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arielleleblanc/Desktop/"/>
    </mc:Choice>
  </mc:AlternateContent>
  <xr:revisionPtr revIDLastSave="0" documentId="8_{B9FA906A-46EE-9849-BCEB-277AC6CA351E}" xr6:coauthVersionLast="47" xr6:coauthVersionMax="47" xr10:uidLastSave="{00000000-0000-0000-0000-000000000000}"/>
  <bookViews>
    <workbookView xWindow="0" yWindow="500" windowWidth="27820" windowHeight="15580" tabRatio="500" activeTab="2" xr2:uid="{00000000-000D-0000-FFFF-FFFF00000000}"/>
  </bookViews>
  <sheets>
    <sheet name="START HERE" sheetId="1" r:id="rId1"/>
    <sheet name="Q1 Setup" sheetId="2" r:id="rId2"/>
    <sheet name="Q1 Daily Log" sheetId="3" r:id="rId3"/>
    <sheet name="Q1 Weekly" sheetId="4" r:id="rId4"/>
    <sheet name="Q1 Monthly" sheetId="5" r:id="rId5"/>
    <sheet name="Q2 Setup" sheetId="6" r:id="rId6"/>
    <sheet name="Q2 Daily Log" sheetId="7" r:id="rId7"/>
    <sheet name="Q2 Weekly" sheetId="8" r:id="rId8"/>
    <sheet name="Q2 Monthly" sheetId="9" r:id="rId9"/>
    <sheet name="Q3 Setup" sheetId="10" r:id="rId10"/>
    <sheet name="Q3 Daily Log" sheetId="11" r:id="rId11"/>
    <sheet name="Q3 Weekly" sheetId="12" r:id="rId12"/>
    <sheet name="Q3 Monthly" sheetId="13" r:id="rId13"/>
    <sheet name="Q4 Setup" sheetId="14" r:id="rId14"/>
    <sheet name="Q4 Daily Log" sheetId="15" r:id="rId15"/>
    <sheet name="Q4 Weekly" sheetId="16" r:id="rId16"/>
    <sheet name="Q4 Monthly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9" i="17" l="1"/>
  <c r="C48" i="17"/>
  <c r="B48" i="17"/>
  <c r="C47" i="17"/>
  <c r="B47" i="17"/>
  <c r="C46" i="17"/>
  <c r="B46" i="17"/>
  <c r="C45" i="17"/>
  <c r="B45" i="17"/>
  <c r="C44" i="17"/>
  <c r="B44" i="17"/>
  <c r="C43" i="17"/>
  <c r="B43" i="17"/>
  <c r="C42" i="17"/>
  <c r="B42" i="17"/>
  <c r="C41" i="17"/>
  <c r="B41" i="17"/>
  <c r="C40" i="17"/>
  <c r="B40" i="17"/>
  <c r="C39" i="17"/>
  <c r="B39" i="17"/>
  <c r="C38" i="17"/>
  <c r="B38" i="17"/>
  <c r="C37" i="17"/>
  <c r="B37" i="17"/>
  <c r="F33" i="17"/>
  <c r="C32" i="17"/>
  <c r="B32" i="17"/>
  <c r="C31" i="17"/>
  <c r="B31" i="17"/>
  <c r="C30" i="17"/>
  <c r="B30" i="17"/>
  <c r="C29" i="17"/>
  <c r="B29" i="17"/>
  <c r="C28" i="17"/>
  <c r="B28" i="17"/>
  <c r="C27" i="17"/>
  <c r="B27" i="17"/>
  <c r="C26" i="17"/>
  <c r="B26" i="17"/>
  <c r="C25" i="17"/>
  <c r="B25" i="17"/>
  <c r="C24" i="17"/>
  <c r="B24" i="17"/>
  <c r="C23" i="17"/>
  <c r="B23" i="17"/>
  <c r="C22" i="17"/>
  <c r="B22" i="17"/>
  <c r="C21" i="17"/>
  <c r="B21" i="17"/>
  <c r="F17" i="17"/>
  <c r="C16" i="17"/>
  <c r="B16" i="17"/>
  <c r="C15" i="17"/>
  <c r="B15" i="17"/>
  <c r="C14" i="17"/>
  <c r="B14" i="17"/>
  <c r="C13" i="17"/>
  <c r="B13" i="17"/>
  <c r="C12" i="17"/>
  <c r="B12" i="17"/>
  <c r="C11" i="17"/>
  <c r="B11" i="17"/>
  <c r="C10" i="17"/>
  <c r="B10" i="17"/>
  <c r="C9" i="17"/>
  <c r="B9" i="17"/>
  <c r="C8" i="17"/>
  <c r="B8" i="17"/>
  <c r="C7" i="17"/>
  <c r="B7" i="17"/>
  <c r="C6" i="17"/>
  <c r="B6" i="17"/>
  <c r="C5" i="17"/>
  <c r="B5" i="17"/>
  <c r="C208" i="16"/>
  <c r="C207" i="16"/>
  <c r="C206" i="16"/>
  <c r="C205" i="16"/>
  <c r="C204" i="16"/>
  <c r="C203" i="16"/>
  <c r="C202" i="16"/>
  <c r="C201" i="16"/>
  <c r="C200" i="16"/>
  <c r="C199" i="16"/>
  <c r="C198" i="16"/>
  <c r="C197" i="16"/>
  <c r="C192" i="16"/>
  <c r="C191" i="16"/>
  <c r="C190" i="16"/>
  <c r="C189" i="16"/>
  <c r="C188" i="16"/>
  <c r="C187" i="16"/>
  <c r="C186" i="16"/>
  <c r="C185" i="16"/>
  <c r="C184" i="16"/>
  <c r="C183" i="16"/>
  <c r="C182" i="16"/>
  <c r="C181" i="16"/>
  <c r="C176" i="16"/>
  <c r="C175" i="16"/>
  <c r="C174" i="16"/>
  <c r="C173" i="16"/>
  <c r="C172" i="16"/>
  <c r="C171" i="16"/>
  <c r="C170" i="16"/>
  <c r="C169" i="16"/>
  <c r="C168" i="16"/>
  <c r="C167" i="16"/>
  <c r="C166" i="16"/>
  <c r="C165" i="16"/>
  <c r="C160" i="16"/>
  <c r="C159" i="16"/>
  <c r="C158" i="16"/>
  <c r="C157" i="16"/>
  <c r="C156" i="16"/>
  <c r="C155" i="16"/>
  <c r="C154" i="16"/>
  <c r="C153" i="16"/>
  <c r="C152" i="16"/>
  <c r="C151" i="16"/>
  <c r="C150" i="16"/>
  <c r="C149" i="16"/>
  <c r="C144" i="16"/>
  <c r="C143" i="16"/>
  <c r="C142" i="16"/>
  <c r="C141" i="16"/>
  <c r="C140" i="16"/>
  <c r="C139" i="16"/>
  <c r="C138" i="16"/>
  <c r="C137" i="16"/>
  <c r="C136" i="16"/>
  <c r="C135" i="16"/>
  <c r="C134" i="16"/>
  <c r="C133" i="16"/>
  <c r="C128" i="16"/>
  <c r="C127" i="16"/>
  <c r="C126" i="16"/>
  <c r="C125" i="16"/>
  <c r="C124" i="16"/>
  <c r="C123" i="16"/>
  <c r="C122" i="16"/>
  <c r="C121" i="16"/>
  <c r="C120" i="16"/>
  <c r="C119" i="16"/>
  <c r="C118" i="16"/>
  <c r="C117" i="16"/>
  <c r="C112" i="16"/>
  <c r="C111" i="16"/>
  <c r="C110" i="16"/>
  <c r="C109" i="16"/>
  <c r="C108" i="16"/>
  <c r="C107" i="16"/>
  <c r="C106" i="16"/>
  <c r="C105" i="16"/>
  <c r="C104" i="16"/>
  <c r="C103" i="16"/>
  <c r="C102" i="16"/>
  <c r="C101" i="16"/>
  <c r="C96" i="16"/>
  <c r="C95" i="16"/>
  <c r="C94" i="16"/>
  <c r="C93" i="16"/>
  <c r="C92" i="16"/>
  <c r="C91" i="16"/>
  <c r="C90" i="16"/>
  <c r="C89" i="16"/>
  <c r="C88" i="16"/>
  <c r="C87" i="16"/>
  <c r="C86" i="16"/>
  <c r="C85" i="16"/>
  <c r="C80" i="16"/>
  <c r="C79" i="16"/>
  <c r="C78" i="16"/>
  <c r="C77" i="16"/>
  <c r="C76" i="16"/>
  <c r="C75" i="16"/>
  <c r="C74" i="16"/>
  <c r="C73" i="16"/>
  <c r="C72" i="16"/>
  <c r="C71" i="16"/>
  <c r="C70" i="16"/>
  <c r="C69" i="16"/>
  <c r="C64" i="16"/>
  <c r="C63" i="16"/>
  <c r="C62" i="16"/>
  <c r="C61" i="16"/>
  <c r="C60" i="16"/>
  <c r="C59" i="16"/>
  <c r="C58" i="16"/>
  <c r="I57" i="16"/>
  <c r="C57" i="16"/>
  <c r="C56" i="16"/>
  <c r="C55" i="16"/>
  <c r="C54" i="16"/>
  <c r="C53" i="16"/>
  <c r="C48" i="16"/>
  <c r="C47" i="16"/>
  <c r="C46" i="16"/>
  <c r="C45" i="16"/>
  <c r="C44" i="16"/>
  <c r="C43" i="16"/>
  <c r="C42" i="16"/>
  <c r="C41" i="16"/>
  <c r="C40" i="16"/>
  <c r="C39" i="16"/>
  <c r="C38" i="16"/>
  <c r="C37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16" i="16"/>
  <c r="K15" i="16"/>
  <c r="C15" i="16"/>
  <c r="C14" i="16"/>
  <c r="C13" i="16"/>
  <c r="C12" i="16"/>
  <c r="C11" i="16"/>
  <c r="C10" i="16"/>
  <c r="C9" i="16"/>
  <c r="C8" i="16"/>
  <c r="C7" i="16"/>
  <c r="L6" i="16"/>
  <c r="C6" i="16"/>
  <c r="I5" i="16"/>
  <c r="C5" i="16"/>
  <c r="K834" i="15"/>
  <c r="J834" i="15"/>
  <c r="H834" i="15"/>
  <c r="G834" i="15"/>
  <c r="F834" i="15"/>
  <c r="C834" i="15"/>
  <c r="K833" i="15"/>
  <c r="J833" i="15"/>
  <c r="H833" i="15"/>
  <c r="G833" i="15"/>
  <c r="F833" i="15"/>
  <c r="C833" i="15"/>
  <c r="K832" i="15"/>
  <c r="J832" i="15"/>
  <c r="G832" i="15"/>
  <c r="F832" i="15"/>
  <c r="H832" i="15" s="1"/>
  <c r="C832" i="15"/>
  <c r="K831" i="15"/>
  <c r="J831" i="15"/>
  <c r="G831" i="15"/>
  <c r="F831" i="15"/>
  <c r="H831" i="15" s="1"/>
  <c r="C831" i="15"/>
  <c r="K830" i="15"/>
  <c r="J830" i="15"/>
  <c r="G830" i="15"/>
  <c r="F830" i="15"/>
  <c r="H830" i="15" s="1"/>
  <c r="C830" i="15"/>
  <c r="K829" i="15"/>
  <c r="J829" i="15"/>
  <c r="G829" i="15"/>
  <c r="F829" i="15"/>
  <c r="H829" i="15" s="1"/>
  <c r="C829" i="15"/>
  <c r="K828" i="15"/>
  <c r="J828" i="15"/>
  <c r="G828" i="15"/>
  <c r="F828" i="15"/>
  <c r="H828" i="15" s="1"/>
  <c r="C828" i="15"/>
  <c r="K827" i="15"/>
  <c r="J827" i="15"/>
  <c r="G827" i="15"/>
  <c r="F827" i="15"/>
  <c r="H827" i="15" s="1"/>
  <c r="C827" i="15"/>
  <c r="K826" i="15"/>
  <c r="J826" i="15"/>
  <c r="H826" i="15"/>
  <c r="G826" i="15"/>
  <c r="F826" i="15"/>
  <c r="C826" i="15"/>
  <c r="K825" i="15"/>
  <c r="J825" i="15"/>
  <c r="H825" i="15"/>
  <c r="G825" i="15"/>
  <c r="F825" i="15"/>
  <c r="C825" i="15"/>
  <c r="K824" i="15"/>
  <c r="J824" i="15"/>
  <c r="H824" i="15"/>
  <c r="G824" i="15"/>
  <c r="F824" i="15"/>
  <c r="C824" i="15"/>
  <c r="K823" i="15"/>
  <c r="J823" i="15"/>
  <c r="G823" i="15"/>
  <c r="F823" i="15"/>
  <c r="H823" i="15" s="1"/>
  <c r="C823" i="15"/>
  <c r="K821" i="15"/>
  <c r="J821" i="15"/>
  <c r="H821" i="15"/>
  <c r="G821" i="15"/>
  <c r="F821" i="15"/>
  <c r="C821" i="15"/>
  <c r="O820" i="15"/>
  <c r="P820" i="15" s="1"/>
  <c r="K820" i="15"/>
  <c r="J820" i="15"/>
  <c r="G820" i="15"/>
  <c r="F820" i="15"/>
  <c r="H820" i="15" s="1"/>
  <c r="C820" i="15"/>
  <c r="K819" i="15"/>
  <c r="J819" i="15"/>
  <c r="G819" i="15"/>
  <c r="F819" i="15"/>
  <c r="H819" i="15" s="1"/>
  <c r="C819" i="15"/>
  <c r="K818" i="15"/>
  <c r="J818" i="15"/>
  <c r="G818" i="15"/>
  <c r="F818" i="15"/>
  <c r="H818" i="15" s="1"/>
  <c r="C818" i="15"/>
  <c r="K817" i="15"/>
  <c r="J817" i="15"/>
  <c r="H817" i="15"/>
  <c r="G817" i="15"/>
  <c r="F817" i="15"/>
  <c r="C817" i="15"/>
  <c r="K816" i="15"/>
  <c r="J816" i="15"/>
  <c r="H816" i="15"/>
  <c r="G816" i="15"/>
  <c r="F816" i="15"/>
  <c r="C816" i="15"/>
  <c r="K815" i="15"/>
  <c r="J815" i="15"/>
  <c r="G815" i="15"/>
  <c r="F815" i="15"/>
  <c r="H815" i="15" s="1"/>
  <c r="C815" i="15"/>
  <c r="K814" i="15"/>
  <c r="J814" i="15"/>
  <c r="H814" i="15"/>
  <c r="G814" i="15"/>
  <c r="F814" i="15"/>
  <c r="C814" i="15"/>
  <c r="K813" i="15"/>
  <c r="J813" i="15"/>
  <c r="H813" i="15"/>
  <c r="G813" i="15"/>
  <c r="F813" i="15"/>
  <c r="C813" i="15"/>
  <c r="K812" i="15"/>
  <c r="J812" i="15"/>
  <c r="G812" i="15"/>
  <c r="F812" i="15"/>
  <c r="H812" i="15" s="1"/>
  <c r="C812" i="15"/>
  <c r="K811" i="15"/>
  <c r="J811" i="15"/>
  <c r="G811" i="15"/>
  <c r="F811" i="15"/>
  <c r="H811" i="15" s="1"/>
  <c r="C811" i="15"/>
  <c r="K810" i="15"/>
  <c r="J810" i="15"/>
  <c r="G810" i="15"/>
  <c r="F810" i="15"/>
  <c r="H810" i="15" s="1"/>
  <c r="C810" i="15"/>
  <c r="K808" i="15"/>
  <c r="J808" i="15"/>
  <c r="H808" i="15"/>
  <c r="G808" i="15"/>
  <c r="F808" i="15"/>
  <c r="C808" i="15"/>
  <c r="O807" i="15"/>
  <c r="P807" i="15" s="1"/>
  <c r="K807" i="15"/>
  <c r="J807" i="15"/>
  <c r="H807" i="15"/>
  <c r="G807" i="15"/>
  <c r="F807" i="15"/>
  <c r="C807" i="15"/>
  <c r="K806" i="15"/>
  <c r="J806" i="15"/>
  <c r="G806" i="15"/>
  <c r="F806" i="15"/>
  <c r="H806" i="15" s="1"/>
  <c r="C806" i="15"/>
  <c r="K805" i="15"/>
  <c r="J805" i="15"/>
  <c r="G805" i="15"/>
  <c r="F805" i="15"/>
  <c r="H805" i="15" s="1"/>
  <c r="C805" i="15"/>
  <c r="K804" i="15"/>
  <c r="J804" i="15"/>
  <c r="H804" i="15"/>
  <c r="G804" i="15"/>
  <c r="F804" i="15"/>
  <c r="C804" i="15"/>
  <c r="K803" i="15"/>
  <c r="J803" i="15"/>
  <c r="G803" i="15"/>
  <c r="F803" i="15"/>
  <c r="H803" i="15" s="1"/>
  <c r="C803" i="15"/>
  <c r="K802" i="15"/>
  <c r="J802" i="15"/>
  <c r="G802" i="15"/>
  <c r="F802" i="15"/>
  <c r="H802" i="15" s="1"/>
  <c r="C802" i="15"/>
  <c r="K801" i="15"/>
  <c r="J801" i="15"/>
  <c r="G801" i="15"/>
  <c r="F801" i="15"/>
  <c r="H801" i="15" s="1"/>
  <c r="C801" i="15"/>
  <c r="K800" i="15"/>
  <c r="J800" i="15"/>
  <c r="H800" i="15"/>
  <c r="G800" i="15"/>
  <c r="F800" i="15"/>
  <c r="C800" i="15"/>
  <c r="K799" i="15"/>
  <c r="J799" i="15"/>
  <c r="H799" i="15"/>
  <c r="G799" i="15"/>
  <c r="F799" i="15"/>
  <c r="C799" i="15"/>
  <c r="K798" i="15"/>
  <c r="J798" i="15"/>
  <c r="H798" i="15"/>
  <c r="G798" i="15"/>
  <c r="F798" i="15"/>
  <c r="C798" i="15"/>
  <c r="K797" i="15"/>
  <c r="J797" i="15"/>
  <c r="G797" i="15"/>
  <c r="F797" i="15"/>
  <c r="H797" i="15" s="1"/>
  <c r="C797" i="15"/>
  <c r="K795" i="15"/>
  <c r="J795" i="15"/>
  <c r="G795" i="15"/>
  <c r="F795" i="15"/>
  <c r="H795" i="15" s="1"/>
  <c r="C795" i="15"/>
  <c r="K794" i="15"/>
  <c r="J794" i="15"/>
  <c r="G794" i="15"/>
  <c r="F794" i="15"/>
  <c r="H794" i="15" s="1"/>
  <c r="C794" i="15"/>
  <c r="K793" i="15"/>
  <c r="J793" i="15"/>
  <c r="G793" i="15"/>
  <c r="F793" i="15"/>
  <c r="H793" i="15" s="1"/>
  <c r="C793" i="15"/>
  <c r="K792" i="15"/>
  <c r="J792" i="15"/>
  <c r="G792" i="15"/>
  <c r="F792" i="15"/>
  <c r="H792" i="15" s="1"/>
  <c r="C792" i="15"/>
  <c r="K791" i="15"/>
  <c r="J791" i="15"/>
  <c r="H791" i="15"/>
  <c r="G791" i="15"/>
  <c r="F791" i="15"/>
  <c r="C791" i="15"/>
  <c r="K790" i="15"/>
  <c r="J790" i="15"/>
  <c r="H790" i="15"/>
  <c r="G790" i="15"/>
  <c r="F790" i="15"/>
  <c r="C790" i="15"/>
  <c r="K789" i="15"/>
  <c r="J789" i="15"/>
  <c r="H789" i="15"/>
  <c r="G789" i="15"/>
  <c r="F789" i="15"/>
  <c r="C789" i="15"/>
  <c r="K788" i="15"/>
  <c r="J788" i="15"/>
  <c r="G788" i="15"/>
  <c r="F788" i="15"/>
  <c r="H788" i="15" s="1"/>
  <c r="C788" i="15"/>
  <c r="K787" i="15"/>
  <c r="J787" i="15"/>
  <c r="H787" i="15"/>
  <c r="G787" i="15"/>
  <c r="F787" i="15"/>
  <c r="C787" i="15"/>
  <c r="K786" i="15"/>
  <c r="J786" i="15"/>
  <c r="G786" i="15"/>
  <c r="F786" i="15"/>
  <c r="H786" i="15" s="1"/>
  <c r="C786" i="15"/>
  <c r="K785" i="15"/>
  <c r="J785" i="15"/>
  <c r="G785" i="15"/>
  <c r="F785" i="15"/>
  <c r="H785" i="15" s="1"/>
  <c r="C785" i="15"/>
  <c r="K784" i="15"/>
  <c r="J784" i="15"/>
  <c r="G784" i="15"/>
  <c r="F784" i="15"/>
  <c r="H784" i="15" s="1"/>
  <c r="C784" i="15"/>
  <c r="K782" i="15"/>
  <c r="J782" i="15"/>
  <c r="H782" i="15"/>
  <c r="G782" i="15"/>
  <c r="F782" i="15"/>
  <c r="C782" i="15"/>
  <c r="K781" i="15"/>
  <c r="J781" i="15"/>
  <c r="H781" i="15"/>
  <c r="G781" i="15"/>
  <c r="F781" i="15"/>
  <c r="C781" i="15"/>
  <c r="K780" i="15"/>
  <c r="J780" i="15"/>
  <c r="G780" i="15"/>
  <c r="F780" i="15"/>
  <c r="H780" i="15" s="1"/>
  <c r="C780" i="15"/>
  <c r="K779" i="15"/>
  <c r="J779" i="15"/>
  <c r="H779" i="15"/>
  <c r="G779" i="15"/>
  <c r="F779" i="15"/>
  <c r="C779" i="15"/>
  <c r="K778" i="15"/>
  <c r="J778" i="15"/>
  <c r="H778" i="15"/>
  <c r="G778" i="15"/>
  <c r="F778" i="15"/>
  <c r="C778" i="15"/>
  <c r="K777" i="15"/>
  <c r="J777" i="15"/>
  <c r="G777" i="15"/>
  <c r="F777" i="15"/>
  <c r="H777" i="15" s="1"/>
  <c r="C777" i="15"/>
  <c r="K776" i="15"/>
  <c r="J776" i="15"/>
  <c r="G776" i="15"/>
  <c r="F776" i="15"/>
  <c r="H776" i="15" s="1"/>
  <c r="C776" i="15"/>
  <c r="K775" i="15"/>
  <c r="J775" i="15"/>
  <c r="G775" i="15"/>
  <c r="F775" i="15"/>
  <c r="H775" i="15" s="1"/>
  <c r="C775" i="15"/>
  <c r="O774" i="15"/>
  <c r="P774" i="15" s="1"/>
  <c r="K774" i="15"/>
  <c r="J774" i="15"/>
  <c r="H774" i="15"/>
  <c r="G774" i="15"/>
  <c r="F774" i="15"/>
  <c r="C774" i="15"/>
  <c r="K773" i="15"/>
  <c r="J773" i="15"/>
  <c r="H773" i="15"/>
  <c r="G773" i="15"/>
  <c r="F773" i="15"/>
  <c r="C773" i="15"/>
  <c r="K772" i="15"/>
  <c r="J772" i="15"/>
  <c r="H772" i="15"/>
  <c r="G772" i="15"/>
  <c r="F772" i="15"/>
  <c r="C772" i="15"/>
  <c r="K771" i="15"/>
  <c r="J771" i="15"/>
  <c r="G771" i="15"/>
  <c r="F771" i="15"/>
  <c r="H771" i="15" s="1"/>
  <c r="C771" i="15"/>
  <c r="K769" i="15"/>
  <c r="J769" i="15"/>
  <c r="H769" i="15"/>
  <c r="G769" i="15"/>
  <c r="F769" i="15"/>
  <c r="C769" i="15"/>
  <c r="K768" i="15"/>
  <c r="J768" i="15"/>
  <c r="G768" i="15"/>
  <c r="F768" i="15"/>
  <c r="H768" i="15" s="1"/>
  <c r="C768" i="15"/>
  <c r="K767" i="15"/>
  <c r="J767" i="15"/>
  <c r="G767" i="15"/>
  <c r="F767" i="15"/>
  <c r="H767" i="15" s="1"/>
  <c r="C767" i="15"/>
  <c r="K766" i="15"/>
  <c r="J766" i="15"/>
  <c r="G766" i="15"/>
  <c r="F766" i="15"/>
  <c r="H766" i="15" s="1"/>
  <c r="C766" i="15"/>
  <c r="K765" i="15"/>
  <c r="J765" i="15"/>
  <c r="H765" i="15"/>
  <c r="G765" i="15"/>
  <c r="F765" i="15"/>
  <c r="C765" i="15"/>
  <c r="K764" i="15"/>
  <c r="J764" i="15"/>
  <c r="H764" i="15"/>
  <c r="G764" i="15"/>
  <c r="F764" i="15"/>
  <c r="C764" i="15"/>
  <c r="K763" i="15"/>
  <c r="J763" i="15"/>
  <c r="G763" i="15"/>
  <c r="F763" i="15"/>
  <c r="H763" i="15" s="1"/>
  <c r="C763" i="15"/>
  <c r="K762" i="15"/>
  <c r="J762" i="15"/>
  <c r="G762" i="15"/>
  <c r="F762" i="15"/>
  <c r="H762" i="15" s="1"/>
  <c r="C762" i="15"/>
  <c r="K761" i="15"/>
  <c r="J761" i="15"/>
  <c r="G761" i="15"/>
  <c r="F761" i="15"/>
  <c r="H761" i="15" s="1"/>
  <c r="C761" i="15"/>
  <c r="K760" i="15"/>
  <c r="J760" i="15"/>
  <c r="G760" i="15"/>
  <c r="F760" i="15"/>
  <c r="H760" i="15" s="1"/>
  <c r="C760" i="15"/>
  <c r="K759" i="15"/>
  <c r="J759" i="15"/>
  <c r="G759" i="15"/>
  <c r="F759" i="15"/>
  <c r="H759" i="15" s="1"/>
  <c r="C759" i="15"/>
  <c r="K758" i="15"/>
  <c r="J758" i="15"/>
  <c r="G758" i="15"/>
  <c r="F758" i="15"/>
  <c r="H758" i="15" s="1"/>
  <c r="C758" i="15"/>
  <c r="K756" i="15"/>
  <c r="J756" i="15"/>
  <c r="H756" i="15"/>
  <c r="G756" i="15"/>
  <c r="F756" i="15"/>
  <c r="C756" i="15"/>
  <c r="K755" i="15"/>
  <c r="J755" i="15"/>
  <c r="H755" i="15"/>
  <c r="G755" i="15"/>
  <c r="F755" i="15"/>
  <c r="C755" i="15"/>
  <c r="K754" i="15"/>
  <c r="J754" i="15"/>
  <c r="H754" i="15"/>
  <c r="G754" i="15"/>
  <c r="F754" i="15"/>
  <c r="C754" i="15"/>
  <c r="K753" i="15"/>
  <c r="J753" i="15"/>
  <c r="H753" i="15"/>
  <c r="G753" i="15"/>
  <c r="F753" i="15"/>
  <c r="C753" i="15"/>
  <c r="K752" i="15"/>
  <c r="J752" i="15"/>
  <c r="G752" i="15"/>
  <c r="F752" i="15"/>
  <c r="H752" i="15" s="1"/>
  <c r="C752" i="15"/>
  <c r="K751" i="15"/>
  <c r="J751" i="15"/>
  <c r="G751" i="15"/>
  <c r="F751" i="15"/>
  <c r="H751" i="15" s="1"/>
  <c r="C751" i="15"/>
  <c r="K750" i="15"/>
  <c r="J750" i="15"/>
  <c r="G750" i="15"/>
  <c r="F750" i="15"/>
  <c r="H750" i="15" s="1"/>
  <c r="C750" i="15"/>
  <c r="K749" i="15"/>
  <c r="J749" i="15"/>
  <c r="G749" i="15"/>
  <c r="F749" i="15"/>
  <c r="H749" i="15" s="1"/>
  <c r="C749" i="15"/>
  <c r="K748" i="15"/>
  <c r="J748" i="15"/>
  <c r="H748" i="15"/>
  <c r="G748" i="15"/>
  <c r="F748" i="15"/>
  <c r="C748" i="15"/>
  <c r="K747" i="15"/>
  <c r="J747" i="15"/>
  <c r="H747" i="15"/>
  <c r="G747" i="15"/>
  <c r="F747" i="15"/>
  <c r="C747" i="15"/>
  <c r="K746" i="15"/>
  <c r="J746" i="15"/>
  <c r="G746" i="15"/>
  <c r="F746" i="15"/>
  <c r="H746" i="15" s="1"/>
  <c r="C746" i="15"/>
  <c r="K745" i="15"/>
  <c r="J745" i="15"/>
  <c r="H745" i="15"/>
  <c r="G745" i="15"/>
  <c r="F745" i="15"/>
  <c r="C745" i="15"/>
  <c r="K743" i="15"/>
  <c r="J743" i="15"/>
  <c r="G743" i="15"/>
  <c r="F743" i="15"/>
  <c r="H743" i="15" s="1"/>
  <c r="C743" i="15"/>
  <c r="K742" i="15"/>
  <c r="J742" i="15"/>
  <c r="G742" i="15"/>
  <c r="F742" i="15"/>
  <c r="H742" i="15" s="1"/>
  <c r="C742" i="15"/>
  <c r="K741" i="15"/>
  <c r="J741" i="15"/>
  <c r="G741" i="15"/>
  <c r="F741" i="15"/>
  <c r="H741" i="15" s="1"/>
  <c r="C741" i="15"/>
  <c r="K740" i="15"/>
  <c r="J740" i="15"/>
  <c r="G740" i="15"/>
  <c r="F740" i="15"/>
  <c r="H740" i="15" s="1"/>
  <c r="C740" i="15"/>
  <c r="K739" i="15"/>
  <c r="J739" i="15"/>
  <c r="H739" i="15"/>
  <c r="G739" i="15"/>
  <c r="F739" i="15"/>
  <c r="C739" i="15"/>
  <c r="K738" i="15"/>
  <c r="J738" i="15"/>
  <c r="H738" i="15"/>
  <c r="G738" i="15"/>
  <c r="F738" i="15"/>
  <c r="C738" i="15"/>
  <c r="K737" i="15"/>
  <c r="J737" i="15"/>
  <c r="G737" i="15"/>
  <c r="F737" i="15"/>
  <c r="H737" i="15" s="1"/>
  <c r="C737" i="15"/>
  <c r="K736" i="15"/>
  <c r="J736" i="15"/>
  <c r="G736" i="15"/>
  <c r="F736" i="15"/>
  <c r="H736" i="15" s="1"/>
  <c r="C736" i="15"/>
  <c r="K735" i="15"/>
  <c r="J735" i="15"/>
  <c r="H735" i="15"/>
  <c r="G735" i="15"/>
  <c r="F735" i="15"/>
  <c r="C735" i="15"/>
  <c r="K734" i="15"/>
  <c r="J734" i="15"/>
  <c r="G734" i="15"/>
  <c r="F734" i="15"/>
  <c r="H734" i="15" s="1"/>
  <c r="C734" i="15"/>
  <c r="K733" i="15"/>
  <c r="J733" i="15"/>
  <c r="G733" i="15"/>
  <c r="F733" i="15"/>
  <c r="H733" i="15" s="1"/>
  <c r="C733" i="15"/>
  <c r="K732" i="15"/>
  <c r="J732" i="15"/>
  <c r="G732" i="15"/>
  <c r="F732" i="15"/>
  <c r="H732" i="15" s="1"/>
  <c r="C732" i="15"/>
  <c r="K730" i="15"/>
  <c r="J730" i="15"/>
  <c r="H730" i="15"/>
  <c r="G730" i="15"/>
  <c r="F730" i="15"/>
  <c r="C730" i="15"/>
  <c r="K729" i="15"/>
  <c r="J729" i="15"/>
  <c r="H729" i="15"/>
  <c r="G729" i="15"/>
  <c r="F729" i="15"/>
  <c r="C729" i="15"/>
  <c r="K728" i="15"/>
  <c r="J728" i="15"/>
  <c r="G728" i="15"/>
  <c r="F728" i="15"/>
  <c r="H728" i="15" s="1"/>
  <c r="C728" i="15"/>
  <c r="K727" i="15"/>
  <c r="J727" i="15"/>
  <c r="H727" i="15"/>
  <c r="G727" i="15"/>
  <c r="F727" i="15"/>
  <c r="C727" i="15"/>
  <c r="K726" i="15"/>
  <c r="J726" i="15"/>
  <c r="H726" i="15"/>
  <c r="G726" i="15"/>
  <c r="F726" i="15"/>
  <c r="C726" i="15"/>
  <c r="K725" i="15"/>
  <c r="J725" i="15"/>
  <c r="G725" i="15"/>
  <c r="F725" i="15"/>
  <c r="H725" i="15" s="1"/>
  <c r="C725" i="15"/>
  <c r="K724" i="15"/>
  <c r="J724" i="15"/>
  <c r="G724" i="15"/>
  <c r="F724" i="15"/>
  <c r="H724" i="15" s="1"/>
  <c r="C724" i="15"/>
  <c r="K723" i="15"/>
  <c r="J723" i="15"/>
  <c r="G723" i="15"/>
  <c r="F723" i="15"/>
  <c r="H723" i="15" s="1"/>
  <c r="C723" i="15"/>
  <c r="K722" i="15"/>
  <c r="J722" i="15"/>
  <c r="H722" i="15"/>
  <c r="G722" i="15"/>
  <c r="F722" i="15"/>
  <c r="C722" i="15"/>
  <c r="K721" i="15"/>
  <c r="J721" i="15"/>
  <c r="H721" i="15"/>
  <c r="G721" i="15"/>
  <c r="F721" i="15"/>
  <c r="C721" i="15"/>
  <c r="K720" i="15"/>
  <c r="J720" i="15"/>
  <c r="H720" i="15"/>
  <c r="G720" i="15"/>
  <c r="F720" i="15"/>
  <c r="C720" i="15"/>
  <c r="K719" i="15"/>
  <c r="J719" i="15"/>
  <c r="G719" i="15"/>
  <c r="F719" i="15"/>
  <c r="H719" i="15" s="1"/>
  <c r="C719" i="15"/>
  <c r="K717" i="15"/>
  <c r="J717" i="15"/>
  <c r="G717" i="15"/>
  <c r="F717" i="15"/>
  <c r="H717" i="15" s="1"/>
  <c r="C717" i="15"/>
  <c r="K716" i="15"/>
  <c r="J716" i="15"/>
  <c r="G716" i="15"/>
  <c r="F716" i="15"/>
  <c r="H716" i="15" s="1"/>
  <c r="C716" i="15"/>
  <c r="K715" i="15"/>
  <c r="J715" i="15"/>
  <c r="G715" i="15"/>
  <c r="F715" i="15"/>
  <c r="H715" i="15" s="1"/>
  <c r="C715" i="15"/>
  <c r="K714" i="15"/>
  <c r="J714" i="15"/>
  <c r="G714" i="15"/>
  <c r="F714" i="15"/>
  <c r="H714" i="15" s="1"/>
  <c r="C714" i="15"/>
  <c r="K713" i="15"/>
  <c r="J713" i="15"/>
  <c r="H713" i="15"/>
  <c r="G713" i="15"/>
  <c r="F713" i="15"/>
  <c r="C713" i="15"/>
  <c r="K712" i="15"/>
  <c r="J712" i="15"/>
  <c r="H712" i="15"/>
  <c r="G712" i="15"/>
  <c r="F712" i="15"/>
  <c r="C712" i="15"/>
  <c r="K711" i="15"/>
  <c r="J711" i="15"/>
  <c r="G711" i="15"/>
  <c r="F711" i="15"/>
  <c r="H711" i="15" s="1"/>
  <c r="C711" i="15"/>
  <c r="K710" i="15"/>
  <c r="J710" i="15"/>
  <c r="H710" i="15"/>
  <c r="G710" i="15"/>
  <c r="F710" i="15"/>
  <c r="C710" i="15"/>
  <c r="K709" i="15"/>
  <c r="J709" i="15"/>
  <c r="H709" i="15"/>
  <c r="G709" i="15"/>
  <c r="F709" i="15"/>
  <c r="C709" i="15"/>
  <c r="K708" i="15"/>
  <c r="J708" i="15"/>
  <c r="G708" i="15"/>
  <c r="F708" i="15"/>
  <c r="H708" i="15" s="1"/>
  <c r="C708" i="15"/>
  <c r="K707" i="15"/>
  <c r="J707" i="15"/>
  <c r="G707" i="15"/>
  <c r="F707" i="15"/>
  <c r="H707" i="15" s="1"/>
  <c r="C707" i="15"/>
  <c r="K706" i="15"/>
  <c r="J706" i="15"/>
  <c r="G706" i="15"/>
  <c r="F706" i="15"/>
  <c r="H706" i="15" s="1"/>
  <c r="C706" i="15"/>
  <c r="K704" i="15"/>
  <c r="J704" i="15"/>
  <c r="H704" i="15"/>
  <c r="G704" i="15"/>
  <c r="F704" i="15"/>
  <c r="C704" i="15"/>
  <c r="K703" i="15"/>
  <c r="J703" i="15"/>
  <c r="H703" i="15"/>
  <c r="G703" i="15"/>
  <c r="F703" i="15"/>
  <c r="C703" i="15"/>
  <c r="K702" i="15"/>
  <c r="J702" i="15"/>
  <c r="H702" i="15"/>
  <c r="G702" i="15"/>
  <c r="F702" i="15"/>
  <c r="C702" i="15"/>
  <c r="K701" i="15"/>
  <c r="J701" i="15"/>
  <c r="G701" i="15"/>
  <c r="F701" i="15"/>
  <c r="H701" i="15" s="1"/>
  <c r="C701" i="15"/>
  <c r="K700" i="15"/>
  <c r="J700" i="15"/>
  <c r="G700" i="15"/>
  <c r="F700" i="15"/>
  <c r="H700" i="15" s="1"/>
  <c r="C700" i="15"/>
  <c r="K699" i="15"/>
  <c r="J699" i="15"/>
  <c r="G699" i="15"/>
  <c r="F699" i="15"/>
  <c r="H699" i="15" s="1"/>
  <c r="C699" i="15"/>
  <c r="K698" i="15"/>
  <c r="J698" i="15"/>
  <c r="G698" i="15"/>
  <c r="F698" i="15"/>
  <c r="H698" i="15" s="1"/>
  <c r="C698" i="15"/>
  <c r="K697" i="15"/>
  <c r="J697" i="15"/>
  <c r="G697" i="15"/>
  <c r="F697" i="15"/>
  <c r="H697" i="15" s="1"/>
  <c r="C697" i="15"/>
  <c r="O696" i="15"/>
  <c r="P696" i="15" s="1"/>
  <c r="K696" i="15"/>
  <c r="J696" i="15"/>
  <c r="H696" i="15"/>
  <c r="G696" i="15"/>
  <c r="F696" i="15"/>
  <c r="C696" i="15"/>
  <c r="K695" i="15"/>
  <c r="J695" i="15"/>
  <c r="H695" i="15"/>
  <c r="G695" i="15"/>
  <c r="F695" i="15"/>
  <c r="C695" i="15"/>
  <c r="K694" i="15"/>
  <c r="J694" i="15"/>
  <c r="G694" i="15"/>
  <c r="F694" i="15"/>
  <c r="H694" i="15" s="1"/>
  <c r="C694" i="15"/>
  <c r="K693" i="15"/>
  <c r="J693" i="15"/>
  <c r="G693" i="15"/>
  <c r="F693" i="15"/>
  <c r="H693" i="15" s="1"/>
  <c r="C693" i="15"/>
  <c r="K691" i="15"/>
  <c r="J691" i="15"/>
  <c r="H691" i="15"/>
  <c r="G691" i="15"/>
  <c r="F691" i="15"/>
  <c r="C691" i="15"/>
  <c r="J690" i="15"/>
  <c r="K690" i="15" s="1"/>
  <c r="H690" i="15"/>
  <c r="G690" i="15"/>
  <c r="F690" i="15"/>
  <c r="C690" i="15"/>
  <c r="K689" i="15"/>
  <c r="J689" i="15"/>
  <c r="G689" i="15"/>
  <c r="F689" i="15"/>
  <c r="H689" i="15" s="1"/>
  <c r="C689" i="15"/>
  <c r="K688" i="15"/>
  <c r="J688" i="15"/>
  <c r="G688" i="15"/>
  <c r="F688" i="15"/>
  <c r="H688" i="15" s="1"/>
  <c r="C688" i="15"/>
  <c r="J687" i="15"/>
  <c r="K687" i="15" s="1"/>
  <c r="H687" i="15"/>
  <c r="G687" i="15"/>
  <c r="F687" i="15"/>
  <c r="C687" i="15"/>
  <c r="K686" i="15"/>
  <c r="J686" i="15"/>
  <c r="H686" i="15"/>
  <c r="G686" i="15"/>
  <c r="F686" i="15"/>
  <c r="C686" i="15"/>
  <c r="K685" i="15"/>
  <c r="J685" i="15"/>
  <c r="G685" i="15"/>
  <c r="F685" i="15"/>
  <c r="H685" i="15" s="1"/>
  <c r="C685" i="15"/>
  <c r="J684" i="15"/>
  <c r="K684" i="15" s="1"/>
  <c r="H684" i="15"/>
  <c r="G684" i="15"/>
  <c r="F684" i="15"/>
  <c r="C684" i="15"/>
  <c r="K683" i="15"/>
  <c r="J683" i="15"/>
  <c r="H683" i="15"/>
  <c r="G683" i="15"/>
  <c r="F683" i="15"/>
  <c r="C683" i="15"/>
  <c r="J682" i="15"/>
  <c r="K682" i="15" s="1"/>
  <c r="G682" i="15"/>
  <c r="F682" i="15"/>
  <c r="H682" i="15" s="1"/>
  <c r="C682" i="15"/>
  <c r="K681" i="15"/>
  <c r="J681" i="15"/>
  <c r="G681" i="15"/>
  <c r="F681" i="15"/>
  <c r="H681" i="15" s="1"/>
  <c r="C681" i="15"/>
  <c r="K680" i="15"/>
  <c r="J680" i="15"/>
  <c r="G680" i="15"/>
  <c r="F680" i="15"/>
  <c r="H680" i="15" s="1"/>
  <c r="C680" i="15"/>
  <c r="J678" i="15"/>
  <c r="K678" i="15" s="1"/>
  <c r="H678" i="15"/>
  <c r="G678" i="15"/>
  <c r="F678" i="15"/>
  <c r="C678" i="15"/>
  <c r="O677" i="15"/>
  <c r="P677" i="15" s="1"/>
  <c r="K677" i="15"/>
  <c r="J677" i="15"/>
  <c r="H677" i="15"/>
  <c r="G677" i="15"/>
  <c r="F677" i="15"/>
  <c r="C677" i="15"/>
  <c r="J676" i="15"/>
  <c r="K676" i="15" s="1"/>
  <c r="G676" i="15"/>
  <c r="F676" i="15"/>
  <c r="H676" i="15" s="1"/>
  <c r="C676" i="15"/>
  <c r="J675" i="15"/>
  <c r="K675" i="15" s="1"/>
  <c r="G675" i="15"/>
  <c r="F675" i="15"/>
  <c r="H675" i="15" s="1"/>
  <c r="C675" i="15"/>
  <c r="K674" i="15"/>
  <c r="J674" i="15"/>
  <c r="H674" i="15"/>
  <c r="G674" i="15"/>
  <c r="F674" i="15"/>
  <c r="C674" i="15"/>
  <c r="J673" i="15"/>
  <c r="K673" i="15" s="1"/>
  <c r="G673" i="15"/>
  <c r="F673" i="15"/>
  <c r="H673" i="15" s="1"/>
  <c r="C673" i="15"/>
  <c r="K672" i="15"/>
  <c r="J672" i="15"/>
  <c r="H672" i="15"/>
  <c r="G672" i="15"/>
  <c r="F672" i="15"/>
  <c r="C672" i="15"/>
  <c r="J671" i="15"/>
  <c r="K671" i="15" s="1"/>
  <c r="G671" i="15"/>
  <c r="F671" i="15"/>
  <c r="H671" i="15" s="1"/>
  <c r="C671" i="15"/>
  <c r="J670" i="15"/>
  <c r="K670" i="15" s="1"/>
  <c r="G670" i="15"/>
  <c r="F670" i="15"/>
  <c r="H670" i="15" s="1"/>
  <c r="C670" i="15"/>
  <c r="K669" i="15"/>
  <c r="J669" i="15"/>
  <c r="H669" i="15"/>
  <c r="G669" i="15"/>
  <c r="F669" i="15"/>
  <c r="C669" i="15"/>
  <c r="J668" i="15"/>
  <c r="K668" i="15" s="1"/>
  <c r="G668" i="15"/>
  <c r="F668" i="15"/>
  <c r="H668" i="15" s="1"/>
  <c r="C668" i="15"/>
  <c r="J667" i="15"/>
  <c r="K667" i="15" s="1"/>
  <c r="H667" i="15"/>
  <c r="G667" i="15"/>
  <c r="F667" i="15"/>
  <c r="C667" i="15"/>
  <c r="K665" i="15"/>
  <c r="J665" i="15"/>
  <c r="H665" i="15"/>
  <c r="G665" i="15"/>
  <c r="F665" i="15"/>
  <c r="C665" i="15"/>
  <c r="O664" i="15"/>
  <c r="P664" i="15" s="1"/>
  <c r="J664" i="15"/>
  <c r="K664" i="15" s="1"/>
  <c r="G664" i="15"/>
  <c r="F664" i="15"/>
  <c r="H664" i="15" s="1"/>
  <c r="C664" i="15"/>
  <c r="K663" i="15"/>
  <c r="J663" i="15"/>
  <c r="H663" i="15"/>
  <c r="G663" i="15"/>
  <c r="F663" i="15"/>
  <c r="C663" i="15"/>
  <c r="J662" i="15"/>
  <c r="K662" i="15" s="1"/>
  <c r="G662" i="15"/>
  <c r="F662" i="15"/>
  <c r="H662" i="15" s="1"/>
  <c r="C662" i="15"/>
  <c r="J661" i="15"/>
  <c r="K661" i="15" s="1"/>
  <c r="G661" i="15"/>
  <c r="F661" i="15"/>
  <c r="H661" i="15" s="1"/>
  <c r="C661" i="15"/>
  <c r="K660" i="15"/>
  <c r="J660" i="15"/>
  <c r="H660" i="15"/>
  <c r="G660" i="15"/>
  <c r="F660" i="15"/>
  <c r="C660" i="15"/>
  <c r="K659" i="15"/>
  <c r="J659" i="15"/>
  <c r="G659" i="15"/>
  <c r="F659" i="15"/>
  <c r="H659" i="15" s="1"/>
  <c r="C659" i="15"/>
  <c r="J658" i="15"/>
  <c r="K658" i="15" s="1"/>
  <c r="H658" i="15"/>
  <c r="G658" i="15"/>
  <c r="F658" i="15"/>
  <c r="C658" i="15"/>
  <c r="K657" i="15"/>
  <c r="J657" i="15"/>
  <c r="H657" i="15"/>
  <c r="G657" i="15"/>
  <c r="F657" i="15"/>
  <c r="C657" i="15"/>
  <c r="J656" i="15"/>
  <c r="K656" i="15" s="1"/>
  <c r="G656" i="15"/>
  <c r="F656" i="15"/>
  <c r="H656" i="15" s="1"/>
  <c r="C656" i="15"/>
  <c r="K655" i="15"/>
  <c r="J655" i="15"/>
  <c r="G655" i="15"/>
  <c r="F655" i="15"/>
  <c r="H655" i="15" s="1"/>
  <c r="C655" i="15"/>
  <c r="J654" i="15"/>
  <c r="K654" i="15" s="1"/>
  <c r="G654" i="15"/>
  <c r="F654" i="15"/>
  <c r="H654" i="15" s="1"/>
  <c r="C654" i="15"/>
  <c r="J652" i="15"/>
  <c r="K652" i="15" s="1"/>
  <c r="G652" i="15"/>
  <c r="F652" i="15"/>
  <c r="H652" i="15" s="1"/>
  <c r="C652" i="15"/>
  <c r="O651" i="15"/>
  <c r="P651" i="15" s="1"/>
  <c r="K651" i="15"/>
  <c r="J651" i="15"/>
  <c r="H651" i="15"/>
  <c r="G651" i="15"/>
  <c r="F651" i="15"/>
  <c r="C651" i="15"/>
  <c r="K650" i="15"/>
  <c r="J650" i="15"/>
  <c r="G650" i="15"/>
  <c r="F650" i="15"/>
  <c r="H650" i="15" s="1"/>
  <c r="C650" i="15"/>
  <c r="J649" i="15"/>
  <c r="K649" i="15" s="1"/>
  <c r="G649" i="15"/>
  <c r="F649" i="15"/>
  <c r="H649" i="15" s="1"/>
  <c r="C649" i="15"/>
  <c r="K648" i="15"/>
  <c r="J648" i="15"/>
  <c r="H648" i="15"/>
  <c r="G648" i="15"/>
  <c r="F648" i="15"/>
  <c r="C648" i="15"/>
  <c r="J647" i="15"/>
  <c r="K647" i="15" s="1"/>
  <c r="G647" i="15"/>
  <c r="F647" i="15"/>
  <c r="H647" i="15" s="1"/>
  <c r="C647" i="15"/>
  <c r="K646" i="15"/>
  <c r="J646" i="15"/>
  <c r="G646" i="15"/>
  <c r="F646" i="15"/>
  <c r="H646" i="15" s="1"/>
  <c r="C646" i="15"/>
  <c r="K645" i="15"/>
  <c r="J645" i="15"/>
  <c r="G645" i="15"/>
  <c r="F645" i="15"/>
  <c r="H645" i="15" s="1"/>
  <c r="C645" i="15"/>
  <c r="J644" i="15"/>
  <c r="K644" i="15" s="1"/>
  <c r="H644" i="15"/>
  <c r="G644" i="15"/>
  <c r="F644" i="15"/>
  <c r="C644" i="15"/>
  <c r="K643" i="15"/>
  <c r="J643" i="15"/>
  <c r="H643" i="15"/>
  <c r="G643" i="15"/>
  <c r="F643" i="15"/>
  <c r="C643" i="15"/>
  <c r="J642" i="15"/>
  <c r="K642" i="15" s="1"/>
  <c r="G642" i="15"/>
  <c r="F642" i="15"/>
  <c r="H642" i="15" s="1"/>
  <c r="C642" i="15"/>
  <c r="K641" i="15"/>
  <c r="J641" i="15"/>
  <c r="G641" i="15"/>
  <c r="F641" i="15"/>
  <c r="H641" i="15" s="1"/>
  <c r="C641" i="15"/>
  <c r="J639" i="15"/>
  <c r="K639" i="15" s="1"/>
  <c r="G639" i="15"/>
  <c r="F639" i="15"/>
  <c r="H639" i="15" s="1"/>
  <c r="C639" i="15"/>
  <c r="K638" i="15"/>
  <c r="J638" i="15"/>
  <c r="G638" i="15"/>
  <c r="F638" i="15"/>
  <c r="H638" i="15" s="1"/>
  <c r="C638" i="15"/>
  <c r="J637" i="15"/>
  <c r="K637" i="15" s="1"/>
  <c r="G637" i="15"/>
  <c r="F637" i="15"/>
  <c r="H637" i="15" s="1"/>
  <c r="C637" i="15"/>
  <c r="K636" i="15"/>
  <c r="J636" i="15"/>
  <c r="G636" i="15"/>
  <c r="F636" i="15"/>
  <c r="H636" i="15" s="1"/>
  <c r="C636" i="15"/>
  <c r="J635" i="15"/>
  <c r="K635" i="15" s="1"/>
  <c r="G635" i="15"/>
  <c r="F635" i="15"/>
  <c r="H635" i="15" s="1"/>
  <c r="C635" i="15"/>
  <c r="K634" i="15"/>
  <c r="J634" i="15"/>
  <c r="G634" i="15"/>
  <c r="F634" i="15"/>
  <c r="H634" i="15" s="1"/>
  <c r="C634" i="15"/>
  <c r="J633" i="15"/>
  <c r="K633" i="15" s="1"/>
  <c r="G633" i="15"/>
  <c r="F633" i="15"/>
  <c r="H633" i="15" s="1"/>
  <c r="C633" i="15"/>
  <c r="K632" i="15"/>
  <c r="J632" i="15"/>
  <c r="G632" i="15"/>
  <c r="F632" i="15"/>
  <c r="H632" i="15" s="1"/>
  <c r="C632" i="15"/>
  <c r="J631" i="15"/>
  <c r="K631" i="15" s="1"/>
  <c r="G631" i="15"/>
  <c r="F631" i="15"/>
  <c r="H631" i="15" s="1"/>
  <c r="C631" i="15"/>
  <c r="K630" i="15"/>
  <c r="J630" i="15"/>
  <c r="G630" i="15"/>
  <c r="F630" i="15"/>
  <c r="H630" i="15" s="1"/>
  <c r="C630" i="15"/>
  <c r="J629" i="15"/>
  <c r="K629" i="15" s="1"/>
  <c r="G629" i="15"/>
  <c r="F629" i="15"/>
  <c r="H629" i="15" s="1"/>
  <c r="C629" i="15"/>
  <c r="K628" i="15"/>
  <c r="J628" i="15"/>
  <c r="G628" i="15"/>
  <c r="F628" i="15"/>
  <c r="H628" i="15" s="1"/>
  <c r="C628" i="15"/>
  <c r="K626" i="15"/>
  <c r="J626" i="15"/>
  <c r="G626" i="15"/>
  <c r="F626" i="15"/>
  <c r="H626" i="15" s="1"/>
  <c r="C626" i="15"/>
  <c r="K625" i="15"/>
  <c r="J625" i="15"/>
  <c r="G625" i="15"/>
  <c r="F625" i="15"/>
  <c r="H625" i="15" s="1"/>
  <c r="C625" i="15"/>
  <c r="J624" i="15"/>
  <c r="K624" i="15" s="1"/>
  <c r="G624" i="15"/>
  <c r="F624" i="15"/>
  <c r="H624" i="15" s="1"/>
  <c r="C624" i="15"/>
  <c r="K623" i="15"/>
  <c r="J623" i="15"/>
  <c r="G623" i="15"/>
  <c r="F623" i="15"/>
  <c r="H623" i="15" s="1"/>
  <c r="C623" i="15"/>
  <c r="K622" i="15"/>
  <c r="J622" i="15"/>
  <c r="G622" i="15"/>
  <c r="F622" i="15"/>
  <c r="H622" i="15" s="1"/>
  <c r="C622" i="15"/>
  <c r="K621" i="15"/>
  <c r="J621" i="15"/>
  <c r="G621" i="15"/>
  <c r="F621" i="15"/>
  <c r="H621" i="15" s="1"/>
  <c r="C621" i="15"/>
  <c r="J620" i="15"/>
  <c r="K620" i="15" s="1"/>
  <c r="G620" i="15"/>
  <c r="F620" i="15"/>
  <c r="H620" i="15" s="1"/>
  <c r="C620" i="15"/>
  <c r="K619" i="15"/>
  <c r="J619" i="15"/>
  <c r="G619" i="15"/>
  <c r="F619" i="15"/>
  <c r="H619" i="15" s="1"/>
  <c r="C619" i="15"/>
  <c r="K618" i="15"/>
  <c r="J618" i="15"/>
  <c r="G618" i="15"/>
  <c r="F618" i="15"/>
  <c r="H618" i="15" s="1"/>
  <c r="C618" i="15"/>
  <c r="K617" i="15"/>
  <c r="J617" i="15"/>
  <c r="G617" i="15"/>
  <c r="F617" i="15"/>
  <c r="H617" i="15" s="1"/>
  <c r="C617" i="15"/>
  <c r="J616" i="15"/>
  <c r="K616" i="15" s="1"/>
  <c r="G616" i="15"/>
  <c r="F616" i="15"/>
  <c r="H616" i="15" s="1"/>
  <c r="C616" i="15"/>
  <c r="K615" i="15"/>
  <c r="J615" i="15"/>
  <c r="G615" i="15"/>
  <c r="F615" i="15"/>
  <c r="H615" i="15" s="1"/>
  <c r="C615" i="15"/>
  <c r="J613" i="15"/>
  <c r="K613" i="15" s="1"/>
  <c r="G613" i="15"/>
  <c r="F613" i="15"/>
  <c r="H613" i="15" s="1"/>
  <c r="C613" i="15"/>
  <c r="K612" i="15"/>
  <c r="J612" i="15"/>
  <c r="G612" i="15"/>
  <c r="F612" i="15"/>
  <c r="H612" i="15" s="1"/>
  <c r="C612" i="15"/>
  <c r="J611" i="15"/>
  <c r="K611" i="15" s="1"/>
  <c r="G611" i="15"/>
  <c r="F611" i="15"/>
  <c r="H611" i="15" s="1"/>
  <c r="C611" i="15"/>
  <c r="K610" i="15"/>
  <c r="J610" i="15"/>
  <c r="G610" i="15"/>
  <c r="F610" i="15"/>
  <c r="H610" i="15" s="1"/>
  <c r="C610" i="15"/>
  <c r="J609" i="15"/>
  <c r="K609" i="15" s="1"/>
  <c r="G609" i="15"/>
  <c r="F609" i="15"/>
  <c r="H609" i="15" s="1"/>
  <c r="C609" i="15"/>
  <c r="K608" i="15"/>
  <c r="J608" i="15"/>
  <c r="G608" i="15"/>
  <c r="F608" i="15"/>
  <c r="H608" i="15" s="1"/>
  <c r="C608" i="15"/>
  <c r="J607" i="15"/>
  <c r="K607" i="15" s="1"/>
  <c r="G607" i="15"/>
  <c r="F607" i="15"/>
  <c r="H607" i="15" s="1"/>
  <c r="C607" i="15"/>
  <c r="K606" i="15"/>
  <c r="J606" i="15"/>
  <c r="G606" i="15"/>
  <c r="F606" i="15"/>
  <c r="H606" i="15" s="1"/>
  <c r="C606" i="15"/>
  <c r="J605" i="15"/>
  <c r="K605" i="15" s="1"/>
  <c r="G605" i="15"/>
  <c r="F605" i="15"/>
  <c r="H605" i="15" s="1"/>
  <c r="C605" i="15"/>
  <c r="K604" i="15"/>
  <c r="J604" i="15"/>
  <c r="G604" i="15"/>
  <c r="F604" i="15"/>
  <c r="H604" i="15" s="1"/>
  <c r="C604" i="15"/>
  <c r="J603" i="15"/>
  <c r="K603" i="15" s="1"/>
  <c r="G603" i="15"/>
  <c r="F603" i="15"/>
  <c r="H603" i="15" s="1"/>
  <c r="C603" i="15"/>
  <c r="K602" i="15"/>
  <c r="J602" i="15"/>
  <c r="G602" i="15"/>
  <c r="F602" i="15"/>
  <c r="H602" i="15" s="1"/>
  <c r="C602" i="15"/>
  <c r="K600" i="15"/>
  <c r="J600" i="15"/>
  <c r="G600" i="15"/>
  <c r="F600" i="15"/>
  <c r="H600" i="15" s="1"/>
  <c r="C600" i="15"/>
  <c r="K599" i="15"/>
  <c r="J599" i="15"/>
  <c r="H599" i="15"/>
  <c r="G599" i="15"/>
  <c r="F599" i="15"/>
  <c r="C599" i="15"/>
  <c r="K598" i="15"/>
  <c r="J598" i="15"/>
  <c r="G598" i="15"/>
  <c r="F598" i="15"/>
  <c r="H598" i="15" s="1"/>
  <c r="C598" i="15"/>
  <c r="J597" i="15"/>
  <c r="K597" i="15" s="1"/>
  <c r="G597" i="15"/>
  <c r="F597" i="15"/>
  <c r="H597" i="15" s="1"/>
  <c r="C597" i="15"/>
  <c r="J596" i="15"/>
  <c r="K596" i="15" s="1"/>
  <c r="H596" i="15"/>
  <c r="G596" i="15"/>
  <c r="F596" i="15"/>
  <c r="C596" i="15"/>
  <c r="K595" i="15"/>
  <c r="J595" i="15"/>
  <c r="G595" i="15"/>
  <c r="F595" i="15"/>
  <c r="H595" i="15" s="1"/>
  <c r="C595" i="15"/>
  <c r="K594" i="15"/>
  <c r="J594" i="15"/>
  <c r="G594" i="15"/>
  <c r="F594" i="15"/>
  <c r="H594" i="15" s="1"/>
  <c r="C594" i="15"/>
  <c r="J593" i="15"/>
  <c r="K593" i="15" s="1"/>
  <c r="G593" i="15"/>
  <c r="F593" i="15"/>
  <c r="H593" i="15" s="1"/>
  <c r="C593" i="15"/>
  <c r="J592" i="15"/>
  <c r="K592" i="15" s="1"/>
  <c r="H592" i="15"/>
  <c r="G592" i="15"/>
  <c r="F592" i="15"/>
  <c r="C592" i="15"/>
  <c r="K591" i="15"/>
  <c r="J591" i="15"/>
  <c r="H591" i="15"/>
  <c r="G591" i="15"/>
  <c r="F591" i="15"/>
  <c r="C591" i="15"/>
  <c r="K590" i="15"/>
  <c r="J590" i="15"/>
  <c r="G590" i="15"/>
  <c r="F590" i="15"/>
  <c r="H590" i="15" s="1"/>
  <c r="C590" i="15"/>
  <c r="J589" i="15"/>
  <c r="K589" i="15" s="1"/>
  <c r="G589" i="15"/>
  <c r="F589" i="15"/>
  <c r="H589" i="15" s="1"/>
  <c r="C589" i="15"/>
  <c r="J587" i="15"/>
  <c r="K587" i="15" s="1"/>
  <c r="H587" i="15"/>
  <c r="G587" i="15"/>
  <c r="F587" i="15"/>
  <c r="C587" i="15"/>
  <c r="K586" i="15"/>
  <c r="J586" i="15"/>
  <c r="G586" i="15"/>
  <c r="F586" i="15"/>
  <c r="H586" i="15" s="1"/>
  <c r="C586" i="15"/>
  <c r="K585" i="15"/>
  <c r="J585" i="15"/>
  <c r="G585" i="15"/>
  <c r="F585" i="15"/>
  <c r="H585" i="15" s="1"/>
  <c r="C585" i="15"/>
  <c r="K584" i="15"/>
  <c r="J584" i="15"/>
  <c r="G584" i="15"/>
  <c r="F584" i="15"/>
  <c r="H584" i="15" s="1"/>
  <c r="C584" i="15"/>
  <c r="J583" i="15"/>
  <c r="K583" i="15" s="1"/>
  <c r="H583" i="15"/>
  <c r="G583" i="15"/>
  <c r="F583" i="15"/>
  <c r="C583" i="15"/>
  <c r="K582" i="15"/>
  <c r="J582" i="15"/>
  <c r="H582" i="15"/>
  <c r="G582" i="15"/>
  <c r="F582" i="15"/>
  <c r="C582" i="15"/>
  <c r="J581" i="15"/>
  <c r="K581" i="15" s="1"/>
  <c r="G581" i="15"/>
  <c r="F581" i="15"/>
  <c r="H581" i="15" s="1"/>
  <c r="C581" i="15"/>
  <c r="J580" i="15"/>
  <c r="K580" i="15" s="1"/>
  <c r="H580" i="15"/>
  <c r="G580" i="15"/>
  <c r="F580" i="15"/>
  <c r="C580" i="15"/>
  <c r="J579" i="15"/>
  <c r="K579" i="15" s="1"/>
  <c r="H579" i="15"/>
  <c r="G579" i="15"/>
  <c r="F579" i="15"/>
  <c r="C579" i="15"/>
  <c r="K578" i="15"/>
  <c r="J578" i="15"/>
  <c r="G578" i="15"/>
  <c r="F578" i="15"/>
  <c r="H578" i="15" s="1"/>
  <c r="C578" i="15"/>
  <c r="K577" i="15"/>
  <c r="J577" i="15"/>
  <c r="G577" i="15"/>
  <c r="F577" i="15"/>
  <c r="H577" i="15" s="1"/>
  <c r="C577" i="15"/>
  <c r="J576" i="15"/>
  <c r="K576" i="15" s="1"/>
  <c r="G576" i="15"/>
  <c r="F576" i="15"/>
  <c r="H576" i="15" s="1"/>
  <c r="C576" i="15"/>
  <c r="J574" i="15"/>
  <c r="K574" i="15" s="1"/>
  <c r="H574" i="15"/>
  <c r="G574" i="15"/>
  <c r="F574" i="15"/>
  <c r="C574" i="15"/>
  <c r="K573" i="15"/>
  <c r="J573" i="15"/>
  <c r="H573" i="15"/>
  <c r="G573" i="15"/>
  <c r="F573" i="15"/>
  <c r="C573" i="15"/>
  <c r="J572" i="15"/>
  <c r="K572" i="15" s="1"/>
  <c r="G572" i="15"/>
  <c r="F572" i="15"/>
  <c r="H572" i="15" s="1"/>
  <c r="C572" i="15"/>
  <c r="J571" i="15"/>
  <c r="K571" i="15" s="1"/>
  <c r="H571" i="15"/>
  <c r="G571" i="15"/>
  <c r="F571" i="15"/>
  <c r="C571" i="15"/>
  <c r="J570" i="15"/>
  <c r="K570" i="15" s="1"/>
  <c r="H570" i="15"/>
  <c r="G570" i="15"/>
  <c r="F570" i="15"/>
  <c r="C570" i="15"/>
  <c r="K569" i="15"/>
  <c r="J569" i="15"/>
  <c r="G569" i="15"/>
  <c r="F569" i="15"/>
  <c r="H569" i="15" s="1"/>
  <c r="C569" i="15"/>
  <c r="K568" i="15"/>
  <c r="J568" i="15"/>
  <c r="G568" i="15"/>
  <c r="F568" i="15"/>
  <c r="H568" i="15" s="1"/>
  <c r="C568" i="15"/>
  <c r="J567" i="15"/>
  <c r="K567" i="15" s="1"/>
  <c r="G567" i="15"/>
  <c r="F567" i="15"/>
  <c r="H567" i="15" s="1"/>
  <c r="C567" i="15"/>
  <c r="J566" i="15"/>
  <c r="K566" i="15" s="1"/>
  <c r="H566" i="15"/>
  <c r="G566" i="15"/>
  <c r="F566" i="15"/>
  <c r="C566" i="15"/>
  <c r="K565" i="15"/>
  <c r="J565" i="15"/>
  <c r="H565" i="15"/>
  <c r="G565" i="15"/>
  <c r="F565" i="15"/>
  <c r="C565" i="15"/>
  <c r="K564" i="15"/>
  <c r="J564" i="15"/>
  <c r="G564" i="15"/>
  <c r="F564" i="15"/>
  <c r="H564" i="15" s="1"/>
  <c r="C564" i="15"/>
  <c r="J563" i="15"/>
  <c r="K563" i="15" s="1"/>
  <c r="H563" i="15"/>
  <c r="G563" i="15"/>
  <c r="F563" i="15"/>
  <c r="C563" i="15"/>
  <c r="J561" i="15"/>
  <c r="K561" i="15" s="1"/>
  <c r="H561" i="15"/>
  <c r="G561" i="15"/>
  <c r="F561" i="15"/>
  <c r="C561" i="15"/>
  <c r="K560" i="15"/>
  <c r="J560" i="15"/>
  <c r="G560" i="15"/>
  <c r="F560" i="15"/>
  <c r="H560" i="15" s="1"/>
  <c r="C560" i="15"/>
  <c r="K559" i="15"/>
  <c r="J559" i="15"/>
  <c r="G559" i="15"/>
  <c r="F559" i="15"/>
  <c r="H559" i="15" s="1"/>
  <c r="C559" i="15"/>
  <c r="J558" i="15"/>
  <c r="K558" i="15" s="1"/>
  <c r="G558" i="15"/>
  <c r="F558" i="15"/>
  <c r="H558" i="15" s="1"/>
  <c r="C558" i="15"/>
  <c r="J557" i="15"/>
  <c r="K557" i="15" s="1"/>
  <c r="H557" i="15"/>
  <c r="G557" i="15"/>
  <c r="F557" i="15"/>
  <c r="C557" i="15"/>
  <c r="K556" i="15"/>
  <c r="J556" i="15"/>
  <c r="H556" i="15"/>
  <c r="G556" i="15"/>
  <c r="F556" i="15"/>
  <c r="C556" i="15"/>
  <c r="J555" i="15"/>
  <c r="K555" i="15" s="1"/>
  <c r="G555" i="15"/>
  <c r="F555" i="15"/>
  <c r="H555" i="15" s="1"/>
  <c r="C555" i="15"/>
  <c r="J554" i="15"/>
  <c r="K554" i="15" s="1"/>
  <c r="G554" i="15"/>
  <c r="F554" i="15"/>
  <c r="H554" i="15" s="1"/>
  <c r="C554" i="15"/>
  <c r="J553" i="15"/>
  <c r="K553" i="15" s="1"/>
  <c r="H553" i="15"/>
  <c r="G553" i="15"/>
  <c r="F553" i="15"/>
  <c r="C553" i="15"/>
  <c r="K552" i="15"/>
  <c r="J552" i="15"/>
  <c r="G552" i="15"/>
  <c r="F552" i="15"/>
  <c r="H552" i="15" s="1"/>
  <c r="C552" i="15"/>
  <c r="K551" i="15"/>
  <c r="J551" i="15"/>
  <c r="G551" i="15"/>
  <c r="F551" i="15"/>
  <c r="H551" i="15" s="1"/>
  <c r="C551" i="15"/>
  <c r="J550" i="15"/>
  <c r="K550" i="15" s="1"/>
  <c r="G550" i="15"/>
  <c r="F550" i="15"/>
  <c r="H550" i="15" s="1"/>
  <c r="C550" i="15"/>
  <c r="J548" i="15"/>
  <c r="K548" i="15" s="1"/>
  <c r="H548" i="15"/>
  <c r="G548" i="15"/>
  <c r="F548" i="15"/>
  <c r="C548" i="15"/>
  <c r="K547" i="15"/>
  <c r="J547" i="15"/>
  <c r="H547" i="15"/>
  <c r="G547" i="15"/>
  <c r="F547" i="15"/>
  <c r="C547" i="15"/>
  <c r="K546" i="15"/>
  <c r="J546" i="15"/>
  <c r="G546" i="15"/>
  <c r="F546" i="15"/>
  <c r="H546" i="15" s="1"/>
  <c r="C546" i="15"/>
  <c r="J545" i="15"/>
  <c r="K545" i="15" s="1"/>
  <c r="G545" i="15"/>
  <c r="F545" i="15"/>
  <c r="H545" i="15" s="1"/>
  <c r="C545" i="15"/>
  <c r="J544" i="15"/>
  <c r="K544" i="15" s="1"/>
  <c r="H544" i="15"/>
  <c r="G544" i="15"/>
  <c r="F544" i="15"/>
  <c r="C544" i="15"/>
  <c r="K543" i="15"/>
  <c r="J543" i="15"/>
  <c r="G543" i="15"/>
  <c r="F543" i="15"/>
  <c r="H543" i="15" s="1"/>
  <c r="C543" i="15"/>
  <c r="K542" i="15"/>
  <c r="J542" i="15"/>
  <c r="G542" i="15"/>
  <c r="F542" i="15"/>
  <c r="H542" i="15" s="1"/>
  <c r="C542" i="15"/>
  <c r="J541" i="15"/>
  <c r="K541" i="15" s="1"/>
  <c r="G541" i="15"/>
  <c r="F541" i="15"/>
  <c r="H541" i="15" s="1"/>
  <c r="C541" i="15"/>
  <c r="J540" i="15"/>
  <c r="K540" i="15" s="1"/>
  <c r="H540" i="15"/>
  <c r="G540" i="15"/>
  <c r="F540" i="15"/>
  <c r="C540" i="15"/>
  <c r="K539" i="15"/>
  <c r="J539" i="15"/>
  <c r="H539" i="15"/>
  <c r="G539" i="15"/>
  <c r="F539" i="15"/>
  <c r="C539" i="15"/>
  <c r="K538" i="15"/>
  <c r="J538" i="15"/>
  <c r="G538" i="15"/>
  <c r="F538" i="15"/>
  <c r="H538" i="15" s="1"/>
  <c r="C538" i="15"/>
  <c r="J537" i="15"/>
  <c r="K537" i="15" s="1"/>
  <c r="G537" i="15"/>
  <c r="F537" i="15"/>
  <c r="H537" i="15" s="1"/>
  <c r="C537" i="15"/>
  <c r="J535" i="15"/>
  <c r="K535" i="15" s="1"/>
  <c r="H535" i="15"/>
  <c r="G535" i="15"/>
  <c r="F535" i="15"/>
  <c r="C535" i="15"/>
  <c r="K534" i="15"/>
  <c r="J534" i="15"/>
  <c r="G534" i="15"/>
  <c r="F534" i="15"/>
  <c r="H534" i="15" s="1"/>
  <c r="C534" i="15"/>
  <c r="K533" i="15"/>
  <c r="J533" i="15"/>
  <c r="G533" i="15"/>
  <c r="F533" i="15"/>
  <c r="H533" i="15" s="1"/>
  <c r="C533" i="15"/>
  <c r="K532" i="15"/>
  <c r="J532" i="15"/>
  <c r="G532" i="15"/>
  <c r="F532" i="15"/>
  <c r="H532" i="15" s="1"/>
  <c r="C532" i="15"/>
  <c r="J531" i="15"/>
  <c r="K531" i="15" s="1"/>
  <c r="H531" i="15"/>
  <c r="G531" i="15"/>
  <c r="F531" i="15"/>
  <c r="C531" i="15"/>
  <c r="K530" i="15"/>
  <c r="J530" i="15"/>
  <c r="H530" i="15"/>
  <c r="G530" i="15"/>
  <c r="F530" i="15"/>
  <c r="C530" i="15"/>
  <c r="K529" i="15"/>
  <c r="J529" i="15"/>
  <c r="G529" i="15"/>
  <c r="F529" i="15"/>
  <c r="H529" i="15" s="1"/>
  <c r="C529" i="15"/>
  <c r="J528" i="15"/>
  <c r="K528" i="15" s="1"/>
  <c r="H528" i="15"/>
  <c r="G528" i="15"/>
  <c r="F528" i="15"/>
  <c r="C528" i="15"/>
  <c r="J527" i="15"/>
  <c r="K527" i="15" s="1"/>
  <c r="H527" i="15"/>
  <c r="G527" i="15"/>
  <c r="F527" i="15"/>
  <c r="C527" i="15"/>
  <c r="K526" i="15"/>
  <c r="J526" i="15"/>
  <c r="G526" i="15"/>
  <c r="F526" i="15"/>
  <c r="H526" i="15" s="1"/>
  <c r="C526" i="15"/>
  <c r="K525" i="15"/>
  <c r="J525" i="15"/>
  <c r="G525" i="15"/>
  <c r="F525" i="15"/>
  <c r="H525" i="15" s="1"/>
  <c r="C525" i="15"/>
  <c r="J524" i="15"/>
  <c r="K524" i="15" s="1"/>
  <c r="G524" i="15"/>
  <c r="F524" i="15"/>
  <c r="H524" i="15" s="1"/>
  <c r="C524" i="15"/>
  <c r="J522" i="15"/>
  <c r="K522" i="15" s="1"/>
  <c r="H522" i="15"/>
  <c r="G522" i="15"/>
  <c r="F522" i="15"/>
  <c r="C522" i="15"/>
  <c r="K521" i="15"/>
  <c r="J521" i="15"/>
  <c r="H521" i="15"/>
  <c r="G521" i="15"/>
  <c r="F521" i="15"/>
  <c r="C521" i="15"/>
  <c r="J520" i="15"/>
  <c r="K520" i="15" s="1"/>
  <c r="G520" i="15"/>
  <c r="F520" i="15"/>
  <c r="H520" i="15" s="1"/>
  <c r="C520" i="15"/>
  <c r="J519" i="15"/>
  <c r="K519" i="15" s="1"/>
  <c r="H519" i="15"/>
  <c r="G519" i="15"/>
  <c r="F519" i="15"/>
  <c r="C519" i="15"/>
  <c r="J518" i="15"/>
  <c r="K518" i="15" s="1"/>
  <c r="H518" i="15"/>
  <c r="G518" i="15"/>
  <c r="F518" i="15"/>
  <c r="C518" i="15"/>
  <c r="K517" i="15"/>
  <c r="J517" i="15"/>
  <c r="G517" i="15"/>
  <c r="F517" i="15"/>
  <c r="H517" i="15" s="1"/>
  <c r="C517" i="15"/>
  <c r="K516" i="15"/>
  <c r="J516" i="15"/>
  <c r="G516" i="15"/>
  <c r="F516" i="15"/>
  <c r="H516" i="15" s="1"/>
  <c r="C516" i="15"/>
  <c r="K515" i="15"/>
  <c r="J515" i="15"/>
  <c r="G515" i="15"/>
  <c r="F515" i="15"/>
  <c r="H515" i="15" s="1"/>
  <c r="C515" i="15"/>
  <c r="J514" i="15"/>
  <c r="K514" i="15" s="1"/>
  <c r="H514" i="15"/>
  <c r="G514" i="15"/>
  <c r="F514" i="15"/>
  <c r="C514" i="15"/>
  <c r="K513" i="15"/>
  <c r="J513" i="15"/>
  <c r="H513" i="15"/>
  <c r="G513" i="15"/>
  <c r="F513" i="15"/>
  <c r="C513" i="15"/>
  <c r="J512" i="15"/>
  <c r="K512" i="15" s="1"/>
  <c r="G512" i="15"/>
  <c r="F512" i="15"/>
  <c r="H512" i="15" s="1"/>
  <c r="C512" i="15"/>
  <c r="J511" i="15"/>
  <c r="K511" i="15" s="1"/>
  <c r="G511" i="15"/>
  <c r="F511" i="15"/>
  <c r="H511" i="15" s="1"/>
  <c r="C511" i="15"/>
  <c r="J509" i="15"/>
  <c r="K509" i="15" s="1"/>
  <c r="H509" i="15"/>
  <c r="G509" i="15"/>
  <c r="F509" i="15"/>
  <c r="C509" i="15"/>
  <c r="K508" i="15"/>
  <c r="J508" i="15"/>
  <c r="G508" i="15"/>
  <c r="F508" i="15"/>
  <c r="H508" i="15" s="1"/>
  <c r="C508" i="15"/>
  <c r="K507" i="15"/>
  <c r="J507" i="15"/>
  <c r="G507" i="15"/>
  <c r="F507" i="15"/>
  <c r="H507" i="15" s="1"/>
  <c r="C507" i="15"/>
  <c r="J506" i="15"/>
  <c r="K506" i="15" s="1"/>
  <c r="G506" i="15"/>
  <c r="F506" i="15"/>
  <c r="H506" i="15" s="1"/>
  <c r="C506" i="15"/>
  <c r="J505" i="15"/>
  <c r="K505" i="15" s="1"/>
  <c r="H505" i="15"/>
  <c r="G505" i="15"/>
  <c r="F505" i="15"/>
  <c r="C505" i="15"/>
  <c r="K504" i="15"/>
  <c r="J504" i="15"/>
  <c r="H504" i="15"/>
  <c r="G504" i="15"/>
  <c r="F504" i="15"/>
  <c r="C504" i="15"/>
  <c r="J503" i="15"/>
  <c r="K503" i="15" s="1"/>
  <c r="G503" i="15"/>
  <c r="F503" i="15"/>
  <c r="H503" i="15" s="1"/>
  <c r="C503" i="15"/>
  <c r="J502" i="15"/>
  <c r="K502" i="15" s="1"/>
  <c r="H502" i="15"/>
  <c r="G502" i="15"/>
  <c r="F502" i="15"/>
  <c r="C502" i="15"/>
  <c r="J501" i="15"/>
  <c r="K501" i="15" s="1"/>
  <c r="H501" i="15"/>
  <c r="G501" i="15"/>
  <c r="F501" i="15"/>
  <c r="C501" i="15"/>
  <c r="K500" i="15"/>
  <c r="J500" i="15"/>
  <c r="G500" i="15"/>
  <c r="F500" i="15"/>
  <c r="H500" i="15" s="1"/>
  <c r="C500" i="15"/>
  <c r="K499" i="15"/>
  <c r="J499" i="15"/>
  <c r="G499" i="15"/>
  <c r="F499" i="15"/>
  <c r="H499" i="15" s="1"/>
  <c r="C499" i="15"/>
  <c r="K498" i="15"/>
  <c r="J498" i="15"/>
  <c r="G498" i="15"/>
  <c r="F498" i="15"/>
  <c r="H498" i="15" s="1"/>
  <c r="C498" i="15"/>
  <c r="J496" i="15"/>
  <c r="K496" i="15" s="1"/>
  <c r="H496" i="15"/>
  <c r="G496" i="15"/>
  <c r="F496" i="15"/>
  <c r="C496" i="15"/>
  <c r="K495" i="15"/>
  <c r="J495" i="15"/>
  <c r="H495" i="15"/>
  <c r="G495" i="15"/>
  <c r="F495" i="15"/>
  <c r="C495" i="15"/>
  <c r="J494" i="15"/>
  <c r="K494" i="15" s="1"/>
  <c r="G494" i="15"/>
  <c r="F494" i="15"/>
  <c r="H494" i="15" s="1"/>
  <c r="C494" i="15"/>
  <c r="J493" i="15"/>
  <c r="K493" i="15" s="1"/>
  <c r="H493" i="15"/>
  <c r="G493" i="15"/>
  <c r="F493" i="15"/>
  <c r="C493" i="15"/>
  <c r="J492" i="15"/>
  <c r="K492" i="15" s="1"/>
  <c r="H492" i="15"/>
  <c r="G492" i="15"/>
  <c r="F492" i="15"/>
  <c r="C492" i="15"/>
  <c r="K491" i="15"/>
  <c r="J491" i="15"/>
  <c r="G491" i="15"/>
  <c r="F491" i="15"/>
  <c r="H491" i="15" s="1"/>
  <c r="C491" i="15"/>
  <c r="K490" i="15"/>
  <c r="J490" i="15"/>
  <c r="G490" i="15"/>
  <c r="F490" i="15"/>
  <c r="H490" i="15" s="1"/>
  <c r="C490" i="15"/>
  <c r="J489" i="15"/>
  <c r="K489" i="15" s="1"/>
  <c r="G489" i="15"/>
  <c r="F489" i="15"/>
  <c r="H489" i="15" s="1"/>
  <c r="C489" i="15"/>
  <c r="J488" i="15"/>
  <c r="K488" i="15" s="1"/>
  <c r="H488" i="15"/>
  <c r="G488" i="15"/>
  <c r="F488" i="15"/>
  <c r="C488" i="15"/>
  <c r="K487" i="15"/>
  <c r="J487" i="15"/>
  <c r="H487" i="15"/>
  <c r="G487" i="15"/>
  <c r="F487" i="15"/>
  <c r="C487" i="15"/>
  <c r="K486" i="15"/>
  <c r="J486" i="15"/>
  <c r="H486" i="15"/>
  <c r="G486" i="15"/>
  <c r="F486" i="15"/>
  <c r="C486" i="15"/>
  <c r="K485" i="15"/>
  <c r="J485" i="15"/>
  <c r="H485" i="15"/>
  <c r="G485" i="15"/>
  <c r="F485" i="15"/>
  <c r="C485" i="15"/>
  <c r="K483" i="15"/>
  <c r="J483" i="15"/>
  <c r="H483" i="15"/>
  <c r="G483" i="15"/>
  <c r="F483" i="15"/>
  <c r="C483" i="15"/>
  <c r="O482" i="15"/>
  <c r="P482" i="15" s="1"/>
  <c r="K482" i="15"/>
  <c r="J482" i="15"/>
  <c r="H482" i="15"/>
  <c r="G482" i="15"/>
  <c r="F482" i="15"/>
  <c r="C482" i="15"/>
  <c r="K481" i="15"/>
  <c r="J481" i="15"/>
  <c r="H481" i="15"/>
  <c r="G481" i="15"/>
  <c r="F481" i="15"/>
  <c r="C481" i="15"/>
  <c r="K480" i="15"/>
  <c r="J480" i="15"/>
  <c r="H480" i="15"/>
  <c r="G480" i="15"/>
  <c r="F480" i="15"/>
  <c r="C480" i="15"/>
  <c r="O479" i="15"/>
  <c r="P479" i="15" s="1"/>
  <c r="K479" i="15"/>
  <c r="J479" i="15"/>
  <c r="H479" i="15"/>
  <c r="G479" i="15"/>
  <c r="F479" i="15"/>
  <c r="C479" i="15"/>
  <c r="K478" i="15"/>
  <c r="J478" i="15"/>
  <c r="H478" i="15"/>
  <c r="G478" i="15"/>
  <c r="F478" i="15"/>
  <c r="C478" i="15"/>
  <c r="K477" i="15"/>
  <c r="J477" i="15"/>
  <c r="H477" i="15"/>
  <c r="G477" i="15"/>
  <c r="F477" i="15"/>
  <c r="C477" i="15"/>
  <c r="K476" i="15"/>
  <c r="J476" i="15"/>
  <c r="H476" i="15"/>
  <c r="G476" i="15"/>
  <c r="F476" i="15"/>
  <c r="C476" i="15"/>
  <c r="K475" i="15"/>
  <c r="J475" i="15"/>
  <c r="H475" i="15"/>
  <c r="G475" i="15"/>
  <c r="F475" i="15"/>
  <c r="C475" i="15"/>
  <c r="K474" i="15"/>
  <c r="J474" i="15"/>
  <c r="H474" i="15"/>
  <c r="G474" i="15"/>
  <c r="F474" i="15"/>
  <c r="C474" i="15"/>
  <c r="O473" i="15"/>
  <c r="P473" i="15" s="1"/>
  <c r="K473" i="15"/>
  <c r="J473" i="15"/>
  <c r="H473" i="15"/>
  <c r="G473" i="15"/>
  <c r="F473" i="15"/>
  <c r="C473" i="15"/>
  <c r="K472" i="15"/>
  <c r="J472" i="15"/>
  <c r="H472" i="15"/>
  <c r="G472" i="15"/>
  <c r="F472" i="15"/>
  <c r="C472" i="15"/>
  <c r="K470" i="15"/>
  <c r="J470" i="15"/>
  <c r="H470" i="15"/>
  <c r="G470" i="15"/>
  <c r="F470" i="15"/>
  <c r="C470" i="15"/>
  <c r="O469" i="15"/>
  <c r="P469" i="15" s="1"/>
  <c r="K469" i="15"/>
  <c r="J469" i="15"/>
  <c r="H469" i="15"/>
  <c r="G469" i="15"/>
  <c r="F469" i="15"/>
  <c r="C469" i="15"/>
  <c r="K468" i="15"/>
  <c r="J468" i="15"/>
  <c r="H468" i="15"/>
  <c r="G468" i="15"/>
  <c r="F468" i="15"/>
  <c r="C468" i="15"/>
  <c r="K467" i="15"/>
  <c r="J467" i="15"/>
  <c r="H467" i="15"/>
  <c r="G467" i="15"/>
  <c r="F467" i="15"/>
  <c r="C467" i="15"/>
  <c r="K466" i="15"/>
  <c r="J466" i="15"/>
  <c r="H466" i="15"/>
  <c r="G466" i="15"/>
  <c r="F466" i="15"/>
  <c r="C466" i="15"/>
  <c r="K465" i="15"/>
  <c r="J465" i="15"/>
  <c r="H465" i="15"/>
  <c r="G465" i="15"/>
  <c r="F465" i="15"/>
  <c r="C465" i="15"/>
  <c r="K464" i="15"/>
  <c r="J464" i="15"/>
  <c r="H464" i="15"/>
  <c r="G464" i="15"/>
  <c r="F464" i="15"/>
  <c r="C464" i="15"/>
  <c r="K463" i="15"/>
  <c r="J463" i="15"/>
  <c r="H463" i="15"/>
  <c r="G463" i="15"/>
  <c r="F463" i="15"/>
  <c r="C463" i="15"/>
  <c r="K462" i="15"/>
  <c r="J462" i="15"/>
  <c r="H462" i="15"/>
  <c r="G462" i="15"/>
  <c r="F462" i="15"/>
  <c r="C462" i="15"/>
  <c r="K461" i="15"/>
  <c r="J461" i="15"/>
  <c r="H461" i="15"/>
  <c r="G461" i="15"/>
  <c r="F461" i="15"/>
  <c r="C461" i="15"/>
  <c r="K460" i="15"/>
  <c r="J460" i="15"/>
  <c r="H460" i="15"/>
  <c r="G460" i="15"/>
  <c r="F460" i="15"/>
  <c r="C460" i="15"/>
  <c r="K459" i="15"/>
  <c r="J459" i="15"/>
  <c r="H459" i="15"/>
  <c r="G459" i="15"/>
  <c r="F459" i="15"/>
  <c r="C459" i="15"/>
  <c r="K457" i="15"/>
  <c r="J457" i="15"/>
  <c r="H457" i="15"/>
  <c r="G457" i="15"/>
  <c r="F457" i="15"/>
  <c r="C457" i="15"/>
  <c r="O456" i="15"/>
  <c r="P456" i="15" s="1"/>
  <c r="K456" i="15"/>
  <c r="J456" i="15"/>
  <c r="H456" i="15"/>
  <c r="G456" i="15"/>
  <c r="F456" i="15"/>
  <c r="C456" i="15"/>
  <c r="K455" i="15"/>
  <c r="J455" i="15"/>
  <c r="H455" i="15"/>
  <c r="G455" i="15"/>
  <c r="F455" i="15"/>
  <c r="C455" i="15"/>
  <c r="K454" i="15"/>
  <c r="J454" i="15"/>
  <c r="H454" i="15"/>
  <c r="G454" i="15"/>
  <c r="F454" i="15"/>
  <c r="C454" i="15"/>
  <c r="K453" i="15"/>
  <c r="J453" i="15"/>
  <c r="H453" i="15"/>
  <c r="G453" i="15"/>
  <c r="F453" i="15"/>
  <c r="C453" i="15"/>
  <c r="K452" i="15"/>
  <c r="J452" i="15"/>
  <c r="H452" i="15"/>
  <c r="G452" i="15"/>
  <c r="F452" i="15"/>
  <c r="C452" i="15"/>
  <c r="K451" i="15"/>
  <c r="J451" i="15"/>
  <c r="H451" i="15"/>
  <c r="G451" i="15"/>
  <c r="F451" i="15"/>
  <c r="C451" i="15"/>
  <c r="K450" i="15"/>
  <c r="J450" i="15"/>
  <c r="H450" i="15"/>
  <c r="G450" i="15"/>
  <c r="F450" i="15"/>
  <c r="C450" i="15"/>
  <c r="K449" i="15"/>
  <c r="J449" i="15"/>
  <c r="H449" i="15"/>
  <c r="G449" i="15"/>
  <c r="F449" i="15"/>
  <c r="C449" i="15"/>
  <c r="K448" i="15"/>
  <c r="J448" i="15"/>
  <c r="H448" i="15"/>
  <c r="G448" i="15"/>
  <c r="F448" i="15"/>
  <c r="C448" i="15"/>
  <c r="K447" i="15"/>
  <c r="J447" i="15"/>
  <c r="H447" i="15"/>
  <c r="G447" i="15"/>
  <c r="F447" i="15"/>
  <c r="C447" i="15"/>
  <c r="K446" i="15"/>
  <c r="J446" i="15"/>
  <c r="H446" i="15"/>
  <c r="G446" i="15"/>
  <c r="F446" i="15"/>
  <c r="C446" i="15"/>
  <c r="O444" i="15"/>
  <c r="P444" i="15" s="1"/>
  <c r="K444" i="15"/>
  <c r="J444" i="15"/>
  <c r="H444" i="15"/>
  <c r="G444" i="15"/>
  <c r="F444" i="15"/>
  <c r="C444" i="15"/>
  <c r="O443" i="15"/>
  <c r="P443" i="15" s="1"/>
  <c r="K443" i="15"/>
  <c r="J443" i="15"/>
  <c r="H443" i="15"/>
  <c r="G443" i="15"/>
  <c r="F443" i="15"/>
  <c r="C443" i="15"/>
  <c r="K442" i="15"/>
  <c r="J442" i="15"/>
  <c r="H442" i="15"/>
  <c r="G442" i="15"/>
  <c r="F442" i="15"/>
  <c r="C442" i="15"/>
  <c r="K441" i="15"/>
  <c r="J441" i="15"/>
  <c r="H441" i="15"/>
  <c r="G441" i="15"/>
  <c r="F441" i="15"/>
  <c r="C441" i="15"/>
  <c r="K440" i="15"/>
  <c r="J440" i="15"/>
  <c r="H440" i="15"/>
  <c r="G440" i="15"/>
  <c r="F440" i="15"/>
  <c r="C440" i="15"/>
  <c r="K439" i="15"/>
  <c r="J439" i="15"/>
  <c r="H439" i="15"/>
  <c r="G439" i="15"/>
  <c r="F439" i="15"/>
  <c r="C439" i="15"/>
  <c r="O438" i="15"/>
  <c r="P438" i="15" s="1"/>
  <c r="K438" i="15"/>
  <c r="J438" i="15"/>
  <c r="H438" i="15"/>
  <c r="G438" i="15"/>
  <c r="F438" i="15"/>
  <c r="C438" i="15"/>
  <c r="K437" i="15"/>
  <c r="J437" i="15"/>
  <c r="H437" i="15"/>
  <c r="G437" i="15"/>
  <c r="F437" i="15"/>
  <c r="C437" i="15"/>
  <c r="K436" i="15"/>
  <c r="J436" i="15"/>
  <c r="H436" i="15"/>
  <c r="G436" i="15"/>
  <c r="F436" i="15"/>
  <c r="C436" i="15"/>
  <c r="K435" i="15"/>
  <c r="J435" i="15"/>
  <c r="H435" i="15"/>
  <c r="G435" i="15"/>
  <c r="F435" i="15"/>
  <c r="C435" i="15"/>
  <c r="K434" i="15"/>
  <c r="J434" i="15"/>
  <c r="H434" i="15"/>
  <c r="G434" i="15"/>
  <c r="F434" i="15"/>
  <c r="C434" i="15"/>
  <c r="K433" i="15"/>
  <c r="J433" i="15"/>
  <c r="H433" i="15"/>
  <c r="G433" i="15"/>
  <c r="F433" i="15"/>
  <c r="C433" i="15"/>
  <c r="K431" i="15"/>
  <c r="J431" i="15"/>
  <c r="H431" i="15"/>
  <c r="G431" i="15"/>
  <c r="F431" i="15"/>
  <c r="C431" i="15"/>
  <c r="O430" i="15"/>
  <c r="P430" i="15" s="1"/>
  <c r="K430" i="15"/>
  <c r="J430" i="15"/>
  <c r="H430" i="15"/>
  <c r="G430" i="15"/>
  <c r="F430" i="15"/>
  <c r="C430" i="15"/>
  <c r="K429" i="15"/>
  <c r="J429" i="15"/>
  <c r="H429" i="15"/>
  <c r="G429" i="15"/>
  <c r="F429" i="15"/>
  <c r="C429" i="15"/>
  <c r="K428" i="15"/>
  <c r="J428" i="15"/>
  <c r="H428" i="15"/>
  <c r="G428" i="15"/>
  <c r="F428" i="15"/>
  <c r="C428" i="15"/>
  <c r="K427" i="15"/>
  <c r="J427" i="15"/>
  <c r="H427" i="15"/>
  <c r="G427" i="15"/>
  <c r="F427" i="15"/>
  <c r="C427" i="15"/>
  <c r="K426" i="15"/>
  <c r="J426" i="15"/>
  <c r="H426" i="15"/>
  <c r="G426" i="15"/>
  <c r="F426" i="15"/>
  <c r="C426" i="15"/>
  <c r="K425" i="15"/>
  <c r="J425" i="15"/>
  <c r="H425" i="15"/>
  <c r="G425" i="15"/>
  <c r="F425" i="15"/>
  <c r="C425" i="15"/>
  <c r="K424" i="15"/>
  <c r="J424" i="15"/>
  <c r="H424" i="15"/>
  <c r="G424" i="15"/>
  <c r="F424" i="15"/>
  <c r="C424" i="15"/>
  <c r="K423" i="15"/>
  <c r="J423" i="15"/>
  <c r="H423" i="15"/>
  <c r="G423" i="15"/>
  <c r="F423" i="15"/>
  <c r="C423" i="15"/>
  <c r="K422" i="15"/>
  <c r="J422" i="15"/>
  <c r="H422" i="15"/>
  <c r="G422" i="15"/>
  <c r="F422" i="15"/>
  <c r="C422" i="15"/>
  <c r="K421" i="15"/>
  <c r="J421" i="15"/>
  <c r="H421" i="15"/>
  <c r="G421" i="15"/>
  <c r="F421" i="15"/>
  <c r="C421" i="15"/>
  <c r="K420" i="15"/>
  <c r="J420" i="15"/>
  <c r="H420" i="15"/>
  <c r="G420" i="15"/>
  <c r="F420" i="15"/>
  <c r="C420" i="15"/>
  <c r="K418" i="15"/>
  <c r="J418" i="15"/>
  <c r="H418" i="15"/>
  <c r="G418" i="15"/>
  <c r="F418" i="15"/>
  <c r="C418" i="15"/>
  <c r="O417" i="15"/>
  <c r="P417" i="15" s="1"/>
  <c r="K417" i="15"/>
  <c r="J417" i="15"/>
  <c r="H417" i="15"/>
  <c r="G417" i="15"/>
  <c r="F417" i="15"/>
  <c r="C417" i="15"/>
  <c r="K416" i="15"/>
  <c r="J416" i="15"/>
  <c r="H416" i="15"/>
  <c r="G416" i="15"/>
  <c r="F416" i="15"/>
  <c r="C416" i="15"/>
  <c r="K415" i="15"/>
  <c r="J415" i="15"/>
  <c r="H415" i="15"/>
  <c r="G415" i="15"/>
  <c r="F415" i="15"/>
  <c r="C415" i="15"/>
  <c r="K414" i="15"/>
  <c r="J414" i="15"/>
  <c r="H414" i="15"/>
  <c r="G414" i="15"/>
  <c r="F414" i="15"/>
  <c r="C414" i="15"/>
  <c r="K413" i="15"/>
  <c r="J413" i="15"/>
  <c r="H413" i="15"/>
  <c r="G413" i="15"/>
  <c r="F413" i="15"/>
  <c r="C413" i="15"/>
  <c r="K412" i="15"/>
  <c r="J412" i="15"/>
  <c r="H412" i="15"/>
  <c r="G412" i="15"/>
  <c r="F412" i="15"/>
  <c r="C412" i="15"/>
  <c r="K411" i="15"/>
  <c r="J411" i="15"/>
  <c r="H411" i="15"/>
  <c r="G411" i="15"/>
  <c r="F411" i="15"/>
  <c r="C411" i="15"/>
  <c r="O410" i="15"/>
  <c r="P410" i="15" s="1"/>
  <c r="K410" i="15"/>
  <c r="J410" i="15"/>
  <c r="H410" i="15"/>
  <c r="G410" i="15"/>
  <c r="F410" i="15"/>
  <c r="C410" i="15"/>
  <c r="K409" i="15"/>
  <c r="J409" i="15"/>
  <c r="H409" i="15"/>
  <c r="G409" i="15"/>
  <c r="F409" i="15"/>
  <c r="C409" i="15"/>
  <c r="K408" i="15"/>
  <c r="J408" i="15"/>
  <c r="H408" i="15"/>
  <c r="G408" i="15"/>
  <c r="F408" i="15"/>
  <c r="C408" i="15"/>
  <c r="K407" i="15"/>
  <c r="J407" i="15"/>
  <c r="H407" i="15"/>
  <c r="G407" i="15"/>
  <c r="F407" i="15"/>
  <c r="C407" i="15"/>
  <c r="K405" i="15"/>
  <c r="J405" i="15"/>
  <c r="H405" i="15"/>
  <c r="G405" i="15"/>
  <c r="F405" i="15"/>
  <c r="C405" i="15"/>
  <c r="O404" i="15"/>
  <c r="P404" i="15" s="1"/>
  <c r="K404" i="15"/>
  <c r="J404" i="15"/>
  <c r="H404" i="15"/>
  <c r="G404" i="15"/>
  <c r="F404" i="15"/>
  <c r="C404" i="15"/>
  <c r="O403" i="15"/>
  <c r="P403" i="15" s="1"/>
  <c r="K403" i="15"/>
  <c r="J403" i="15"/>
  <c r="H403" i="15"/>
  <c r="G403" i="15"/>
  <c r="F403" i="15"/>
  <c r="C403" i="15"/>
  <c r="K402" i="15"/>
  <c r="J402" i="15"/>
  <c r="H402" i="15"/>
  <c r="G402" i="15"/>
  <c r="F402" i="15"/>
  <c r="C402" i="15"/>
  <c r="K401" i="15"/>
  <c r="J401" i="15"/>
  <c r="H401" i="15"/>
  <c r="G401" i="15"/>
  <c r="F401" i="15"/>
  <c r="C401" i="15"/>
  <c r="K400" i="15"/>
  <c r="J400" i="15"/>
  <c r="H400" i="15"/>
  <c r="G400" i="15"/>
  <c r="F400" i="15"/>
  <c r="C400" i="15"/>
  <c r="K399" i="15"/>
  <c r="J399" i="15"/>
  <c r="H399" i="15"/>
  <c r="G399" i="15"/>
  <c r="F399" i="15"/>
  <c r="C399" i="15"/>
  <c r="K398" i="15"/>
  <c r="J398" i="15"/>
  <c r="H398" i="15"/>
  <c r="G398" i="15"/>
  <c r="F398" i="15"/>
  <c r="C398" i="15"/>
  <c r="K397" i="15"/>
  <c r="J397" i="15"/>
  <c r="H397" i="15"/>
  <c r="G397" i="15"/>
  <c r="F397" i="15"/>
  <c r="C397" i="15"/>
  <c r="K396" i="15"/>
  <c r="J396" i="15"/>
  <c r="H396" i="15"/>
  <c r="G396" i="15"/>
  <c r="F396" i="15"/>
  <c r="C396" i="15"/>
  <c r="K395" i="15"/>
  <c r="J395" i="15"/>
  <c r="H395" i="15"/>
  <c r="G395" i="15"/>
  <c r="F395" i="15"/>
  <c r="C395" i="15"/>
  <c r="K394" i="15"/>
  <c r="J394" i="15"/>
  <c r="H394" i="15"/>
  <c r="G394" i="15"/>
  <c r="F394" i="15"/>
  <c r="C394" i="15"/>
  <c r="K392" i="15"/>
  <c r="J392" i="15"/>
  <c r="H392" i="15"/>
  <c r="G392" i="15"/>
  <c r="F392" i="15"/>
  <c r="C392" i="15"/>
  <c r="O391" i="15"/>
  <c r="P391" i="15" s="1"/>
  <c r="K391" i="15"/>
  <c r="J391" i="15"/>
  <c r="H391" i="15"/>
  <c r="G391" i="15"/>
  <c r="F391" i="15"/>
  <c r="C391" i="15"/>
  <c r="K390" i="15"/>
  <c r="J390" i="15"/>
  <c r="H390" i="15"/>
  <c r="G390" i="15"/>
  <c r="F390" i="15"/>
  <c r="C390" i="15"/>
  <c r="K389" i="15"/>
  <c r="J389" i="15"/>
  <c r="H389" i="15"/>
  <c r="G389" i="15"/>
  <c r="F389" i="15"/>
  <c r="C389" i="15"/>
  <c r="K388" i="15"/>
  <c r="J388" i="15"/>
  <c r="H388" i="15"/>
  <c r="G388" i="15"/>
  <c r="F388" i="15"/>
  <c r="C388" i="15"/>
  <c r="K387" i="15"/>
  <c r="J387" i="15"/>
  <c r="H387" i="15"/>
  <c r="G387" i="15"/>
  <c r="F387" i="15"/>
  <c r="C387" i="15"/>
  <c r="K386" i="15"/>
  <c r="J386" i="15"/>
  <c r="H386" i="15"/>
  <c r="G386" i="15"/>
  <c r="F386" i="15"/>
  <c r="C386" i="15"/>
  <c r="K385" i="15"/>
  <c r="J385" i="15"/>
  <c r="H385" i="15"/>
  <c r="G385" i="15"/>
  <c r="F385" i="15"/>
  <c r="C385" i="15"/>
  <c r="K384" i="15"/>
  <c r="J384" i="15"/>
  <c r="H384" i="15"/>
  <c r="G384" i="15"/>
  <c r="F384" i="15"/>
  <c r="C384" i="15"/>
  <c r="K383" i="15"/>
  <c r="J383" i="15"/>
  <c r="H383" i="15"/>
  <c r="G383" i="15"/>
  <c r="F383" i="15"/>
  <c r="C383" i="15"/>
  <c r="K382" i="15"/>
  <c r="J382" i="15"/>
  <c r="H382" i="15"/>
  <c r="G382" i="15"/>
  <c r="F382" i="15"/>
  <c r="C382" i="15"/>
  <c r="K381" i="15"/>
  <c r="J381" i="15"/>
  <c r="H381" i="15"/>
  <c r="G381" i="15"/>
  <c r="F381" i="15"/>
  <c r="C381" i="15"/>
  <c r="K379" i="15"/>
  <c r="J379" i="15"/>
  <c r="H379" i="15"/>
  <c r="G379" i="15"/>
  <c r="F379" i="15"/>
  <c r="C379" i="15"/>
  <c r="O378" i="15"/>
  <c r="P378" i="15" s="1"/>
  <c r="K378" i="15"/>
  <c r="J378" i="15"/>
  <c r="H378" i="15"/>
  <c r="G378" i="15"/>
  <c r="F378" i="15"/>
  <c r="C378" i="15"/>
  <c r="K377" i="15"/>
  <c r="J377" i="15"/>
  <c r="H377" i="15"/>
  <c r="G377" i="15"/>
  <c r="F377" i="15"/>
  <c r="C377" i="15"/>
  <c r="K376" i="15"/>
  <c r="J376" i="15"/>
  <c r="H376" i="15"/>
  <c r="G376" i="15"/>
  <c r="F376" i="15"/>
  <c r="C376" i="15"/>
  <c r="O375" i="15"/>
  <c r="P375" i="15" s="1"/>
  <c r="K375" i="15"/>
  <c r="J375" i="15"/>
  <c r="H375" i="15"/>
  <c r="G375" i="15"/>
  <c r="F375" i="15"/>
  <c r="C375" i="15"/>
  <c r="K374" i="15"/>
  <c r="J374" i="15"/>
  <c r="H374" i="15"/>
  <c r="G374" i="15"/>
  <c r="F374" i="15"/>
  <c r="C374" i="15"/>
  <c r="K373" i="15"/>
  <c r="J373" i="15"/>
  <c r="H373" i="15"/>
  <c r="G373" i="15"/>
  <c r="F373" i="15"/>
  <c r="C373" i="15"/>
  <c r="K372" i="15"/>
  <c r="J372" i="15"/>
  <c r="H372" i="15"/>
  <c r="G372" i="15"/>
  <c r="F372" i="15"/>
  <c r="C372" i="15"/>
  <c r="K371" i="15"/>
  <c r="J371" i="15"/>
  <c r="H371" i="15"/>
  <c r="G371" i="15"/>
  <c r="F371" i="15"/>
  <c r="C371" i="15"/>
  <c r="K370" i="15"/>
  <c r="J370" i="15"/>
  <c r="H370" i="15"/>
  <c r="G370" i="15"/>
  <c r="F370" i="15"/>
  <c r="C370" i="15"/>
  <c r="O369" i="15"/>
  <c r="P369" i="15" s="1"/>
  <c r="K369" i="15"/>
  <c r="J369" i="15"/>
  <c r="H369" i="15"/>
  <c r="G369" i="15"/>
  <c r="F369" i="15"/>
  <c r="C369" i="15"/>
  <c r="K368" i="15"/>
  <c r="J368" i="15"/>
  <c r="H368" i="15"/>
  <c r="G368" i="15"/>
  <c r="F368" i="15"/>
  <c r="C368" i="15"/>
  <c r="K366" i="15"/>
  <c r="J366" i="15"/>
  <c r="H366" i="15"/>
  <c r="G366" i="15"/>
  <c r="F366" i="15"/>
  <c r="C366" i="15"/>
  <c r="O365" i="15"/>
  <c r="P365" i="15" s="1"/>
  <c r="K365" i="15"/>
  <c r="J365" i="15"/>
  <c r="H365" i="15"/>
  <c r="G365" i="15"/>
  <c r="F365" i="15"/>
  <c r="C365" i="15"/>
  <c r="K364" i="15"/>
  <c r="J364" i="15"/>
  <c r="H364" i="15"/>
  <c r="G364" i="15"/>
  <c r="F364" i="15"/>
  <c r="C364" i="15"/>
  <c r="K363" i="15"/>
  <c r="J363" i="15"/>
  <c r="H363" i="15"/>
  <c r="G363" i="15"/>
  <c r="F363" i="15"/>
  <c r="C363" i="15"/>
  <c r="K362" i="15"/>
  <c r="J362" i="15"/>
  <c r="H362" i="15"/>
  <c r="G362" i="15"/>
  <c r="F362" i="15"/>
  <c r="C362" i="15"/>
  <c r="K361" i="15"/>
  <c r="J361" i="15"/>
  <c r="H361" i="15"/>
  <c r="G361" i="15"/>
  <c r="F361" i="15"/>
  <c r="C361" i="15"/>
  <c r="K360" i="15"/>
  <c r="J360" i="15"/>
  <c r="H360" i="15"/>
  <c r="G360" i="15"/>
  <c r="F360" i="15"/>
  <c r="C360" i="15"/>
  <c r="K359" i="15"/>
  <c r="J359" i="15"/>
  <c r="H359" i="15"/>
  <c r="G359" i="15"/>
  <c r="F359" i="15"/>
  <c r="C359" i="15"/>
  <c r="K358" i="15"/>
  <c r="J358" i="15"/>
  <c r="H358" i="15"/>
  <c r="G358" i="15"/>
  <c r="F358" i="15"/>
  <c r="C358" i="15"/>
  <c r="K357" i="15"/>
  <c r="J357" i="15"/>
  <c r="H357" i="15"/>
  <c r="G357" i="15"/>
  <c r="F357" i="15"/>
  <c r="C357" i="15"/>
  <c r="K356" i="15"/>
  <c r="J356" i="15"/>
  <c r="H356" i="15"/>
  <c r="G356" i="15"/>
  <c r="F356" i="15"/>
  <c r="C356" i="15"/>
  <c r="K355" i="15"/>
  <c r="J355" i="15"/>
  <c r="H355" i="15"/>
  <c r="G355" i="15"/>
  <c r="F355" i="15"/>
  <c r="C355" i="15"/>
  <c r="K353" i="15"/>
  <c r="J353" i="15"/>
  <c r="H353" i="15"/>
  <c r="G353" i="15"/>
  <c r="F353" i="15"/>
  <c r="C353" i="15"/>
  <c r="O352" i="15"/>
  <c r="P352" i="15" s="1"/>
  <c r="K352" i="15"/>
  <c r="J352" i="15"/>
  <c r="H352" i="15"/>
  <c r="G352" i="15"/>
  <c r="F352" i="15"/>
  <c r="C352" i="15"/>
  <c r="K351" i="15"/>
  <c r="J351" i="15"/>
  <c r="H351" i="15"/>
  <c r="G351" i="15"/>
  <c r="F351" i="15"/>
  <c r="C351" i="15"/>
  <c r="K350" i="15"/>
  <c r="J350" i="15"/>
  <c r="H350" i="15"/>
  <c r="G350" i="15"/>
  <c r="F350" i="15"/>
  <c r="C350" i="15"/>
  <c r="K349" i="15"/>
  <c r="J349" i="15"/>
  <c r="H349" i="15"/>
  <c r="G349" i="15"/>
  <c r="F349" i="15"/>
  <c r="C349" i="15"/>
  <c r="K348" i="15"/>
  <c r="J348" i="15"/>
  <c r="H348" i="15"/>
  <c r="G348" i="15"/>
  <c r="F348" i="15"/>
  <c r="C348" i="15"/>
  <c r="K347" i="15"/>
  <c r="J347" i="15"/>
  <c r="H347" i="15"/>
  <c r="G347" i="15"/>
  <c r="F347" i="15"/>
  <c r="C347" i="15"/>
  <c r="K346" i="15"/>
  <c r="J346" i="15"/>
  <c r="H346" i="15"/>
  <c r="G346" i="15"/>
  <c r="F346" i="15"/>
  <c r="C346" i="15"/>
  <c r="K345" i="15"/>
  <c r="J345" i="15"/>
  <c r="H345" i="15"/>
  <c r="G345" i="15"/>
  <c r="F345" i="15"/>
  <c r="C345" i="15"/>
  <c r="K344" i="15"/>
  <c r="J344" i="15"/>
  <c r="H344" i="15"/>
  <c r="G344" i="15"/>
  <c r="F344" i="15"/>
  <c r="C344" i="15"/>
  <c r="K343" i="15"/>
  <c r="J343" i="15"/>
  <c r="H343" i="15"/>
  <c r="G343" i="15"/>
  <c r="F343" i="15"/>
  <c r="C343" i="15"/>
  <c r="K342" i="15"/>
  <c r="J342" i="15"/>
  <c r="H342" i="15"/>
  <c r="G342" i="15"/>
  <c r="F342" i="15"/>
  <c r="C342" i="15"/>
  <c r="O340" i="15"/>
  <c r="P340" i="15" s="1"/>
  <c r="K340" i="15"/>
  <c r="J340" i="15"/>
  <c r="H340" i="15"/>
  <c r="G340" i="15"/>
  <c r="F340" i="15"/>
  <c r="C340" i="15"/>
  <c r="O339" i="15"/>
  <c r="P339" i="15" s="1"/>
  <c r="K339" i="15"/>
  <c r="J339" i="15"/>
  <c r="H339" i="15"/>
  <c r="G339" i="15"/>
  <c r="F339" i="15"/>
  <c r="C339" i="15"/>
  <c r="K338" i="15"/>
  <c r="J338" i="15"/>
  <c r="H338" i="15"/>
  <c r="G338" i="15"/>
  <c r="F338" i="15"/>
  <c r="C338" i="15"/>
  <c r="K337" i="15"/>
  <c r="J337" i="15"/>
  <c r="H337" i="15"/>
  <c r="G337" i="15"/>
  <c r="F337" i="15"/>
  <c r="C337" i="15"/>
  <c r="K336" i="15"/>
  <c r="J336" i="15"/>
  <c r="H336" i="15"/>
  <c r="G336" i="15"/>
  <c r="F336" i="15"/>
  <c r="C336" i="15"/>
  <c r="K335" i="15"/>
  <c r="J335" i="15"/>
  <c r="H335" i="15"/>
  <c r="G335" i="15"/>
  <c r="F335" i="15"/>
  <c r="C335" i="15"/>
  <c r="O334" i="15"/>
  <c r="P334" i="15" s="1"/>
  <c r="K334" i="15"/>
  <c r="J334" i="15"/>
  <c r="H334" i="15"/>
  <c r="G334" i="15"/>
  <c r="F334" i="15"/>
  <c r="C334" i="15"/>
  <c r="K333" i="15"/>
  <c r="J333" i="15"/>
  <c r="H333" i="15"/>
  <c r="G333" i="15"/>
  <c r="F333" i="15"/>
  <c r="C333" i="15"/>
  <c r="K332" i="15"/>
  <c r="J332" i="15"/>
  <c r="H332" i="15"/>
  <c r="G332" i="15"/>
  <c r="F332" i="15"/>
  <c r="C332" i="15"/>
  <c r="K331" i="15"/>
  <c r="J331" i="15"/>
  <c r="H331" i="15"/>
  <c r="G331" i="15"/>
  <c r="F331" i="15"/>
  <c r="C331" i="15"/>
  <c r="K330" i="15"/>
  <c r="J330" i="15"/>
  <c r="H330" i="15"/>
  <c r="G330" i="15"/>
  <c r="F330" i="15"/>
  <c r="C330" i="15"/>
  <c r="K329" i="15"/>
  <c r="J329" i="15"/>
  <c r="H329" i="15"/>
  <c r="G329" i="15"/>
  <c r="F329" i="15"/>
  <c r="C329" i="15"/>
  <c r="K327" i="15"/>
  <c r="J327" i="15"/>
  <c r="H327" i="15"/>
  <c r="G327" i="15"/>
  <c r="F327" i="15"/>
  <c r="C327" i="15"/>
  <c r="O326" i="15"/>
  <c r="P326" i="15" s="1"/>
  <c r="K326" i="15"/>
  <c r="J326" i="15"/>
  <c r="H326" i="15"/>
  <c r="G326" i="15"/>
  <c r="F326" i="15"/>
  <c r="C326" i="15"/>
  <c r="K325" i="15"/>
  <c r="J325" i="15"/>
  <c r="H325" i="15"/>
  <c r="G325" i="15"/>
  <c r="F325" i="15"/>
  <c r="C325" i="15"/>
  <c r="K324" i="15"/>
  <c r="J324" i="15"/>
  <c r="H324" i="15"/>
  <c r="G324" i="15"/>
  <c r="F324" i="15"/>
  <c r="C324" i="15"/>
  <c r="K323" i="15"/>
  <c r="J323" i="15"/>
  <c r="H323" i="15"/>
  <c r="G323" i="15"/>
  <c r="F323" i="15"/>
  <c r="C323" i="15"/>
  <c r="K322" i="15"/>
  <c r="J322" i="15"/>
  <c r="H322" i="15"/>
  <c r="G322" i="15"/>
  <c r="F322" i="15"/>
  <c r="C322" i="15"/>
  <c r="K321" i="15"/>
  <c r="J321" i="15"/>
  <c r="H321" i="15"/>
  <c r="G321" i="15"/>
  <c r="F321" i="15"/>
  <c r="C321" i="15"/>
  <c r="K320" i="15"/>
  <c r="J320" i="15"/>
  <c r="H320" i="15"/>
  <c r="G320" i="15"/>
  <c r="F320" i="15"/>
  <c r="C320" i="15"/>
  <c r="K319" i="15"/>
  <c r="J319" i="15"/>
  <c r="H319" i="15"/>
  <c r="G319" i="15"/>
  <c r="F319" i="15"/>
  <c r="C319" i="15"/>
  <c r="K318" i="15"/>
  <c r="J318" i="15"/>
  <c r="H318" i="15"/>
  <c r="G318" i="15"/>
  <c r="F318" i="15"/>
  <c r="C318" i="15"/>
  <c r="K317" i="15"/>
  <c r="J317" i="15"/>
  <c r="H317" i="15"/>
  <c r="G317" i="15"/>
  <c r="F317" i="15"/>
  <c r="C317" i="15"/>
  <c r="K316" i="15"/>
  <c r="J316" i="15"/>
  <c r="H316" i="15"/>
  <c r="G316" i="15"/>
  <c r="F316" i="15"/>
  <c r="C316" i="15"/>
  <c r="K314" i="15"/>
  <c r="J314" i="15"/>
  <c r="H314" i="15"/>
  <c r="G314" i="15"/>
  <c r="F314" i="15"/>
  <c r="C314" i="15"/>
  <c r="O313" i="15"/>
  <c r="P313" i="15" s="1"/>
  <c r="K313" i="15"/>
  <c r="J313" i="15"/>
  <c r="H313" i="15"/>
  <c r="G313" i="15"/>
  <c r="F313" i="15"/>
  <c r="C313" i="15"/>
  <c r="K312" i="15"/>
  <c r="J312" i="15"/>
  <c r="H312" i="15"/>
  <c r="G312" i="15"/>
  <c r="F312" i="15"/>
  <c r="C312" i="15"/>
  <c r="K311" i="15"/>
  <c r="J311" i="15"/>
  <c r="H311" i="15"/>
  <c r="G311" i="15"/>
  <c r="F311" i="15"/>
  <c r="C311" i="15"/>
  <c r="K310" i="15"/>
  <c r="J310" i="15"/>
  <c r="H310" i="15"/>
  <c r="G310" i="15"/>
  <c r="F310" i="15"/>
  <c r="C310" i="15"/>
  <c r="K309" i="15"/>
  <c r="J309" i="15"/>
  <c r="H309" i="15"/>
  <c r="G309" i="15"/>
  <c r="F309" i="15"/>
  <c r="C309" i="15"/>
  <c r="K308" i="15"/>
  <c r="J308" i="15"/>
  <c r="H308" i="15"/>
  <c r="G308" i="15"/>
  <c r="F308" i="15"/>
  <c r="C308" i="15"/>
  <c r="K307" i="15"/>
  <c r="J307" i="15"/>
  <c r="H307" i="15"/>
  <c r="G307" i="15"/>
  <c r="F307" i="15"/>
  <c r="C307" i="15"/>
  <c r="O306" i="15"/>
  <c r="P306" i="15" s="1"/>
  <c r="K306" i="15"/>
  <c r="J306" i="15"/>
  <c r="H306" i="15"/>
  <c r="G306" i="15"/>
  <c r="F306" i="15"/>
  <c r="C306" i="15"/>
  <c r="K305" i="15"/>
  <c r="J305" i="15"/>
  <c r="H305" i="15"/>
  <c r="G305" i="15"/>
  <c r="F305" i="15"/>
  <c r="C305" i="15"/>
  <c r="K304" i="15"/>
  <c r="J304" i="15"/>
  <c r="H304" i="15"/>
  <c r="G304" i="15"/>
  <c r="F304" i="15"/>
  <c r="C304" i="15"/>
  <c r="K303" i="15"/>
  <c r="J303" i="15"/>
  <c r="H303" i="15"/>
  <c r="G303" i="15"/>
  <c r="F303" i="15"/>
  <c r="C303" i="15"/>
  <c r="K301" i="15"/>
  <c r="J301" i="15"/>
  <c r="H301" i="15"/>
  <c r="G301" i="15"/>
  <c r="F301" i="15"/>
  <c r="C301" i="15"/>
  <c r="O300" i="15"/>
  <c r="P300" i="15" s="1"/>
  <c r="K300" i="15"/>
  <c r="J300" i="15"/>
  <c r="H300" i="15"/>
  <c r="G300" i="15"/>
  <c r="F300" i="15"/>
  <c r="C300" i="15"/>
  <c r="O299" i="15"/>
  <c r="P299" i="15" s="1"/>
  <c r="K299" i="15"/>
  <c r="J299" i="15"/>
  <c r="H299" i="15"/>
  <c r="G299" i="15"/>
  <c r="F299" i="15"/>
  <c r="C299" i="15"/>
  <c r="K298" i="15"/>
  <c r="J298" i="15"/>
  <c r="H298" i="15"/>
  <c r="G298" i="15"/>
  <c r="F298" i="15"/>
  <c r="C298" i="15"/>
  <c r="K297" i="15"/>
  <c r="J297" i="15"/>
  <c r="H297" i="15"/>
  <c r="G297" i="15"/>
  <c r="F297" i="15"/>
  <c r="C297" i="15"/>
  <c r="K296" i="15"/>
  <c r="J296" i="15"/>
  <c r="H296" i="15"/>
  <c r="G296" i="15"/>
  <c r="F296" i="15"/>
  <c r="C296" i="15"/>
  <c r="K295" i="15"/>
  <c r="J295" i="15"/>
  <c r="H295" i="15"/>
  <c r="G295" i="15"/>
  <c r="F295" i="15"/>
  <c r="C295" i="15"/>
  <c r="K294" i="15"/>
  <c r="J294" i="15"/>
  <c r="H294" i="15"/>
  <c r="G294" i="15"/>
  <c r="F294" i="15"/>
  <c r="C294" i="15"/>
  <c r="K293" i="15"/>
  <c r="J293" i="15"/>
  <c r="H293" i="15"/>
  <c r="G293" i="15"/>
  <c r="F293" i="15"/>
  <c r="C293" i="15"/>
  <c r="K292" i="15"/>
  <c r="J292" i="15"/>
  <c r="H292" i="15"/>
  <c r="G292" i="15"/>
  <c r="F292" i="15"/>
  <c r="C292" i="15"/>
  <c r="K291" i="15"/>
  <c r="J291" i="15"/>
  <c r="H291" i="15"/>
  <c r="G291" i="15"/>
  <c r="F291" i="15"/>
  <c r="C291" i="15"/>
  <c r="K290" i="15"/>
  <c r="J290" i="15"/>
  <c r="H290" i="15"/>
  <c r="G290" i="15"/>
  <c r="F290" i="15"/>
  <c r="C290" i="15"/>
  <c r="K288" i="15"/>
  <c r="J288" i="15"/>
  <c r="H288" i="15"/>
  <c r="G288" i="15"/>
  <c r="F288" i="15"/>
  <c r="C288" i="15"/>
  <c r="O287" i="15"/>
  <c r="P287" i="15" s="1"/>
  <c r="K287" i="15"/>
  <c r="J287" i="15"/>
  <c r="H287" i="15"/>
  <c r="G287" i="15"/>
  <c r="F287" i="15"/>
  <c r="C287" i="15"/>
  <c r="K286" i="15"/>
  <c r="J286" i="15"/>
  <c r="H286" i="15"/>
  <c r="G286" i="15"/>
  <c r="F286" i="15"/>
  <c r="C286" i="15"/>
  <c r="K285" i="15"/>
  <c r="J285" i="15"/>
  <c r="H285" i="15"/>
  <c r="G285" i="15"/>
  <c r="F285" i="15"/>
  <c r="C285" i="15"/>
  <c r="K284" i="15"/>
  <c r="J284" i="15"/>
  <c r="H284" i="15"/>
  <c r="G284" i="15"/>
  <c r="F284" i="15"/>
  <c r="C284" i="15"/>
  <c r="K283" i="15"/>
  <c r="J283" i="15"/>
  <c r="H283" i="15"/>
  <c r="G283" i="15"/>
  <c r="F283" i="15"/>
  <c r="C283" i="15"/>
  <c r="K282" i="15"/>
  <c r="J282" i="15"/>
  <c r="H282" i="15"/>
  <c r="G282" i="15"/>
  <c r="F282" i="15"/>
  <c r="C282" i="15"/>
  <c r="J281" i="15"/>
  <c r="K281" i="15" s="1"/>
  <c r="H281" i="15"/>
  <c r="G281" i="15"/>
  <c r="F281" i="15"/>
  <c r="C281" i="15"/>
  <c r="K280" i="15"/>
  <c r="J280" i="15"/>
  <c r="H280" i="15"/>
  <c r="G280" i="15"/>
  <c r="F280" i="15"/>
  <c r="C280" i="15"/>
  <c r="J279" i="15"/>
  <c r="K279" i="15" s="1"/>
  <c r="H279" i="15"/>
  <c r="G279" i="15"/>
  <c r="F279" i="15"/>
  <c r="C279" i="15"/>
  <c r="J278" i="15"/>
  <c r="K278" i="15" s="1"/>
  <c r="H278" i="15"/>
  <c r="G278" i="15"/>
  <c r="F278" i="15"/>
  <c r="C278" i="15"/>
  <c r="J277" i="15"/>
  <c r="K277" i="15" s="1"/>
  <c r="H277" i="15"/>
  <c r="G277" i="15"/>
  <c r="F277" i="15"/>
  <c r="C277" i="15"/>
  <c r="K275" i="15"/>
  <c r="J275" i="15"/>
  <c r="H275" i="15"/>
  <c r="G275" i="15"/>
  <c r="F275" i="15"/>
  <c r="C275" i="15"/>
  <c r="O274" i="15"/>
  <c r="P274" i="15" s="1"/>
  <c r="J274" i="15"/>
  <c r="K274" i="15" s="1"/>
  <c r="H274" i="15"/>
  <c r="G274" i="15"/>
  <c r="F274" i="15"/>
  <c r="C274" i="15"/>
  <c r="O273" i="15"/>
  <c r="P273" i="15" s="1"/>
  <c r="K273" i="15"/>
  <c r="J273" i="15"/>
  <c r="H273" i="15"/>
  <c r="G273" i="15"/>
  <c r="F273" i="15"/>
  <c r="C273" i="15"/>
  <c r="K272" i="15"/>
  <c r="J272" i="15"/>
  <c r="H272" i="15"/>
  <c r="G272" i="15"/>
  <c r="F272" i="15"/>
  <c r="C272" i="15"/>
  <c r="K271" i="15"/>
  <c r="J271" i="15"/>
  <c r="H271" i="15"/>
  <c r="G271" i="15"/>
  <c r="F271" i="15"/>
  <c r="C271" i="15"/>
  <c r="J270" i="15"/>
  <c r="K270" i="15" s="1"/>
  <c r="H270" i="15"/>
  <c r="G270" i="15"/>
  <c r="F270" i="15"/>
  <c r="C270" i="15"/>
  <c r="J269" i="15"/>
  <c r="K269" i="15" s="1"/>
  <c r="H269" i="15"/>
  <c r="G269" i="15"/>
  <c r="F269" i="15"/>
  <c r="C269" i="15"/>
  <c r="J268" i="15"/>
  <c r="K268" i="15" s="1"/>
  <c r="H268" i="15"/>
  <c r="G268" i="15"/>
  <c r="F268" i="15"/>
  <c r="C268" i="15"/>
  <c r="K267" i="15"/>
  <c r="J267" i="15"/>
  <c r="H267" i="15"/>
  <c r="G267" i="15"/>
  <c r="F267" i="15"/>
  <c r="C267" i="15"/>
  <c r="J266" i="15"/>
  <c r="K266" i="15" s="1"/>
  <c r="H266" i="15"/>
  <c r="G266" i="15"/>
  <c r="F266" i="15"/>
  <c r="C266" i="15"/>
  <c r="K265" i="15"/>
  <c r="J265" i="15"/>
  <c r="H265" i="15"/>
  <c r="G265" i="15"/>
  <c r="F265" i="15"/>
  <c r="C265" i="15"/>
  <c r="J264" i="15"/>
  <c r="K264" i="15" s="1"/>
  <c r="H264" i="15"/>
  <c r="G264" i="15"/>
  <c r="F264" i="15"/>
  <c r="C264" i="15"/>
  <c r="O262" i="15"/>
  <c r="P262" i="15" s="1"/>
  <c r="K262" i="15"/>
  <c r="J262" i="15"/>
  <c r="H262" i="15"/>
  <c r="G262" i="15"/>
  <c r="F262" i="15"/>
  <c r="C262" i="15"/>
  <c r="O261" i="15"/>
  <c r="P261" i="15" s="1"/>
  <c r="J261" i="15"/>
  <c r="K261" i="15" s="1"/>
  <c r="H261" i="15"/>
  <c r="G261" i="15"/>
  <c r="F261" i="15"/>
  <c r="C261" i="15"/>
  <c r="K260" i="15"/>
  <c r="J260" i="15"/>
  <c r="H260" i="15"/>
  <c r="G260" i="15"/>
  <c r="F260" i="15"/>
  <c r="C260" i="15"/>
  <c r="J259" i="15"/>
  <c r="K259" i="15" s="1"/>
  <c r="H259" i="15"/>
  <c r="G259" i="15"/>
  <c r="F259" i="15"/>
  <c r="C259" i="15"/>
  <c r="K258" i="15"/>
  <c r="J258" i="15"/>
  <c r="H258" i="15"/>
  <c r="G258" i="15"/>
  <c r="F258" i="15"/>
  <c r="C258" i="15"/>
  <c r="O257" i="15"/>
  <c r="P257" i="15" s="1"/>
  <c r="J257" i="15"/>
  <c r="K257" i="15" s="1"/>
  <c r="H257" i="15"/>
  <c r="G257" i="15"/>
  <c r="F257" i="15"/>
  <c r="C257" i="15"/>
  <c r="O256" i="15"/>
  <c r="P256" i="15" s="1"/>
  <c r="K256" i="15"/>
  <c r="J256" i="15"/>
  <c r="H256" i="15"/>
  <c r="G256" i="15"/>
  <c r="F256" i="15"/>
  <c r="C256" i="15"/>
  <c r="J255" i="15"/>
  <c r="K255" i="15" s="1"/>
  <c r="H255" i="15"/>
  <c r="G255" i="15"/>
  <c r="F255" i="15"/>
  <c r="C255" i="15"/>
  <c r="J254" i="15"/>
  <c r="K254" i="15" s="1"/>
  <c r="H254" i="15"/>
  <c r="G254" i="15"/>
  <c r="F254" i="15"/>
  <c r="C254" i="15"/>
  <c r="J253" i="15"/>
  <c r="K253" i="15" s="1"/>
  <c r="H253" i="15"/>
  <c r="G253" i="15"/>
  <c r="F253" i="15"/>
  <c r="C253" i="15"/>
  <c r="J252" i="15"/>
  <c r="K252" i="15" s="1"/>
  <c r="H252" i="15"/>
  <c r="G252" i="15"/>
  <c r="F252" i="15"/>
  <c r="C252" i="15"/>
  <c r="J251" i="15"/>
  <c r="K251" i="15" s="1"/>
  <c r="H251" i="15"/>
  <c r="G251" i="15"/>
  <c r="F251" i="15"/>
  <c r="C251" i="15"/>
  <c r="K249" i="15"/>
  <c r="J249" i="15"/>
  <c r="H249" i="15"/>
  <c r="G249" i="15"/>
  <c r="F249" i="15"/>
  <c r="C249" i="15"/>
  <c r="O248" i="15"/>
  <c r="P248" i="15" s="1"/>
  <c r="J248" i="15"/>
  <c r="K248" i="15" s="1"/>
  <c r="H248" i="15"/>
  <c r="G248" i="15"/>
  <c r="F248" i="15"/>
  <c r="C248" i="15"/>
  <c r="K247" i="15"/>
  <c r="J247" i="15"/>
  <c r="H247" i="15"/>
  <c r="G247" i="15"/>
  <c r="F247" i="15"/>
  <c r="C247" i="15"/>
  <c r="J246" i="15"/>
  <c r="K246" i="15" s="1"/>
  <c r="H246" i="15"/>
  <c r="G246" i="15"/>
  <c r="F246" i="15"/>
  <c r="C246" i="15"/>
  <c r="O245" i="15"/>
  <c r="P245" i="15" s="1"/>
  <c r="K245" i="15"/>
  <c r="J245" i="15"/>
  <c r="H245" i="15"/>
  <c r="G245" i="15"/>
  <c r="F245" i="15"/>
  <c r="C245" i="15"/>
  <c r="O244" i="15"/>
  <c r="P244" i="15" s="1"/>
  <c r="J244" i="15"/>
  <c r="K244" i="15" s="1"/>
  <c r="H244" i="15"/>
  <c r="G244" i="15"/>
  <c r="F244" i="15"/>
  <c r="C244" i="15"/>
  <c r="J243" i="15"/>
  <c r="K243" i="15" s="1"/>
  <c r="H243" i="15"/>
  <c r="G243" i="15"/>
  <c r="F243" i="15"/>
  <c r="C243" i="15"/>
  <c r="J242" i="15"/>
  <c r="K242" i="15" s="1"/>
  <c r="H242" i="15"/>
  <c r="G242" i="15"/>
  <c r="F242" i="15"/>
  <c r="C242" i="15"/>
  <c r="K241" i="15"/>
  <c r="J241" i="15"/>
  <c r="H241" i="15"/>
  <c r="G241" i="15"/>
  <c r="F241" i="15"/>
  <c r="C241" i="15"/>
  <c r="J240" i="15"/>
  <c r="K240" i="15" s="1"/>
  <c r="H240" i="15"/>
  <c r="G240" i="15"/>
  <c r="F240" i="15"/>
  <c r="C240" i="15"/>
  <c r="O239" i="15"/>
  <c r="P239" i="15" s="1"/>
  <c r="K239" i="15"/>
  <c r="J239" i="15"/>
  <c r="H239" i="15"/>
  <c r="G239" i="15"/>
  <c r="F239" i="15"/>
  <c r="C239" i="15"/>
  <c r="J238" i="15"/>
  <c r="K238" i="15" s="1"/>
  <c r="H238" i="15"/>
  <c r="G238" i="15"/>
  <c r="F238" i="15"/>
  <c r="C238" i="15"/>
  <c r="O236" i="15"/>
  <c r="P236" i="15" s="1"/>
  <c r="K236" i="15"/>
  <c r="J236" i="15"/>
  <c r="H236" i="15"/>
  <c r="G236" i="15"/>
  <c r="F236" i="15"/>
  <c r="C236" i="15"/>
  <c r="O235" i="15"/>
  <c r="P235" i="15" s="1"/>
  <c r="K235" i="15"/>
  <c r="J235" i="15"/>
  <c r="H235" i="15"/>
  <c r="G235" i="15"/>
  <c r="F235" i="15"/>
  <c r="C235" i="15"/>
  <c r="J234" i="15"/>
  <c r="K234" i="15" s="1"/>
  <c r="H234" i="15"/>
  <c r="G234" i="15"/>
  <c r="F234" i="15"/>
  <c r="C234" i="15"/>
  <c r="J233" i="15"/>
  <c r="K233" i="15" s="1"/>
  <c r="H233" i="15"/>
  <c r="G233" i="15"/>
  <c r="F233" i="15"/>
  <c r="C233" i="15"/>
  <c r="K232" i="15"/>
  <c r="J232" i="15"/>
  <c r="H232" i="15"/>
  <c r="G232" i="15"/>
  <c r="F232" i="15"/>
  <c r="C232" i="15"/>
  <c r="J231" i="15"/>
  <c r="K231" i="15" s="1"/>
  <c r="H231" i="15"/>
  <c r="G231" i="15"/>
  <c r="F231" i="15"/>
  <c r="C231" i="15"/>
  <c r="K230" i="15"/>
  <c r="J230" i="15"/>
  <c r="H230" i="15"/>
  <c r="G230" i="15"/>
  <c r="F230" i="15"/>
  <c r="C230" i="15"/>
  <c r="J229" i="15"/>
  <c r="K229" i="15" s="1"/>
  <c r="H229" i="15"/>
  <c r="G229" i="15"/>
  <c r="F229" i="15"/>
  <c r="C229" i="15"/>
  <c r="O228" i="15"/>
  <c r="P228" i="15" s="1"/>
  <c r="K228" i="15"/>
  <c r="J228" i="15"/>
  <c r="H228" i="15"/>
  <c r="G228" i="15"/>
  <c r="F228" i="15"/>
  <c r="C228" i="15"/>
  <c r="K227" i="15"/>
  <c r="J227" i="15"/>
  <c r="H227" i="15"/>
  <c r="G227" i="15"/>
  <c r="F227" i="15"/>
  <c r="C227" i="15"/>
  <c r="J226" i="15"/>
  <c r="K226" i="15" s="1"/>
  <c r="H226" i="15"/>
  <c r="G226" i="15"/>
  <c r="F226" i="15"/>
  <c r="C226" i="15"/>
  <c r="J225" i="15"/>
  <c r="K225" i="15" s="1"/>
  <c r="H225" i="15"/>
  <c r="G225" i="15"/>
  <c r="F225" i="15"/>
  <c r="C225" i="15"/>
  <c r="K223" i="15"/>
  <c r="J223" i="15"/>
  <c r="H223" i="15"/>
  <c r="G223" i="15"/>
  <c r="F223" i="15"/>
  <c r="C223" i="15"/>
  <c r="O222" i="15"/>
  <c r="P222" i="15" s="1"/>
  <c r="J222" i="15"/>
  <c r="K222" i="15" s="1"/>
  <c r="H222" i="15"/>
  <c r="G222" i="15"/>
  <c r="F222" i="15"/>
  <c r="C222" i="15"/>
  <c r="O221" i="15"/>
  <c r="P221" i="15" s="1"/>
  <c r="K221" i="15"/>
  <c r="J221" i="15"/>
  <c r="H221" i="15"/>
  <c r="G221" i="15"/>
  <c r="F221" i="15"/>
  <c r="C221" i="15"/>
  <c r="J220" i="15"/>
  <c r="K220" i="15" s="1"/>
  <c r="H220" i="15"/>
  <c r="G220" i="15"/>
  <c r="F220" i="15"/>
  <c r="C220" i="15"/>
  <c r="O219" i="15"/>
  <c r="P219" i="15" s="1"/>
  <c r="K219" i="15"/>
  <c r="J219" i="15"/>
  <c r="H219" i="15"/>
  <c r="G219" i="15"/>
  <c r="F219" i="15"/>
  <c r="C219" i="15"/>
  <c r="J218" i="15"/>
  <c r="K218" i="15" s="1"/>
  <c r="H218" i="15"/>
  <c r="G218" i="15"/>
  <c r="F218" i="15"/>
  <c r="C218" i="15"/>
  <c r="J217" i="15"/>
  <c r="K217" i="15" s="1"/>
  <c r="H217" i="15"/>
  <c r="G217" i="15"/>
  <c r="F217" i="15"/>
  <c r="C217" i="15"/>
  <c r="J216" i="15"/>
  <c r="K216" i="15" s="1"/>
  <c r="H216" i="15"/>
  <c r="G216" i="15"/>
  <c r="F216" i="15"/>
  <c r="C216" i="15"/>
  <c r="K215" i="15"/>
  <c r="J215" i="15"/>
  <c r="H215" i="15"/>
  <c r="G215" i="15"/>
  <c r="F215" i="15"/>
  <c r="C215" i="15"/>
  <c r="J214" i="15"/>
  <c r="K214" i="15" s="1"/>
  <c r="H214" i="15"/>
  <c r="G214" i="15"/>
  <c r="F214" i="15"/>
  <c r="C214" i="15"/>
  <c r="K213" i="15"/>
  <c r="J213" i="15"/>
  <c r="H213" i="15"/>
  <c r="G213" i="15"/>
  <c r="F213" i="15"/>
  <c r="C213" i="15"/>
  <c r="J212" i="15"/>
  <c r="K212" i="15" s="1"/>
  <c r="H212" i="15"/>
  <c r="G212" i="15"/>
  <c r="F212" i="15"/>
  <c r="C212" i="15"/>
  <c r="O210" i="15"/>
  <c r="P210" i="15" s="1"/>
  <c r="K210" i="15"/>
  <c r="J210" i="15"/>
  <c r="H210" i="15"/>
  <c r="G210" i="15"/>
  <c r="F210" i="15"/>
  <c r="C210" i="15"/>
  <c r="O209" i="15"/>
  <c r="P209" i="15" s="1"/>
  <c r="K209" i="15"/>
  <c r="J209" i="15"/>
  <c r="H209" i="15"/>
  <c r="G209" i="15"/>
  <c r="F209" i="15"/>
  <c r="C209" i="15"/>
  <c r="J208" i="15"/>
  <c r="K208" i="15" s="1"/>
  <c r="H208" i="15"/>
  <c r="G208" i="15"/>
  <c r="F208" i="15"/>
  <c r="C208" i="15"/>
  <c r="J207" i="15"/>
  <c r="K207" i="15" s="1"/>
  <c r="H207" i="15"/>
  <c r="G207" i="15"/>
  <c r="F207" i="15"/>
  <c r="C207" i="15"/>
  <c r="K206" i="15"/>
  <c r="J206" i="15"/>
  <c r="H206" i="15"/>
  <c r="G206" i="15"/>
  <c r="F206" i="15"/>
  <c r="C206" i="15"/>
  <c r="O205" i="15"/>
  <c r="P205" i="15" s="1"/>
  <c r="J205" i="15"/>
  <c r="K205" i="15" s="1"/>
  <c r="H205" i="15"/>
  <c r="G205" i="15"/>
  <c r="F205" i="15"/>
  <c r="C205" i="15"/>
  <c r="O204" i="15"/>
  <c r="P204" i="15" s="1"/>
  <c r="K204" i="15"/>
  <c r="J204" i="15"/>
  <c r="H204" i="15"/>
  <c r="G204" i="15"/>
  <c r="F204" i="15"/>
  <c r="C204" i="15"/>
  <c r="K203" i="15"/>
  <c r="J203" i="15"/>
  <c r="H203" i="15"/>
  <c r="G203" i="15"/>
  <c r="F203" i="15"/>
  <c r="C203" i="15"/>
  <c r="O202" i="15"/>
  <c r="P202" i="15" s="1"/>
  <c r="K202" i="15"/>
  <c r="J202" i="15"/>
  <c r="H202" i="15"/>
  <c r="G202" i="15"/>
  <c r="F202" i="15"/>
  <c r="C202" i="15"/>
  <c r="J201" i="15"/>
  <c r="K201" i="15" s="1"/>
  <c r="H201" i="15"/>
  <c r="G201" i="15"/>
  <c r="F201" i="15"/>
  <c r="C201" i="15"/>
  <c r="J200" i="15"/>
  <c r="K200" i="15" s="1"/>
  <c r="H200" i="15"/>
  <c r="G200" i="15"/>
  <c r="F200" i="15"/>
  <c r="C200" i="15"/>
  <c r="J199" i="15"/>
  <c r="K199" i="15" s="1"/>
  <c r="H199" i="15"/>
  <c r="G199" i="15"/>
  <c r="F199" i="15"/>
  <c r="C199" i="15"/>
  <c r="K197" i="15"/>
  <c r="J197" i="15"/>
  <c r="H197" i="15"/>
  <c r="G197" i="15"/>
  <c r="F197" i="15"/>
  <c r="C197" i="15"/>
  <c r="O196" i="15"/>
  <c r="P196" i="15" s="1"/>
  <c r="J196" i="15"/>
  <c r="K196" i="15" s="1"/>
  <c r="H196" i="15"/>
  <c r="G196" i="15"/>
  <c r="F196" i="15"/>
  <c r="C196" i="15"/>
  <c r="K195" i="15"/>
  <c r="J195" i="15"/>
  <c r="H195" i="15"/>
  <c r="G195" i="15"/>
  <c r="F195" i="15"/>
  <c r="C195" i="15"/>
  <c r="J194" i="15"/>
  <c r="K194" i="15" s="1"/>
  <c r="H194" i="15"/>
  <c r="G194" i="15"/>
  <c r="F194" i="15"/>
  <c r="C194" i="15"/>
  <c r="O193" i="15"/>
  <c r="P193" i="15" s="1"/>
  <c r="K193" i="15"/>
  <c r="J193" i="15"/>
  <c r="H193" i="15"/>
  <c r="G193" i="15"/>
  <c r="F193" i="15"/>
  <c r="C193" i="15"/>
  <c r="K192" i="15"/>
  <c r="J192" i="15"/>
  <c r="H192" i="15"/>
  <c r="G192" i="15"/>
  <c r="F192" i="15"/>
  <c r="C192" i="15"/>
  <c r="O191" i="15"/>
  <c r="P191" i="15" s="1"/>
  <c r="J191" i="15"/>
  <c r="K191" i="15" s="1"/>
  <c r="H191" i="15"/>
  <c r="G191" i="15"/>
  <c r="F191" i="15"/>
  <c r="C191" i="15"/>
  <c r="K190" i="15"/>
  <c r="J190" i="15"/>
  <c r="H190" i="15"/>
  <c r="G190" i="15"/>
  <c r="F190" i="15"/>
  <c r="C190" i="15"/>
  <c r="O189" i="15"/>
  <c r="P189" i="15" s="1"/>
  <c r="J189" i="15"/>
  <c r="K189" i="15" s="1"/>
  <c r="H189" i="15"/>
  <c r="G189" i="15"/>
  <c r="F189" i="15"/>
  <c r="C189" i="15"/>
  <c r="J188" i="15"/>
  <c r="K188" i="15" s="1"/>
  <c r="H188" i="15"/>
  <c r="G188" i="15"/>
  <c r="F188" i="15"/>
  <c r="C188" i="15"/>
  <c r="K187" i="15"/>
  <c r="J187" i="15"/>
  <c r="H187" i="15"/>
  <c r="G187" i="15"/>
  <c r="F187" i="15"/>
  <c r="C187" i="15"/>
  <c r="J186" i="15"/>
  <c r="K186" i="15" s="1"/>
  <c r="H186" i="15"/>
  <c r="G186" i="15"/>
  <c r="F186" i="15"/>
  <c r="C186" i="15"/>
  <c r="O184" i="15"/>
  <c r="P184" i="15" s="1"/>
  <c r="K184" i="15"/>
  <c r="J184" i="15"/>
  <c r="H184" i="15"/>
  <c r="G184" i="15"/>
  <c r="F184" i="15"/>
  <c r="C184" i="15"/>
  <c r="O183" i="15"/>
  <c r="P183" i="15" s="1"/>
  <c r="K183" i="15"/>
  <c r="J183" i="15"/>
  <c r="H183" i="15"/>
  <c r="G183" i="15"/>
  <c r="F183" i="15"/>
  <c r="C183" i="15"/>
  <c r="O182" i="15"/>
  <c r="P182" i="15" s="1"/>
  <c r="K182" i="15"/>
  <c r="J182" i="15"/>
  <c r="H182" i="15"/>
  <c r="G182" i="15"/>
  <c r="F182" i="15"/>
  <c r="C182" i="15"/>
  <c r="J181" i="15"/>
  <c r="K181" i="15" s="1"/>
  <c r="H181" i="15"/>
  <c r="G181" i="15"/>
  <c r="F181" i="15"/>
  <c r="C181" i="15"/>
  <c r="O180" i="15"/>
  <c r="P180" i="15" s="1"/>
  <c r="K180" i="15"/>
  <c r="J180" i="15"/>
  <c r="H180" i="15"/>
  <c r="G180" i="15"/>
  <c r="F180" i="15"/>
  <c r="C180" i="15"/>
  <c r="O179" i="15"/>
  <c r="P179" i="15" s="1"/>
  <c r="K179" i="15"/>
  <c r="J179" i="15"/>
  <c r="H179" i="15"/>
  <c r="G179" i="15"/>
  <c r="F179" i="15"/>
  <c r="C179" i="15"/>
  <c r="J178" i="15"/>
  <c r="K178" i="15" s="1"/>
  <c r="H178" i="15"/>
  <c r="G178" i="15"/>
  <c r="F178" i="15"/>
  <c r="C178" i="15"/>
  <c r="J177" i="15"/>
  <c r="K177" i="15" s="1"/>
  <c r="H177" i="15"/>
  <c r="G177" i="15"/>
  <c r="F177" i="15"/>
  <c r="C177" i="15"/>
  <c r="O176" i="15"/>
  <c r="P176" i="15" s="1"/>
  <c r="K176" i="15"/>
  <c r="J176" i="15"/>
  <c r="H176" i="15"/>
  <c r="G176" i="15"/>
  <c r="F176" i="15"/>
  <c r="C176" i="15"/>
  <c r="O175" i="15"/>
  <c r="P175" i="15" s="1"/>
  <c r="J175" i="15"/>
  <c r="K175" i="15" s="1"/>
  <c r="H175" i="15"/>
  <c r="G175" i="15"/>
  <c r="F175" i="15"/>
  <c r="C175" i="15"/>
  <c r="O174" i="15"/>
  <c r="P174" i="15" s="1"/>
  <c r="K174" i="15"/>
  <c r="J174" i="15"/>
  <c r="H174" i="15"/>
  <c r="G174" i="15"/>
  <c r="F174" i="15"/>
  <c r="C174" i="15"/>
  <c r="K173" i="15"/>
  <c r="J173" i="15"/>
  <c r="H173" i="15"/>
  <c r="G173" i="15"/>
  <c r="F173" i="15"/>
  <c r="C173" i="15"/>
  <c r="O171" i="15"/>
  <c r="P171" i="15" s="1"/>
  <c r="J171" i="15"/>
  <c r="K171" i="15" s="1"/>
  <c r="H171" i="15"/>
  <c r="G171" i="15"/>
  <c r="F171" i="15"/>
  <c r="C171" i="15"/>
  <c r="O170" i="15"/>
  <c r="P170" i="15" s="1"/>
  <c r="K170" i="15"/>
  <c r="J170" i="15"/>
  <c r="H170" i="15"/>
  <c r="G170" i="15"/>
  <c r="F170" i="15"/>
  <c r="C170" i="15"/>
  <c r="K169" i="15"/>
  <c r="J169" i="15"/>
  <c r="H169" i="15"/>
  <c r="G169" i="15"/>
  <c r="F169" i="15"/>
  <c r="C169" i="15"/>
  <c r="J168" i="15"/>
  <c r="K168" i="15" s="1"/>
  <c r="H168" i="15"/>
  <c r="G168" i="15"/>
  <c r="F168" i="15"/>
  <c r="C168" i="15"/>
  <c r="O167" i="15"/>
  <c r="P167" i="15" s="1"/>
  <c r="K167" i="15"/>
  <c r="J167" i="15"/>
  <c r="H167" i="15"/>
  <c r="G167" i="15"/>
  <c r="F167" i="15"/>
  <c r="C167" i="15"/>
  <c r="P166" i="15"/>
  <c r="O166" i="15"/>
  <c r="K166" i="15"/>
  <c r="J166" i="15"/>
  <c r="H166" i="15"/>
  <c r="G166" i="15"/>
  <c r="F166" i="15"/>
  <c r="C166" i="15"/>
  <c r="P165" i="15"/>
  <c r="O165" i="15"/>
  <c r="K165" i="15"/>
  <c r="J165" i="15"/>
  <c r="H165" i="15"/>
  <c r="G165" i="15"/>
  <c r="F165" i="15"/>
  <c r="C165" i="15"/>
  <c r="K164" i="15"/>
  <c r="J164" i="15"/>
  <c r="H164" i="15"/>
  <c r="G164" i="15"/>
  <c r="F164" i="15"/>
  <c r="C164" i="15"/>
  <c r="P163" i="15"/>
  <c r="O163" i="15"/>
  <c r="K163" i="15"/>
  <c r="J163" i="15"/>
  <c r="H163" i="15"/>
  <c r="G163" i="15"/>
  <c r="F163" i="15"/>
  <c r="C163" i="15"/>
  <c r="K162" i="15"/>
  <c r="J162" i="15"/>
  <c r="H162" i="15"/>
  <c r="G162" i="15"/>
  <c r="F162" i="15"/>
  <c r="C162" i="15"/>
  <c r="P161" i="15"/>
  <c r="O161" i="15"/>
  <c r="K161" i="15"/>
  <c r="J161" i="15"/>
  <c r="H161" i="15"/>
  <c r="G161" i="15"/>
  <c r="F161" i="15"/>
  <c r="C161" i="15"/>
  <c r="K160" i="15"/>
  <c r="J160" i="15"/>
  <c r="H160" i="15"/>
  <c r="G160" i="15"/>
  <c r="F160" i="15"/>
  <c r="C160" i="15"/>
  <c r="P158" i="15"/>
  <c r="O158" i="15"/>
  <c r="K158" i="15"/>
  <c r="J158" i="15"/>
  <c r="H158" i="15"/>
  <c r="G158" i="15"/>
  <c r="F158" i="15"/>
  <c r="C158" i="15"/>
  <c r="O157" i="15"/>
  <c r="P157" i="15" s="1"/>
  <c r="K157" i="15"/>
  <c r="J157" i="15"/>
  <c r="H157" i="15"/>
  <c r="G157" i="15"/>
  <c r="F157" i="15"/>
  <c r="C157" i="15"/>
  <c r="O156" i="15"/>
  <c r="P156" i="15" s="1"/>
  <c r="K156" i="15"/>
  <c r="J156" i="15"/>
  <c r="H156" i="15"/>
  <c r="G156" i="15"/>
  <c r="F156" i="15"/>
  <c r="C156" i="15"/>
  <c r="K155" i="15"/>
  <c r="J155" i="15"/>
  <c r="H155" i="15"/>
  <c r="G155" i="15"/>
  <c r="F155" i="15"/>
  <c r="C155" i="15"/>
  <c r="O154" i="15"/>
  <c r="P154" i="15" s="1"/>
  <c r="K154" i="15"/>
  <c r="J154" i="15"/>
  <c r="H154" i="15"/>
  <c r="G154" i="15"/>
  <c r="F154" i="15"/>
  <c r="C154" i="15"/>
  <c r="O153" i="15"/>
  <c r="P153" i="15" s="1"/>
  <c r="K153" i="15"/>
  <c r="J153" i="15"/>
  <c r="H153" i="15"/>
  <c r="G153" i="15"/>
  <c r="F153" i="15"/>
  <c r="C153" i="15"/>
  <c r="O152" i="15"/>
  <c r="P152" i="15" s="1"/>
  <c r="K152" i="15"/>
  <c r="J152" i="15"/>
  <c r="H152" i="15"/>
  <c r="G152" i="15"/>
  <c r="F152" i="15"/>
  <c r="C152" i="15"/>
  <c r="K151" i="15"/>
  <c r="J151" i="15"/>
  <c r="H151" i="15"/>
  <c r="G151" i="15"/>
  <c r="F151" i="15"/>
  <c r="C151" i="15"/>
  <c r="O150" i="15"/>
  <c r="P150" i="15" s="1"/>
  <c r="K150" i="15"/>
  <c r="J150" i="15"/>
  <c r="H150" i="15"/>
  <c r="G150" i="15"/>
  <c r="F150" i="15"/>
  <c r="C150" i="15"/>
  <c r="O149" i="15"/>
  <c r="P149" i="15" s="1"/>
  <c r="K149" i="15"/>
  <c r="J149" i="15"/>
  <c r="H149" i="15"/>
  <c r="G149" i="15"/>
  <c r="F149" i="15"/>
  <c r="C149" i="15"/>
  <c r="O148" i="15"/>
  <c r="P148" i="15" s="1"/>
  <c r="K148" i="15"/>
  <c r="J148" i="15"/>
  <c r="H148" i="15"/>
  <c r="G148" i="15"/>
  <c r="F148" i="15"/>
  <c r="C148" i="15"/>
  <c r="K147" i="15"/>
  <c r="J147" i="15"/>
  <c r="H147" i="15"/>
  <c r="G147" i="15"/>
  <c r="F147" i="15"/>
  <c r="C147" i="15"/>
  <c r="O145" i="15"/>
  <c r="P145" i="15" s="1"/>
  <c r="K145" i="15"/>
  <c r="J145" i="15"/>
  <c r="H145" i="15"/>
  <c r="G145" i="15"/>
  <c r="F145" i="15"/>
  <c r="C145" i="15"/>
  <c r="O144" i="15"/>
  <c r="P144" i="15" s="1"/>
  <c r="K144" i="15"/>
  <c r="J144" i="15"/>
  <c r="H144" i="15"/>
  <c r="G144" i="15"/>
  <c r="F144" i="15"/>
  <c r="C144" i="15"/>
  <c r="O143" i="15"/>
  <c r="P143" i="15" s="1"/>
  <c r="K143" i="15"/>
  <c r="J143" i="15"/>
  <c r="H143" i="15"/>
  <c r="G143" i="15"/>
  <c r="F143" i="15"/>
  <c r="C143" i="15"/>
  <c r="K142" i="15"/>
  <c r="J142" i="15"/>
  <c r="H142" i="15"/>
  <c r="G142" i="15"/>
  <c r="F142" i="15"/>
  <c r="C142" i="15"/>
  <c r="O141" i="15"/>
  <c r="P141" i="15" s="1"/>
  <c r="K141" i="15"/>
  <c r="J141" i="15"/>
  <c r="H141" i="15"/>
  <c r="G141" i="15"/>
  <c r="F141" i="15"/>
  <c r="C141" i="15"/>
  <c r="O140" i="15"/>
  <c r="P140" i="15" s="1"/>
  <c r="K140" i="15"/>
  <c r="J140" i="15"/>
  <c r="H140" i="15"/>
  <c r="G140" i="15"/>
  <c r="F140" i="15"/>
  <c r="C140" i="15"/>
  <c r="O139" i="15"/>
  <c r="P139" i="15" s="1"/>
  <c r="K139" i="15"/>
  <c r="J139" i="15"/>
  <c r="H139" i="15"/>
  <c r="G139" i="15"/>
  <c r="F139" i="15"/>
  <c r="C139" i="15"/>
  <c r="K138" i="15"/>
  <c r="J138" i="15"/>
  <c r="H138" i="15"/>
  <c r="G138" i="15"/>
  <c r="F138" i="15"/>
  <c r="C138" i="15"/>
  <c r="O137" i="15"/>
  <c r="P137" i="15" s="1"/>
  <c r="K137" i="15"/>
  <c r="J137" i="15"/>
  <c r="H137" i="15"/>
  <c r="G137" i="15"/>
  <c r="F137" i="15"/>
  <c r="C137" i="15"/>
  <c r="O136" i="15"/>
  <c r="P136" i="15" s="1"/>
  <c r="K136" i="15"/>
  <c r="J136" i="15"/>
  <c r="H136" i="15"/>
  <c r="G136" i="15"/>
  <c r="F136" i="15"/>
  <c r="C136" i="15"/>
  <c r="O135" i="15"/>
  <c r="P135" i="15" s="1"/>
  <c r="K135" i="15"/>
  <c r="J135" i="15"/>
  <c r="H135" i="15"/>
  <c r="G135" i="15"/>
  <c r="F135" i="15"/>
  <c r="C135" i="15"/>
  <c r="K134" i="15"/>
  <c r="J134" i="15"/>
  <c r="H134" i="15"/>
  <c r="G134" i="15"/>
  <c r="F134" i="15"/>
  <c r="C134" i="15"/>
  <c r="O132" i="15"/>
  <c r="P132" i="15" s="1"/>
  <c r="K132" i="15"/>
  <c r="J132" i="15"/>
  <c r="H132" i="15"/>
  <c r="G132" i="15"/>
  <c r="F132" i="15"/>
  <c r="C132" i="15"/>
  <c r="O131" i="15"/>
  <c r="P131" i="15" s="1"/>
  <c r="K131" i="15"/>
  <c r="J131" i="15"/>
  <c r="H131" i="15"/>
  <c r="G131" i="15"/>
  <c r="F131" i="15"/>
  <c r="C131" i="15"/>
  <c r="O130" i="15"/>
  <c r="P130" i="15" s="1"/>
  <c r="K130" i="15"/>
  <c r="J130" i="15"/>
  <c r="H130" i="15"/>
  <c r="G130" i="15"/>
  <c r="F130" i="15"/>
  <c r="C130" i="15"/>
  <c r="K129" i="15"/>
  <c r="J129" i="15"/>
  <c r="H129" i="15"/>
  <c r="G129" i="15"/>
  <c r="F129" i="15"/>
  <c r="C129" i="15"/>
  <c r="O128" i="15"/>
  <c r="P128" i="15" s="1"/>
  <c r="K128" i="15"/>
  <c r="J128" i="15"/>
  <c r="H128" i="15"/>
  <c r="G128" i="15"/>
  <c r="F128" i="15"/>
  <c r="C128" i="15"/>
  <c r="O127" i="15"/>
  <c r="P127" i="15" s="1"/>
  <c r="K127" i="15"/>
  <c r="J127" i="15"/>
  <c r="H127" i="15"/>
  <c r="G127" i="15"/>
  <c r="F127" i="15"/>
  <c r="C127" i="15"/>
  <c r="O126" i="15"/>
  <c r="P126" i="15" s="1"/>
  <c r="K126" i="15"/>
  <c r="J126" i="15"/>
  <c r="H126" i="15"/>
  <c r="G126" i="15"/>
  <c r="F126" i="15"/>
  <c r="C126" i="15"/>
  <c r="K125" i="15"/>
  <c r="J125" i="15"/>
  <c r="H125" i="15"/>
  <c r="G125" i="15"/>
  <c r="F125" i="15"/>
  <c r="C125" i="15"/>
  <c r="O124" i="15"/>
  <c r="P124" i="15" s="1"/>
  <c r="K124" i="15"/>
  <c r="J124" i="15"/>
  <c r="H124" i="15"/>
  <c r="G124" i="15"/>
  <c r="F124" i="15"/>
  <c r="C124" i="15"/>
  <c r="O123" i="15"/>
  <c r="P123" i="15" s="1"/>
  <c r="K123" i="15"/>
  <c r="J123" i="15"/>
  <c r="H123" i="15"/>
  <c r="G123" i="15"/>
  <c r="F123" i="15"/>
  <c r="C123" i="15"/>
  <c r="O122" i="15"/>
  <c r="P122" i="15" s="1"/>
  <c r="K122" i="15"/>
  <c r="J122" i="15"/>
  <c r="H122" i="15"/>
  <c r="G122" i="15"/>
  <c r="F122" i="15"/>
  <c r="C122" i="15"/>
  <c r="K121" i="15"/>
  <c r="J121" i="15"/>
  <c r="H121" i="15"/>
  <c r="G121" i="15"/>
  <c r="F121" i="15"/>
  <c r="C121" i="15"/>
  <c r="O119" i="15"/>
  <c r="P119" i="15" s="1"/>
  <c r="K119" i="15"/>
  <c r="J119" i="15"/>
  <c r="H119" i="15"/>
  <c r="G119" i="15"/>
  <c r="F119" i="15"/>
  <c r="C119" i="15"/>
  <c r="O118" i="15"/>
  <c r="P118" i="15" s="1"/>
  <c r="K118" i="15"/>
  <c r="J118" i="15"/>
  <c r="H118" i="15"/>
  <c r="G118" i="15"/>
  <c r="F118" i="15"/>
  <c r="C118" i="15"/>
  <c r="O117" i="15"/>
  <c r="P117" i="15" s="1"/>
  <c r="K117" i="15"/>
  <c r="J117" i="15"/>
  <c r="H117" i="15"/>
  <c r="G117" i="15"/>
  <c r="F117" i="15"/>
  <c r="C117" i="15"/>
  <c r="K116" i="15"/>
  <c r="J116" i="15"/>
  <c r="H116" i="15"/>
  <c r="G116" i="15"/>
  <c r="F116" i="15"/>
  <c r="C116" i="15"/>
  <c r="O115" i="15"/>
  <c r="P115" i="15" s="1"/>
  <c r="K115" i="15"/>
  <c r="J115" i="15"/>
  <c r="H115" i="15"/>
  <c r="G115" i="15"/>
  <c r="F115" i="15"/>
  <c r="C115" i="15"/>
  <c r="O114" i="15"/>
  <c r="P114" i="15" s="1"/>
  <c r="K114" i="15"/>
  <c r="J114" i="15"/>
  <c r="H114" i="15"/>
  <c r="G114" i="15"/>
  <c r="F114" i="15"/>
  <c r="C114" i="15"/>
  <c r="O113" i="15"/>
  <c r="P113" i="15" s="1"/>
  <c r="K113" i="15"/>
  <c r="J113" i="15"/>
  <c r="H113" i="15"/>
  <c r="G113" i="15"/>
  <c r="F113" i="15"/>
  <c r="C113" i="15"/>
  <c r="K112" i="15"/>
  <c r="J112" i="15"/>
  <c r="H112" i="15"/>
  <c r="G112" i="15"/>
  <c r="F112" i="15"/>
  <c r="C112" i="15"/>
  <c r="O111" i="15"/>
  <c r="P111" i="15" s="1"/>
  <c r="K111" i="15"/>
  <c r="J111" i="15"/>
  <c r="H111" i="15"/>
  <c r="G111" i="15"/>
  <c r="F111" i="15"/>
  <c r="C111" i="15"/>
  <c r="O110" i="15"/>
  <c r="P110" i="15" s="1"/>
  <c r="K110" i="15"/>
  <c r="J110" i="15"/>
  <c r="H110" i="15"/>
  <c r="G110" i="15"/>
  <c r="F110" i="15"/>
  <c r="C110" i="15"/>
  <c r="O109" i="15"/>
  <c r="P109" i="15" s="1"/>
  <c r="K109" i="15"/>
  <c r="J109" i="15"/>
  <c r="H109" i="15"/>
  <c r="G109" i="15"/>
  <c r="F109" i="15"/>
  <c r="C109" i="15"/>
  <c r="K108" i="15"/>
  <c r="J108" i="15"/>
  <c r="H108" i="15"/>
  <c r="G108" i="15"/>
  <c r="F108" i="15"/>
  <c r="C108" i="15"/>
  <c r="O106" i="15"/>
  <c r="P106" i="15" s="1"/>
  <c r="K106" i="15"/>
  <c r="J106" i="15"/>
  <c r="H106" i="15"/>
  <c r="G106" i="15"/>
  <c r="F106" i="15"/>
  <c r="C106" i="15"/>
  <c r="O105" i="15"/>
  <c r="P105" i="15" s="1"/>
  <c r="K105" i="15"/>
  <c r="J105" i="15"/>
  <c r="H105" i="15"/>
  <c r="G105" i="15"/>
  <c r="F105" i="15"/>
  <c r="C105" i="15"/>
  <c r="O104" i="15"/>
  <c r="P104" i="15" s="1"/>
  <c r="K104" i="15"/>
  <c r="J104" i="15"/>
  <c r="H104" i="15"/>
  <c r="G104" i="15"/>
  <c r="F104" i="15"/>
  <c r="C104" i="15"/>
  <c r="K103" i="15"/>
  <c r="J103" i="15"/>
  <c r="H103" i="15"/>
  <c r="G103" i="15"/>
  <c r="F103" i="15"/>
  <c r="C103" i="15"/>
  <c r="O102" i="15"/>
  <c r="P102" i="15" s="1"/>
  <c r="K102" i="15"/>
  <c r="J102" i="15"/>
  <c r="H102" i="15"/>
  <c r="G102" i="15"/>
  <c r="F102" i="15"/>
  <c r="C102" i="15"/>
  <c r="O101" i="15"/>
  <c r="P101" i="15" s="1"/>
  <c r="K101" i="15"/>
  <c r="J101" i="15"/>
  <c r="H101" i="15"/>
  <c r="G101" i="15"/>
  <c r="F101" i="15"/>
  <c r="C101" i="15"/>
  <c r="O100" i="15"/>
  <c r="P100" i="15" s="1"/>
  <c r="K100" i="15"/>
  <c r="J100" i="15"/>
  <c r="H100" i="15"/>
  <c r="G100" i="15"/>
  <c r="F100" i="15"/>
  <c r="C100" i="15"/>
  <c r="K99" i="15"/>
  <c r="J99" i="15"/>
  <c r="H99" i="15"/>
  <c r="G99" i="15"/>
  <c r="F99" i="15"/>
  <c r="C99" i="15"/>
  <c r="O98" i="15"/>
  <c r="P98" i="15" s="1"/>
  <c r="K98" i="15"/>
  <c r="J98" i="15"/>
  <c r="H98" i="15"/>
  <c r="G98" i="15"/>
  <c r="F98" i="15"/>
  <c r="C98" i="15"/>
  <c r="O97" i="15"/>
  <c r="P97" i="15" s="1"/>
  <c r="K97" i="15"/>
  <c r="J97" i="15"/>
  <c r="H97" i="15"/>
  <c r="G97" i="15"/>
  <c r="F97" i="15"/>
  <c r="C97" i="15"/>
  <c r="O96" i="15"/>
  <c r="P96" i="15" s="1"/>
  <c r="K96" i="15"/>
  <c r="J96" i="15"/>
  <c r="H96" i="15"/>
  <c r="G96" i="15"/>
  <c r="F96" i="15"/>
  <c r="C96" i="15"/>
  <c r="K95" i="15"/>
  <c r="J95" i="15"/>
  <c r="H95" i="15"/>
  <c r="G95" i="15"/>
  <c r="F95" i="15"/>
  <c r="C95" i="15"/>
  <c r="O93" i="15"/>
  <c r="P93" i="15" s="1"/>
  <c r="K93" i="15"/>
  <c r="J93" i="15"/>
  <c r="H93" i="15"/>
  <c r="G93" i="15"/>
  <c r="F93" i="15"/>
  <c r="C93" i="15"/>
  <c r="O92" i="15"/>
  <c r="P92" i="15" s="1"/>
  <c r="K92" i="15"/>
  <c r="J92" i="15"/>
  <c r="H92" i="15"/>
  <c r="G92" i="15"/>
  <c r="F92" i="15"/>
  <c r="C92" i="15"/>
  <c r="O91" i="15"/>
  <c r="P91" i="15" s="1"/>
  <c r="K91" i="15"/>
  <c r="J91" i="15"/>
  <c r="H91" i="15"/>
  <c r="G91" i="15"/>
  <c r="F91" i="15"/>
  <c r="C91" i="15"/>
  <c r="K90" i="15"/>
  <c r="J90" i="15"/>
  <c r="H90" i="15"/>
  <c r="G90" i="15"/>
  <c r="F90" i="15"/>
  <c r="C90" i="15"/>
  <c r="O89" i="15"/>
  <c r="P89" i="15" s="1"/>
  <c r="K89" i="15"/>
  <c r="J89" i="15"/>
  <c r="H89" i="15"/>
  <c r="G89" i="15"/>
  <c r="F89" i="15"/>
  <c r="C89" i="15"/>
  <c r="O88" i="15"/>
  <c r="P88" i="15" s="1"/>
  <c r="K88" i="15"/>
  <c r="J88" i="15"/>
  <c r="H88" i="15"/>
  <c r="G88" i="15"/>
  <c r="F88" i="15"/>
  <c r="C88" i="15"/>
  <c r="O87" i="15"/>
  <c r="P87" i="15" s="1"/>
  <c r="K87" i="15"/>
  <c r="J87" i="15"/>
  <c r="H87" i="15"/>
  <c r="G87" i="15"/>
  <c r="F87" i="15"/>
  <c r="C87" i="15"/>
  <c r="K86" i="15"/>
  <c r="J86" i="15"/>
  <c r="H86" i="15"/>
  <c r="G86" i="15"/>
  <c r="F86" i="15"/>
  <c r="C86" i="15"/>
  <c r="O85" i="15"/>
  <c r="P85" i="15" s="1"/>
  <c r="K85" i="15"/>
  <c r="J85" i="15"/>
  <c r="H85" i="15"/>
  <c r="G85" i="15"/>
  <c r="F85" i="15"/>
  <c r="C85" i="15"/>
  <c r="O84" i="15"/>
  <c r="P84" i="15" s="1"/>
  <c r="K84" i="15"/>
  <c r="J84" i="15"/>
  <c r="H84" i="15"/>
  <c r="G84" i="15"/>
  <c r="F84" i="15"/>
  <c r="C84" i="15"/>
  <c r="O83" i="15"/>
  <c r="P83" i="15" s="1"/>
  <c r="K83" i="15"/>
  <c r="J83" i="15"/>
  <c r="H83" i="15"/>
  <c r="G83" i="15"/>
  <c r="F83" i="15"/>
  <c r="C83" i="15"/>
  <c r="K82" i="15"/>
  <c r="J82" i="15"/>
  <c r="H82" i="15"/>
  <c r="G82" i="15"/>
  <c r="F82" i="15"/>
  <c r="C82" i="15"/>
  <c r="G23" i="16" s="1"/>
  <c r="O80" i="15"/>
  <c r="P80" i="15" s="1"/>
  <c r="K80" i="15"/>
  <c r="J80" i="15"/>
  <c r="H80" i="15"/>
  <c r="G80" i="15"/>
  <c r="F80" i="15"/>
  <c r="C80" i="15"/>
  <c r="O79" i="15"/>
  <c r="P79" i="15" s="1"/>
  <c r="K79" i="15"/>
  <c r="J79" i="15"/>
  <c r="H79" i="15"/>
  <c r="G79" i="15"/>
  <c r="F79" i="15"/>
  <c r="C79" i="15"/>
  <c r="O78" i="15"/>
  <c r="P78" i="15" s="1"/>
  <c r="K78" i="15"/>
  <c r="J78" i="15"/>
  <c r="H78" i="15"/>
  <c r="G78" i="15"/>
  <c r="F78" i="15"/>
  <c r="C78" i="15"/>
  <c r="K77" i="15"/>
  <c r="J77" i="15"/>
  <c r="H77" i="15"/>
  <c r="G77" i="15"/>
  <c r="F77" i="15"/>
  <c r="C77" i="15"/>
  <c r="O76" i="15"/>
  <c r="P76" i="15" s="1"/>
  <c r="K76" i="15"/>
  <c r="J76" i="15"/>
  <c r="H76" i="15"/>
  <c r="G76" i="15"/>
  <c r="F76" i="15"/>
  <c r="C76" i="15"/>
  <c r="O75" i="15"/>
  <c r="P75" i="15" s="1"/>
  <c r="K75" i="15"/>
  <c r="J75" i="15"/>
  <c r="H75" i="15"/>
  <c r="G75" i="15"/>
  <c r="F75" i="15"/>
  <c r="C75" i="15"/>
  <c r="O74" i="15"/>
  <c r="P74" i="15" s="1"/>
  <c r="K74" i="15"/>
  <c r="J74" i="15"/>
  <c r="H74" i="15"/>
  <c r="G74" i="15"/>
  <c r="F74" i="15"/>
  <c r="C74" i="15"/>
  <c r="K73" i="15"/>
  <c r="J73" i="15"/>
  <c r="H73" i="15"/>
  <c r="G73" i="15"/>
  <c r="F73" i="15"/>
  <c r="C73" i="15"/>
  <c r="O72" i="15"/>
  <c r="P72" i="15" s="1"/>
  <c r="K72" i="15"/>
  <c r="J72" i="15"/>
  <c r="H72" i="15"/>
  <c r="G72" i="15"/>
  <c r="F72" i="15"/>
  <c r="C72" i="15"/>
  <c r="O71" i="15"/>
  <c r="P71" i="15" s="1"/>
  <c r="K71" i="15"/>
  <c r="J71" i="15"/>
  <c r="H71" i="15"/>
  <c r="G71" i="15"/>
  <c r="F71" i="15"/>
  <c r="C71" i="15"/>
  <c r="O70" i="15"/>
  <c r="P70" i="15" s="1"/>
  <c r="K70" i="15"/>
  <c r="J70" i="15"/>
  <c r="H70" i="15"/>
  <c r="G70" i="15"/>
  <c r="F70" i="15"/>
  <c r="C70" i="15"/>
  <c r="K69" i="15"/>
  <c r="J69" i="15"/>
  <c r="H69" i="15"/>
  <c r="G69" i="15"/>
  <c r="F69" i="15"/>
  <c r="C69" i="15"/>
  <c r="O67" i="15"/>
  <c r="P67" i="15" s="1"/>
  <c r="K67" i="15"/>
  <c r="J67" i="15"/>
  <c r="H67" i="15"/>
  <c r="G67" i="15"/>
  <c r="F67" i="15"/>
  <c r="C67" i="15"/>
  <c r="O66" i="15"/>
  <c r="P66" i="15" s="1"/>
  <c r="K66" i="15"/>
  <c r="J66" i="15"/>
  <c r="H66" i="15"/>
  <c r="G66" i="15"/>
  <c r="F66" i="15"/>
  <c r="C66" i="15"/>
  <c r="O65" i="15"/>
  <c r="P65" i="15" s="1"/>
  <c r="K65" i="15"/>
  <c r="J65" i="15"/>
  <c r="H65" i="15"/>
  <c r="G65" i="15"/>
  <c r="F65" i="15"/>
  <c r="C65" i="15"/>
  <c r="K64" i="15"/>
  <c r="J64" i="15"/>
  <c r="H64" i="15"/>
  <c r="G64" i="15"/>
  <c r="F64" i="15"/>
  <c r="C64" i="15"/>
  <c r="O63" i="15"/>
  <c r="P63" i="15" s="1"/>
  <c r="K63" i="15"/>
  <c r="J63" i="15"/>
  <c r="H63" i="15"/>
  <c r="G63" i="15"/>
  <c r="F63" i="15"/>
  <c r="C63" i="15"/>
  <c r="O62" i="15"/>
  <c r="P62" i="15" s="1"/>
  <c r="K62" i="15"/>
  <c r="J62" i="15"/>
  <c r="H62" i="15"/>
  <c r="G62" i="15"/>
  <c r="F62" i="15"/>
  <c r="C62" i="15"/>
  <c r="O61" i="15"/>
  <c r="P61" i="15" s="1"/>
  <c r="K61" i="15"/>
  <c r="J61" i="15"/>
  <c r="H61" i="15"/>
  <c r="G61" i="15"/>
  <c r="F61" i="15"/>
  <c r="C61" i="15"/>
  <c r="K60" i="15"/>
  <c r="J60" i="15"/>
  <c r="H60" i="15"/>
  <c r="G60" i="15"/>
  <c r="F60" i="15"/>
  <c r="C60" i="15"/>
  <c r="O59" i="15"/>
  <c r="P59" i="15" s="1"/>
  <c r="K59" i="15"/>
  <c r="J59" i="15"/>
  <c r="H59" i="15"/>
  <c r="G59" i="15"/>
  <c r="F59" i="15"/>
  <c r="C59" i="15"/>
  <c r="O58" i="15"/>
  <c r="P58" i="15" s="1"/>
  <c r="K58" i="15"/>
  <c r="J58" i="15"/>
  <c r="H58" i="15"/>
  <c r="G58" i="15"/>
  <c r="F58" i="15"/>
  <c r="C58" i="15"/>
  <c r="O57" i="15"/>
  <c r="P57" i="15" s="1"/>
  <c r="K57" i="15"/>
  <c r="J57" i="15"/>
  <c r="H57" i="15"/>
  <c r="G57" i="15"/>
  <c r="F57" i="15"/>
  <c r="C57" i="15"/>
  <c r="K56" i="15"/>
  <c r="J56" i="15"/>
  <c r="H56" i="15"/>
  <c r="G56" i="15"/>
  <c r="F56" i="15"/>
  <c r="C56" i="15"/>
  <c r="O54" i="15"/>
  <c r="P54" i="15" s="1"/>
  <c r="K54" i="15"/>
  <c r="J54" i="15"/>
  <c r="H54" i="15"/>
  <c r="G54" i="15"/>
  <c r="F54" i="15"/>
  <c r="C54" i="15"/>
  <c r="O53" i="15"/>
  <c r="P53" i="15" s="1"/>
  <c r="K53" i="15"/>
  <c r="J53" i="15"/>
  <c r="H53" i="15"/>
  <c r="G53" i="15"/>
  <c r="F53" i="15"/>
  <c r="C53" i="15"/>
  <c r="O52" i="15"/>
  <c r="P52" i="15" s="1"/>
  <c r="K52" i="15"/>
  <c r="J52" i="15"/>
  <c r="H52" i="15"/>
  <c r="G52" i="15"/>
  <c r="F52" i="15"/>
  <c r="C52" i="15"/>
  <c r="K51" i="15"/>
  <c r="J51" i="15"/>
  <c r="H51" i="15"/>
  <c r="G51" i="15"/>
  <c r="F51" i="15"/>
  <c r="C51" i="15"/>
  <c r="O50" i="15"/>
  <c r="P50" i="15" s="1"/>
  <c r="K50" i="15"/>
  <c r="J50" i="15"/>
  <c r="H50" i="15"/>
  <c r="G50" i="15"/>
  <c r="F50" i="15"/>
  <c r="C50" i="15"/>
  <c r="O49" i="15"/>
  <c r="P49" i="15" s="1"/>
  <c r="K49" i="15"/>
  <c r="J49" i="15"/>
  <c r="H49" i="15"/>
  <c r="G49" i="15"/>
  <c r="F49" i="15"/>
  <c r="C49" i="15"/>
  <c r="O48" i="15"/>
  <c r="P48" i="15" s="1"/>
  <c r="K48" i="15"/>
  <c r="J48" i="15"/>
  <c r="H48" i="15"/>
  <c r="G48" i="15"/>
  <c r="F48" i="15"/>
  <c r="C48" i="15"/>
  <c r="K47" i="15"/>
  <c r="J47" i="15"/>
  <c r="H47" i="15"/>
  <c r="G47" i="15"/>
  <c r="F47" i="15"/>
  <c r="C47" i="15"/>
  <c r="O46" i="15"/>
  <c r="P46" i="15" s="1"/>
  <c r="K46" i="15"/>
  <c r="J46" i="15"/>
  <c r="H46" i="15"/>
  <c r="G46" i="15"/>
  <c r="F46" i="15"/>
  <c r="C46" i="15"/>
  <c r="O45" i="15"/>
  <c r="P45" i="15" s="1"/>
  <c r="K45" i="15"/>
  <c r="J45" i="15"/>
  <c r="H45" i="15"/>
  <c r="G45" i="15"/>
  <c r="F45" i="15"/>
  <c r="C45" i="15"/>
  <c r="O44" i="15"/>
  <c r="P44" i="15" s="1"/>
  <c r="K44" i="15"/>
  <c r="J44" i="15"/>
  <c r="H44" i="15"/>
  <c r="G44" i="15"/>
  <c r="F44" i="15"/>
  <c r="C44" i="15"/>
  <c r="K43" i="15"/>
  <c r="J43" i="15"/>
  <c r="H43" i="15"/>
  <c r="G43" i="15"/>
  <c r="F43" i="15"/>
  <c r="C43" i="15"/>
  <c r="O41" i="15"/>
  <c r="P41" i="15" s="1"/>
  <c r="K41" i="15"/>
  <c r="J41" i="15"/>
  <c r="H41" i="15"/>
  <c r="G41" i="15"/>
  <c r="F41" i="15"/>
  <c r="C41" i="15"/>
  <c r="O40" i="15"/>
  <c r="P40" i="15" s="1"/>
  <c r="K40" i="15"/>
  <c r="J40" i="15"/>
  <c r="H40" i="15"/>
  <c r="G40" i="15"/>
  <c r="F40" i="15"/>
  <c r="C40" i="15"/>
  <c r="O39" i="15"/>
  <c r="P39" i="15" s="1"/>
  <c r="K39" i="15"/>
  <c r="J39" i="15"/>
  <c r="H39" i="15"/>
  <c r="G39" i="15"/>
  <c r="F39" i="15"/>
  <c r="C39" i="15"/>
  <c r="K38" i="15"/>
  <c r="J38" i="15"/>
  <c r="H38" i="15"/>
  <c r="G38" i="15"/>
  <c r="F38" i="15"/>
  <c r="C38" i="15"/>
  <c r="O37" i="15"/>
  <c r="P37" i="15" s="1"/>
  <c r="K37" i="15"/>
  <c r="J37" i="15"/>
  <c r="H37" i="15"/>
  <c r="G37" i="15"/>
  <c r="F37" i="15"/>
  <c r="C37" i="15"/>
  <c r="O36" i="15"/>
  <c r="P36" i="15" s="1"/>
  <c r="K36" i="15"/>
  <c r="J36" i="15"/>
  <c r="H36" i="15"/>
  <c r="G36" i="15"/>
  <c r="F36" i="15"/>
  <c r="C36" i="15"/>
  <c r="O35" i="15"/>
  <c r="P35" i="15" s="1"/>
  <c r="K35" i="15"/>
  <c r="J35" i="15"/>
  <c r="H35" i="15"/>
  <c r="G35" i="15"/>
  <c r="F35" i="15"/>
  <c r="C35" i="15"/>
  <c r="K34" i="15"/>
  <c r="J34" i="15"/>
  <c r="H34" i="15"/>
  <c r="G34" i="15"/>
  <c r="F34" i="15"/>
  <c r="C34" i="15"/>
  <c r="O33" i="15"/>
  <c r="P33" i="15" s="1"/>
  <c r="K33" i="15"/>
  <c r="J33" i="15"/>
  <c r="H33" i="15"/>
  <c r="G33" i="15"/>
  <c r="F33" i="15"/>
  <c r="C33" i="15"/>
  <c r="O32" i="15"/>
  <c r="P32" i="15" s="1"/>
  <c r="K32" i="15"/>
  <c r="J32" i="15"/>
  <c r="H32" i="15"/>
  <c r="G32" i="15"/>
  <c r="F32" i="15"/>
  <c r="C32" i="15"/>
  <c r="O31" i="15"/>
  <c r="P31" i="15" s="1"/>
  <c r="K31" i="15"/>
  <c r="J31" i="15"/>
  <c r="H31" i="15"/>
  <c r="G31" i="15"/>
  <c r="F31" i="15"/>
  <c r="C31" i="15"/>
  <c r="K30" i="15"/>
  <c r="J30" i="15"/>
  <c r="H30" i="15"/>
  <c r="G30" i="15"/>
  <c r="F30" i="15"/>
  <c r="C30" i="15"/>
  <c r="O28" i="15"/>
  <c r="P28" i="15" s="1"/>
  <c r="K28" i="15"/>
  <c r="J28" i="15"/>
  <c r="H28" i="15"/>
  <c r="G28" i="15"/>
  <c r="F28" i="15"/>
  <c r="C28" i="15"/>
  <c r="O27" i="15"/>
  <c r="P27" i="15" s="1"/>
  <c r="K27" i="15"/>
  <c r="J27" i="15"/>
  <c r="H27" i="15"/>
  <c r="G27" i="15"/>
  <c r="F27" i="15"/>
  <c r="C27" i="15"/>
  <c r="O26" i="15"/>
  <c r="P26" i="15" s="1"/>
  <c r="K26" i="15"/>
  <c r="J26" i="15"/>
  <c r="H26" i="15"/>
  <c r="G26" i="15"/>
  <c r="F26" i="15"/>
  <c r="C26" i="15"/>
  <c r="K25" i="15"/>
  <c r="J25" i="15"/>
  <c r="H25" i="15"/>
  <c r="G25" i="15"/>
  <c r="F25" i="15"/>
  <c r="C25" i="15"/>
  <c r="O24" i="15"/>
  <c r="P24" i="15" s="1"/>
  <c r="K24" i="15"/>
  <c r="J24" i="15"/>
  <c r="H24" i="15"/>
  <c r="G24" i="15"/>
  <c r="F24" i="15"/>
  <c r="C24" i="15"/>
  <c r="O23" i="15"/>
  <c r="P23" i="15" s="1"/>
  <c r="K23" i="15"/>
  <c r="J23" i="15"/>
  <c r="H23" i="15"/>
  <c r="G23" i="15"/>
  <c r="F23" i="15"/>
  <c r="C23" i="15"/>
  <c r="O22" i="15"/>
  <c r="P22" i="15" s="1"/>
  <c r="K22" i="15"/>
  <c r="J22" i="15"/>
  <c r="H22" i="15"/>
  <c r="G22" i="15"/>
  <c r="F22" i="15"/>
  <c r="C22" i="15"/>
  <c r="K21" i="15"/>
  <c r="J21" i="15"/>
  <c r="H21" i="15"/>
  <c r="G21" i="15"/>
  <c r="F21" i="15"/>
  <c r="C21" i="15"/>
  <c r="O20" i="15"/>
  <c r="P20" i="15" s="1"/>
  <c r="K20" i="15"/>
  <c r="J20" i="15"/>
  <c r="H20" i="15"/>
  <c r="G20" i="15"/>
  <c r="F20" i="15"/>
  <c r="C20" i="15"/>
  <c r="O19" i="15"/>
  <c r="P19" i="15" s="1"/>
  <c r="K19" i="15"/>
  <c r="J19" i="15"/>
  <c r="H19" i="15"/>
  <c r="G19" i="15"/>
  <c r="F19" i="15"/>
  <c r="C19" i="15"/>
  <c r="O18" i="15"/>
  <c r="P18" i="15" s="1"/>
  <c r="K18" i="15"/>
  <c r="J18" i="15"/>
  <c r="H18" i="15"/>
  <c r="G18" i="15"/>
  <c r="F18" i="15"/>
  <c r="C18" i="15"/>
  <c r="K17" i="15"/>
  <c r="J17" i="15"/>
  <c r="H17" i="15"/>
  <c r="G17" i="15"/>
  <c r="F17" i="15"/>
  <c r="C17" i="15"/>
  <c r="J5" i="16" s="1"/>
  <c r="O15" i="15"/>
  <c r="P15" i="15" s="1"/>
  <c r="K15" i="15"/>
  <c r="J15" i="15"/>
  <c r="H15" i="15"/>
  <c r="G15" i="15"/>
  <c r="F15" i="15"/>
  <c r="C15" i="15"/>
  <c r="O14" i="15"/>
  <c r="P14" i="15" s="1"/>
  <c r="K14" i="15"/>
  <c r="J14" i="15"/>
  <c r="H14" i="15"/>
  <c r="G14" i="15"/>
  <c r="F14" i="15"/>
  <c r="C14" i="15"/>
  <c r="O13" i="15"/>
  <c r="P13" i="15" s="1"/>
  <c r="K13" i="15"/>
  <c r="J13" i="15"/>
  <c r="H13" i="15"/>
  <c r="G13" i="15"/>
  <c r="F13" i="15"/>
  <c r="C13" i="15"/>
  <c r="K12" i="15"/>
  <c r="J12" i="15"/>
  <c r="H12" i="15"/>
  <c r="G12" i="15"/>
  <c r="F12" i="15"/>
  <c r="C12" i="15"/>
  <c r="O11" i="15"/>
  <c r="P11" i="15" s="1"/>
  <c r="K11" i="15"/>
  <c r="J11" i="15"/>
  <c r="H11" i="15"/>
  <c r="G11" i="15"/>
  <c r="F11" i="15"/>
  <c r="C11" i="15"/>
  <c r="O10" i="15"/>
  <c r="P10" i="15" s="1"/>
  <c r="K10" i="15"/>
  <c r="J10" i="15"/>
  <c r="H10" i="15"/>
  <c r="G10" i="15"/>
  <c r="F10" i="15"/>
  <c r="C10" i="15"/>
  <c r="O9" i="15"/>
  <c r="P9" i="15" s="1"/>
  <c r="K9" i="15"/>
  <c r="J9" i="15"/>
  <c r="H9" i="15"/>
  <c r="G9" i="15"/>
  <c r="F9" i="15"/>
  <c r="C9" i="15"/>
  <c r="K8" i="15"/>
  <c r="J8" i="15"/>
  <c r="H8" i="15"/>
  <c r="G8" i="15"/>
  <c r="F8" i="15"/>
  <c r="C8" i="15"/>
  <c r="O7" i="15"/>
  <c r="P7" i="15" s="1"/>
  <c r="K7" i="15"/>
  <c r="J7" i="15"/>
  <c r="H7" i="15"/>
  <c r="G7" i="15"/>
  <c r="F7" i="15"/>
  <c r="C7" i="15"/>
  <c r="O6" i="15"/>
  <c r="P6" i="15" s="1"/>
  <c r="K6" i="15"/>
  <c r="J6" i="15"/>
  <c r="H6" i="15"/>
  <c r="G6" i="15"/>
  <c r="F6" i="15"/>
  <c r="C6" i="15"/>
  <c r="O5" i="15"/>
  <c r="P5" i="15" s="1"/>
  <c r="K5" i="15"/>
  <c r="J5" i="15"/>
  <c r="H5" i="15"/>
  <c r="G5" i="15"/>
  <c r="F5" i="15"/>
  <c r="C5" i="15"/>
  <c r="K4" i="15"/>
  <c r="J4" i="15"/>
  <c r="H4" i="15"/>
  <c r="G4" i="15"/>
  <c r="F4" i="15"/>
  <c r="C4" i="15"/>
  <c r="G18" i="14"/>
  <c r="H18" i="14" s="1"/>
  <c r="F18" i="14"/>
  <c r="E18" i="14"/>
  <c r="G17" i="14"/>
  <c r="H17" i="14" s="1"/>
  <c r="F17" i="14"/>
  <c r="E17" i="14"/>
  <c r="O794" i="15" s="1"/>
  <c r="P794" i="15" s="1"/>
  <c r="G16" i="14"/>
  <c r="H16" i="14" s="1"/>
  <c r="F16" i="14"/>
  <c r="E16" i="14"/>
  <c r="G15" i="14"/>
  <c r="E15" i="14"/>
  <c r="H14" i="14"/>
  <c r="G14" i="14"/>
  <c r="F14" i="14"/>
  <c r="E14" i="14"/>
  <c r="G13" i="14"/>
  <c r="E13" i="14"/>
  <c r="O283" i="15" s="1"/>
  <c r="P283" i="15" s="1"/>
  <c r="G12" i="14"/>
  <c r="H12" i="14" s="1"/>
  <c r="F12" i="14"/>
  <c r="E12" i="14"/>
  <c r="G11" i="14"/>
  <c r="E11" i="14"/>
  <c r="G10" i="14"/>
  <c r="F10" i="14"/>
  <c r="E10" i="14"/>
  <c r="G9" i="14"/>
  <c r="E9" i="14"/>
  <c r="O201" i="15" s="1"/>
  <c r="P201" i="15" s="1"/>
  <c r="G8" i="14"/>
  <c r="F8" i="14"/>
  <c r="E8" i="14"/>
  <c r="G7" i="14"/>
  <c r="E7" i="14"/>
  <c r="O186" i="15" s="1"/>
  <c r="P186" i="15" s="1"/>
  <c r="F49" i="13"/>
  <c r="C48" i="13"/>
  <c r="B48" i="13"/>
  <c r="C47" i="13"/>
  <c r="B47" i="13"/>
  <c r="C46" i="13"/>
  <c r="B46" i="13"/>
  <c r="C45" i="13"/>
  <c r="B45" i="13"/>
  <c r="C44" i="13"/>
  <c r="B44" i="13"/>
  <c r="C43" i="13"/>
  <c r="B43" i="13"/>
  <c r="C42" i="13"/>
  <c r="B42" i="13"/>
  <c r="C41" i="13"/>
  <c r="B41" i="13"/>
  <c r="C40" i="13"/>
  <c r="B40" i="13"/>
  <c r="C39" i="13"/>
  <c r="B39" i="13"/>
  <c r="C38" i="13"/>
  <c r="B38" i="13"/>
  <c r="C37" i="13"/>
  <c r="B37" i="13"/>
  <c r="F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6" i="13"/>
  <c r="B26" i="13"/>
  <c r="C25" i="13"/>
  <c r="B25" i="13"/>
  <c r="C24" i="13"/>
  <c r="B24" i="13"/>
  <c r="C23" i="13"/>
  <c r="B23" i="13"/>
  <c r="C22" i="13"/>
  <c r="B22" i="13"/>
  <c r="C21" i="13"/>
  <c r="B21" i="13"/>
  <c r="F17" i="13"/>
  <c r="C16" i="13"/>
  <c r="B16" i="13"/>
  <c r="C15" i="13"/>
  <c r="B15" i="13"/>
  <c r="C14" i="13"/>
  <c r="B14" i="13"/>
  <c r="C13" i="13"/>
  <c r="B13" i="13"/>
  <c r="C12" i="13"/>
  <c r="B12" i="13"/>
  <c r="C11" i="13"/>
  <c r="B11" i="13"/>
  <c r="C10" i="13"/>
  <c r="B10" i="13"/>
  <c r="C9" i="13"/>
  <c r="B9" i="13"/>
  <c r="C8" i="13"/>
  <c r="B8" i="13"/>
  <c r="C7" i="13"/>
  <c r="B7" i="13"/>
  <c r="C6" i="13"/>
  <c r="B6" i="13"/>
  <c r="C5" i="13"/>
  <c r="B5" i="13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76" i="12"/>
  <c r="C175" i="12"/>
  <c r="C174" i="12"/>
  <c r="C173" i="12"/>
  <c r="C172" i="12"/>
  <c r="C171" i="12"/>
  <c r="C170" i="12"/>
  <c r="C169" i="12"/>
  <c r="C168" i="12"/>
  <c r="C167" i="12"/>
  <c r="C166" i="12"/>
  <c r="C165" i="12"/>
  <c r="C160" i="12"/>
  <c r="C159" i="12"/>
  <c r="C158" i="12"/>
  <c r="C157" i="12"/>
  <c r="C156" i="12"/>
  <c r="C155" i="12"/>
  <c r="C154" i="12"/>
  <c r="C153" i="12"/>
  <c r="C152" i="12"/>
  <c r="C151" i="12"/>
  <c r="C150" i="12"/>
  <c r="C149" i="12"/>
  <c r="C144" i="12"/>
  <c r="C143" i="12"/>
  <c r="C142" i="12"/>
  <c r="C141" i="12"/>
  <c r="C140" i="12"/>
  <c r="C139" i="12"/>
  <c r="C138" i="12"/>
  <c r="C137" i="12"/>
  <c r="C136" i="12"/>
  <c r="C135" i="12"/>
  <c r="C134" i="12"/>
  <c r="C133" i="12"/>
  <c r="C128" i="12"/>
  <c r="C127" i="12"/>
  <c r="C126" i="12"/>
  <c r="C125" i="12"/>
  <c r="C124" i="12"/>
  <c r="C123" i="12"/>
  <c r="C122" i="12"/>
  <c r="C121" i="12"/>
  <c r="C120" i="12"/>
  <c r="C119" i="12"/>
  <c r="C118" i="12"/>
  <c r="C117" i="12"/>
  <c r="C112" i="12"/>
  <c r="C111" i="12"/>
  <c r="C110" i="12"/>
  <c r="C109" i="12"/>
  <c r="C108" i="12"/>
  <c r="C107" i="12"/>
  <c r="C106" i="12"/>
  <c r="C105" i="12"/>
  <c r="C104" i="12"/>
  <c r="C103" i="12"/>
  <c r="C102" i="12"/>
  <c r="C101" i="12"/>
  <c r="C96" i="12"/>
  <c r="C95" i="12"/>
  <c r="C94" i="12"/>
  <c r="C93" i="12"/>
  <c r="C92" i="12"/>
  <c r="C91" i="12"/>
  <c r="C90" i="12"/>
  <c r="C89" i="12"/>
  <c r="C88" i="12"/>
  <c r="C87" i="12"/>
  <c r="C86" i="12"/>
  <c r="C85" i="12"/>
  <c r="C80" i="12"/>
  <c r="C79" i="12"/>
  <c r="C78" i="12"/>
  <c r="C77" i="12"/>
  <c r="C76" i="12"/>
  <c r="C75" i="12"/>
  <c r="C74" i="12"/>
  <c r="C73" i="12"/>
  <c r="C72" i="12"/>
  <c r="C71" i="12"/>
  <c r="C70" i="12"/>
  <c r="C69" i="12"/>
  <c r="C64" i="12"/>
  <c r="C63" i="12"/>
  <c r="C62" i="12"/>
  <c r="C61" i="12"/>
  <c r="C60" i="12"/>
  <c r="C59" i="12"/>
  <c r="C58" i="12"/>
  <c r="C57" i="12"/>
  <c r="C56" i="12"/>
  <c r="C55" i="12"/>
  <c r="C54" i="12"/>
  <c r="C53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16" i="12"/>
  <c r="C15" i="12"/>
  <c r="C14" i="12"/>
  <c r="C13" i="12"/>
  <c r="C12" i="12"/>
  <c r="C11" i="12"/>
  <c r="C10" i="12"/>
  <c r="C9" i="12"/>
  <c r="C8" i="12"/>
  <c r="C7" i="12"/>
  <c r="C6" i="12"/>
  <c r="C5" i="12"/>
  <c r="K860" i="11"/>
  <c r="J860" i="11"/>
  <c r="G860" i="11"/>
  <c r="F860" i="11"/>
  <c r="H860" i="11" s="1"/>
  <c r="C860" i="11"/>
  <c r="K859" i="11"/>
  <c r="J859" i="11"/>
  <c r="H859" i="11"/>
  <c r="G859" i="11"/>
  <c r="F859" i="11"/>
  <c r="C859" i="11"/>
  <c r="K858" i="11"/>
  <c r="J858" i="11"/>
  <c r="H858" i="11"/>
  <c r="G858" i="11"/>
  <c r="F858" i="11"/>
  <c r="C858" i="11"/>
  <c r="K857" i="11"/>
  <c r="J857" i="11"/>
  <c r="G857" i="11"/>
  <c r="F857" i="11"/>
  <c r="H857" i="11" s="1"/>
  <c r="C857" i="11"/>
  <c r="K856" i="11"/>
  <c r="J856" i="11"/>
  <c r="H856" i="11"/>
  <c r="G856" i="11"/>
  <c r="F856" i="11"/>
  <c r="C856" i="11"/>
  <c r="K855" i="11"/>
  <c r="J855" i="11"/>
  <c r="G855" i="11"/>
  <c r="F855" i="11"/>
  <c r="H855" i="11" s="1"/>
  <c r="C855" i="11"/>
  <c r="K854" i="11"/>
  <c r="J854" i="11"/>
  <c r="G854" i="11"/>
  <c r="F854" i="11"/>
  <c r="H854" i="11" s="1"/>
  <c r="C854" i="11"/>
  <c r="K853" i="11"/>
  <c r="J853" i="11"/>
  <c r="H853" i="11"/>
  <c r="G853" i="11"/>
  <c r="F853" i="11"/>
  <c r="C853" i="11"/>
  <c r="K852" i="11"/>
  <c r="J852" i="11"/>
  <c r="G852" i="11"/>
  <c r="F852" i="11"/>
  <c r="H852" i="11" s="1"/>
  <c r="C852" i="11"/>
  <c r="K851" i="11"/>
  <c r="J851" i="11"/>
  <c r="H851" i="11"/>
  <c r="G851" i="11"/>
  <c r="F851" i="11"/>
  <c r="C851" i="11"/>
  <c r="K850" i="11"/>
  <c r="J850" i="11"/>
  <c r="H850" i="11"/>
  <c r="G850" i="11"/>
  <c r="F850" i="11"/>
  <c r="C850" i="11"/>
  <c r="K849" i="11"/>
  <c r="J849" i="11"/>
  <c r="G849" i="11"/>
  <c r="F849" i="11"/>
  <c r="H849" i="11" s="1"/>
  <c r="C849" i="11"/>
  <c r="K847" i="11"/>
  <c r="J847" i="11"/>
  <c r="H847" i="11"/>
  <c r="G847" i="11"/>
  <c r="F847" i="11"/>
  <c r="C847" i="11"/>
  <c r="K846" i="11"/>
  <c r="J846" i="11"/>
  <c r="G846" i="11"/>
  <c r="F846" i="11"/>
  <c r="H846" i="11" s="1"/>
  <c r="C846" i="11"/>
  <c r="K845" i="11"/>
  <c r="J845" i="11"/>
  <c r="G845" i="11"/>
  <c r="F845" i="11"/>
  <c r="H845" i="11" s="1"/>
  <c r="C845" i="11"/>
  <c r="K844" i="11"/>
  <c r="J844" i="11"/>
  <c r="H844" i="11"/>
  <c r="G844" i="11"/>
  <c r="F844" i="11"/>
  <c r="C844" i="11"/>
  <c r="K843" i="11"/>
  <c r="J843" i="11"/>
  <c r="G843" i="11"/>
  <c r="F843" i="11"/>
  <c r="H843" i="11" s="1"/>
  <c r="C843" i="11"/>
  <c r="K842" i="11"/>
  <c r="J842" i="11"/>
  <c r="H842" i="11"/>
  <c r="G842" i="11"/>
  <c r="F842" i="11"/>
  <c r="C842" i="11"/>
  <c r="K841" i="11"/>
  <c r="J841" i="11"/>
  <c r="H841" i="11"/>
  <c r="G841" i="11"/>
  <c r="F841" i="11"/>
  <c r="C841" i="11"/>
  <c r="K840" i="11"/>
  <c r="J840" i="11"/>
  <c r="G840" i="11"/>
  <c r="F840" i="11"/>
  <c r="H840" i="11" s="1"/>
  <c r="C840" i="11"/>
  <c r="K839" i="11"/>
  <c r="J839" i="11"/>
  <c r="H839" i="11"/>
  <c r="G839" i="11"/>
  <c r="F839" i="11"/>
  <c r="C839" i="11"/>
  <c r="K838" i="11"/>
  <c r="J838" i="11"/>
  <c r="G838" i="11"/>
  <c r="F838" i="11"/>
  <c r="H838" i="11" s="1"/>
  <c r="C838" i="11"/>
  <c r="K837" i="11"/>
  <c r="J837" i="11"/>
  <c r="G837" i="11"/>
  <c r="F837" i="11"/>
  <c r="H837" i="11" s="1"/>
  <c r="C837" i="11"/>
  <c r="K836" i="11"/>
  <c r="J836" i="11"/>
  <c r="H836" i="11"/>
  <c r="G836" i="11"/>
  <c r="F836" i="11"/>
  <c r="C836" i="11"/>
  <c r="K834" i="11"/>
  <c r="J834" i="11"/>
  <c r="G834" i="11"/>
  <c r="F834" i="11"/>
  <c r="H834" i="11" s="1"/>
  <c r="C834" i="11"/>
  <c r="K833" i="11"/>
  <c r="J833" i="11"/>
  <c r="H833" i="11"/>
  <c r="G833" i="11"/>
  <c r="F833" i="11"/>
  <c r="C833" i="11"/>
  <c r="K832" i="11"/>
  <c r="J832" i="11"/>
  <c r="H832" i="11"/>
  <c r="G832" i="11"/>
  <c r="F832" i="11"/>
  <c r="C832" i="11"/>
  <c r="K831" i="11"/>
  <c r="J831" i="11"/>
  <c r="G831" i="11"/>
  <c r="F831" i="11"/>
  <c r="H831" i="11" s="1"/>
  <c r="C831" i="11"/>
  <c r="K830" i="11"/>
  <c r="J830" i="11"/>
  <c r="H830" i="11"/>
  <c r="G830" i="11"/>
  <c r="F830" i="11"/>
  <c r="C830" i="11"/>
  <c r="K829" i="11"/>
  <c r="J829" i="11"/>
  <c r="G829" i="11"/>
  <c r="F829" i="11"/>
  <c r="H829" i="11" s="1"/>
  <c r="C829" i="11"/>
  <c r="K828" i="11"/>
  <c r="J828" i="11"/>
  <c r="G828" i="11"/>
  <c r="F828" i="11"/>
  <c r="H828" i="11" s="1"/>
  <c r="C828" i="11"/>
  <c r="K827" i="11"/>
  <c r="J827" i="11"/>
  <c r="H827" i="11"/>
  <c r="G827" i="11"/>
  <c r="F827" i="11"/>
  <c r="C827" i="11"/>
  <c r="K826" i="11"/>
  <c r="J826" i="11"/>
  <c r="G826" i="11"/>
  <c r="F826" i="11"/>
  <c r="H826" i="11" s="1"/>
  <c r="C826" i="11"/>
  <c r="K825" i="11"/>
  <c r="J825" i="11"/>
  <c r="H825" i="11"/>
  <c r="G825" i="11"/>
  <c r="F825" i="11"/>
  <c r="C825" i="11"/>
  <c r="K824" i="11"/>
  <c r="J824" i="11"/>
  <c r="H824" i="11"/>
  <c r="G824" i="11"/>
  <c r="F824" i="11"/>
  <c r="C824" i="11"/>
  <c r="K823" i="11"/>
  <c r="J823" i="11"/>
  <c r="G823" i="11"/>
  <c r="F823" i="11"/>
  <c r="H823" i="11" s="1"/>
  <c r="C823" i="11"/>
  <c r="K821" i="11"/>
  <c r="J821" i="11"/>
  <c r="H821" i="11"/>
  <c r="G821" i="11"/>
  <c r="F821" i="11"/>
  <c r="C821" i="11"/>
  <c r="K820" i="11"/>
  <c r="J820" i="11"/>
  <c r="G820" i="11"/>
  <c r="F820" i="11"/>
  <c r="H820" i="11" s="1"/>
  <c r="C820" i="11"/>
  <c r="K819" i="11"/>
  <c r="J819" i="11"/>
  <c r="G819" i="11"/>
  <c r="F819" i="11"/>
  <c r="H819" i="11" s="1"/>
  <c r="C819" i="11"/>
  <c r="K818" i="11"/>
  <c r="J818" i="11"/>
  <c r="H818" i="11"/>
  <c r="G818" i="11"/>
  <c r="F818" i="11"/>
  <c r="C818" i="11"/>
  <c r="K817" i="11"/>
  <c r="J817" i="11"/>
  <c r="G817" i="11"/>
  <c r="F817" i="11"/>
  <c r="H817" i="11" s="1"/>
  <c r="C817" i="11"/>
  <c r="K816" i="11"/>
  <c r="J816" i="11"/>
  <c r="H816" i="11"/>
  <c r="G816" i="11"/>
  <c r="F816" i="11"/>
  <c r="C816" i="11"/>
  <c r="K815" i="11"/>
  <c r="J815" i="11"/>
  <c r="H815" i="11"/>
  <c r="G815" i="11"/>
  <c r="F815" i="11"/>
  <c r="C815" i="11"/>
  <c r="K814" i="11"/>
  <c r="J814" i="11"/>
  <c r="G814" i="11"/>
  <c r="F814" i="11"/>
  <c r="H814" i="11" s="1"/>
  <c r="C814" i="11"/>
  <c r="K813" i="11"/>
  <c r="J813" i="11"/>
  <c r="H813" i="11"/>
  <c r="G813" i="11"/>
  <c r="F813" i="11"/>
  <c r="C813" i="11"/>
  <c r="K812" i="11"/>
  <c r="J812" i="11"/>
  <c r="G812" i="11"/>
  <c r="F812" i="11"/>
  <c r="H812" i="11" s="1"/>
  <c r="C812" i="11"/>
  <c r="K811" i="11"/>
  <c r="J811" i="11"/>
  <c r="G811" i="11"/>
  <c r="F811" i="11"/>
  <c r="H811" i="11" s="1"/>
  <c r="C811" i="11"/>
  <c r="K810" i="11"/>
  <c r="J810" i="11"/>
  <c r="H810" i="11"/>
  <c r="G810" i="11"/>
  <c r="F810" i="11"/>
  <c r="C810" i="11"/>
  <c r="K808" i="11"/>
  <c r="J808" i="11"/>
  <c r="G808" i="11"/>
  <c r="F808" i="11"/>
  <c r="H808" i="11" s="1"/>
  <c r="C808" i="11"/>
  <c r="K807" i="11"/>
  <c r="J807" i="11"/>
  <c r="H807" i="11"/>
  <c r="G807" i="11"/>
  <c r="F807" i="11"/>
  <c r="C807" i="11"/>
  <c r="K806" i="11"/>
  <c r="J806" i="11"/>
  <c r="H806" i="11"/>
  <c r="G806" i="11"/>
  <c r="F806" i="11"/>
  <c r="C806" i="11"/>
  <c r="K805" i="11"/>
  <c r="J805" i="11"/>
  <c r="G805" i="11"/>
  <c r="F805" i="11"/>
  <c r="H805" i="11" s="1"/>
  <c r="C805" i="11"/>
  <c r="K804" i="11"/>
  <c r="J804" i="11"/>
  <c r="H804" i="11"/>
  <c r="G804" i="11"/>
  <c r="F804" i="11"/>
  <c r="C804" i="11"/>
  <c r="K803" i="11"/>
  <c r="J803" i="11"/>
  <c r="G803" i="11"/>
  <c r="F803" i="11"/>
  <c r="H803" i="11" s="1"/>
  <c r="C803" i="11"/>
  <c r="K802" i="11"/>
  <c r="J802" i="11"/>
  <c r="G802" i="11"/>
  <c r="F802" i="11"/>
  <c r="H802" i="11" s="1"/>
  <c r="C802" i="11"/>
  <c r="K801" i="11"/>
  <c r="J801" i="11"/>
  <c r="H801" i="11"/>
  <c r="G801" i="11"/>
  <c r="F801" i="11"/>
  <c r="C801" i="11"/>
  <c r="K800" i="11"/>
  <c r="J800" i="11"/>
  <c r="G800" i="11"/>
  <c r="F800" i="11"/>
  <c r="H800" i="11" s="1"/>
  <c r="C800" i="11"/>
  <c r="K799" i="11"/>
  <c r="J799" i="11"/>
  <c r="H799" i="11"/>
  <c r="G799" i="11"/>
  <c r="F799" i="11"/>
  <c r="C799" i="11"/>
  <c r="K798" i="11"/>
  <c r="J798" i="11"/>
  <c r="H798" i="11"/>
  <c r="G798" i="11"/>
  <c r="F798" i="11"/>
  <c r="C798" i="11"/>
  <c r="K797" i="11"/>
  <c r="J797" i="11"/>
  <c r="G797" i="11"/>
  <c r="F797" i="11"/>
  <c r="H797" i="11" s="1"/>
  <c r="C797" i="11"/>
  <c r="K795" i="11"/>
  <c r="J795" i="11"/>
  <c r="H795" i="11"/>
  <c r="G795" i="11"/>
  <c r="F795" i="11"/>
  <c r="C795" i="11"/>
  <c r="K794" i="11"/>
  <c r="J794" i="11"/>
  <c r="G794" i="11"/>
  <c r="F794" i="11"/>
  <c r="H794" i="11" s="1"/>
  <c r="C794" i="11"/>
  <c r="K793" i="11"/>
  <c r="J793" i="11"/>
  <c r="G793" i="11"/>
  <c r="F793" i="11"/>
  <c r="H793" i="11" s="1"/>
  <c r="C793" i="11"/>
  <c r="K792" i="11"/>
  <c r="J792" i="11"/>
  <c r="H792" i="11"/>
  <c r="G792" i="11"/>
  <c r="F792" i="11"/>
  <c r="C792" i="11"/>
  <c r="K791" i="11"/>
  <c r="J791" i="11"/>
  <c r="G791" i="11"/>
  <c r="F791" i="11"/>
  <c r="H791" i="11" s="1"/>
  <c r="C791" i="11"/>
  <c r="K790" i="11"/>
  <c r="J790" i="11"/>
  <c r="H790" i="11"/>
  <c r="G790" i="11"/>
  <c r="F790" i="11"/>
  <c r="C790" i="11"/>
  <c r="K789" i="11"/>
  <c r="J789" i="11"/>
  <c r="H789" i="11"/>
  <c r="G789" i="11"/>
  <c r="F789" i="11"/>
  <c r="C789" i="11"/>
  <c r="K788" i="11"/>
  <c r="J788" i="11"/>
  <c r="G788" i="11"/>
  <c r="F788" i="11"/>
  <c r="H788" i="11" s="1"/>
  <c r="C788" i="11"/>
  <c r="K787" i="11"/>
  <c r="J787" i="11"/>
  <c r="H787" i="11"/>
  <c r="G787" i="11"/>
  <c r="F787" i="11"/>
  <c r="C787" i="11"/>
  <c r="K786" i="11"/>
  <c r="J786" i="11"/>
  <c r="G786" i="11"/>
  <c r="F786" i="11"/>
  <c r="H786" i="11" s="1"/>
  <c r="C786" i="11"/>
  <c r="K785" i="11"/>
  <c r="J785" i="11"/>
  <c r="G785" i="11"/>
  <c r="F785" i="11"/>
  <c r="H785" i="11" s="1"/>
  <c r="C785" i="11"/>
  <c r="K784" i="11"/>
  <c r="J784" i="11"/>
  <c r="H784" i="11"/>
  <c r="G784" i="11"/>
  <c r="F784" i="11"/>
  <c r="C784" i="11"/>
  <c r="K782" i="11"/>
  <c r="J782" i="11"/>
  <c r="G782" i="11"/>
  <c r="F782" i="11"/>
  <c r="H782" i="11" s="1"/>
  <c r="C782" i="11"/>
  <c r="K781" i="11"/>
  <c r="J781" i="11"/>
  <c r="H781" i="11"/>
  <c r="G781" i="11"/>
  <c r="F781" i="11"/>
  <c r="C781" i="11"/>
  <c r="K780" i="11"/>
  <c r="J780" i="11"/>
  <c r="H780" i="11"/>
  <c r="G780" i="11"/>
  <c r="F780" i="11"/>
  <c r="C780" i="11"/>
  <c r="K779" i="11"/>
  <c r="J779" i="11"/>
  <c r="G779" i="11"/>
  <c r="F779" i="11"/>
  <c r="H779" i="11" s="1"/>
  <c r="C779" i="11"/>
  <c r="K778" i="11"/>
  <c r="J778" i="11"/>
  <c r="H778" i="11"/>
  <c r="G778" i="11"/>
  <c r="F778" i="11"/>
  <c r="C778" i="11"/>
  <c r="K777" i="11"/>
  <c r="J777" i="11"/>
  <c r="G777" i="11"/>
  <c r="F777" i="11"/>
  <c r="H777" i="11" s="1"/>
  <c r="C777" i="11"/>
  <c r="K776" i="11"/>
  <c r="J776" i="11"/>
  <c r="G776" i="11"/>
  <c r="F776" i="11"/>
  <c r="H776" i="11" s="1"/>
  <c r="C776" i="11"/>
  <c r="K775" i="11"/>
  <c r="J775" i="11"/>
  <c r="H775" i="11"/>
  <c r="G775" i="11"/>
  <c r="F775" i="11"/>
  <c r="C775" i="11"/>
  <c r="K774" i="11"/>
  <c r="J774" i="11"/>
  <c r="G774" i="11"/>
  <c r="F774" i="11"/>
  <c r="H774" i="11" s="1"/>
  <c r="C774" i="11"/>
  <c r="K773" i="11"/>
  <c r="J773" i="11"/>
  <c r="H773" i="11"/>
  <c r="G773" i="11"/>
  <c r="F773" i="11"/>
  <c r="C773" i="11"/>
  <c r="K772" i="11"/>
  <c r="J772" i="11"/>
  <c r="H772" i="11"/>
  <c r="G772" i="11"/>
  <c r="F772" i="11"/>
  <c r="C772" i="11"/>
  <c r="K771" i="11"/>
  <c r="J771" i="11"/>
  <c r="G771" i="11"/>
  <c r="F771" i="11"/>
  <c r="H771" i="11" s="1"/>
  <c r="C771" i="11"/>
  <c r="K769" i="11"/>
  <c r="J769" i="11"/>
  <c r="H769" i="11"/>
  <c r="G769" i="11"/>
  <c r="F769" i="11"/>
  <c r="C769" i="11"/>
  <c r="K768" i="11"/>
  <c r="J768" i="11"/>
  <c r="G768" i="11"/>
  <c r="F768" i="11"/>
  <c r="H768" i="11" s="1"/>
  <c r="C768" i="11"/>
  <c r="K767" i="11"/>
  <c r="J767" i="11"/>
  <c r="G767" i="11"/>
  <c r="F767" i="11"/>
  <c r="H767" i="11" s="1"/>
  <c r="C767" i="11"/>
  <c r="K766" i="11"/>
  <c r="J766" i="11"/>
  <c r="H766" i="11"/>
  <c r="G766" i="11"/>
  <c r="F766" i="11"/>
  <c r="C766" i="11"/>
  <c r="K765" i="11"/>
  <c r="J765" i="11"/>
  <c r="G765" i="11"/>
  <c r="F765" i="11"/>
  <c r="H765" i="11" s="1"/>
  <c r="C765" i="11"/>
  <c r="K764" i="11"/>
  <c r="J764" i="11"/>
  <c r="H764" i="11"/>
  <c r="G764" i="11"/>
  <c r="F764" i="11"/>
  <c r="C764" i="11"/>
  <c r="K763" i="11"/>
  <c r="J763" i="11"/>
  <c r="H763" i="11"/>
  <c r="G763" i="11"/>
  <c r="F763" i="11"/>
  <c r="C763" i="11"/>
  <c r="K762" i="11"/>
  <c r="J762" i="11"/>
  <c r="G762" i="11"/>
  <c r="F762" i="11"/>
  <c r="H762" i="11" s="1"/>
  <c r="C762" i="11"/>
  <c r="K761" i="11"/>
  <c r="J761" i="11"/>
  <c r="H761" i="11"/>
  <c r="G761" i="11"/>
  <c r="F761" i="11"/>
  <c r="C761" i="11"/>
  <c r="K760" i="11"/>
  <c r="J760" i="11"/>
  <c r="G760" i="11"/>
  <c r="F760" i="11"/>
  <c r="H760" i="11" s="1"/>
  <c r="C760" i="11"/>
  <c r="K759" i="11"/>
  <c r="J759" i="11"/>
  <c r="G759" i="11"/>
  <c r="F759" i="11"/>
  <c r="H759" i="11" s="1"/>
  <c r="C759" i="11"/>
  <c r="K758" i="11"/>
  <c r="J758" i="11"/>
  <c r="H758" i="11"/>
  <c r="G758" i="11"/>
  <c r="F758" i="11"/>
  <c r="C758" i="11"/>
  <c r="K756" i="11"/>
  <c r="J756" i="11"/>
  <c r="G756" i="11"/>
  <c r="F756" i="11"/>
  <c r="H756" i="11" s="1"/>
  <c r="C756" i="11"/>
  <c r="K755" i="11"/>
  <c r="J755" i="11"/>
  <c r="H755" i="11"/>
  <c r="G755" i="11"/>
  <c r="F755" i="11"/>
  <c r="C755" i="11"/>
  <c r="K754" i="11"/>
  <c r="J754" i="11"/>
  <c r="H754" i="11"/>
  <c r="G754" i="11"/>
  <c r="F754" i="11"/>
  <c r="C754" i="11"/>
  <c r="K753" i="11"/>
  <c r="J753" i="11"/>
  <c r="G753" i="11"/>
  <c r="F753" i="11"/>
  <c r="H753" i="11" s="1"/>
  <c r="C753" i="11"/>
  <c r="K752" i="11"/>
  <c r="J752" i="11"/>
  <c r="H752" i="11"/>
  <c r="G752" i="11"/>
  <c r="F752" i="11"/>
  <c r="C752" i="11"/>
  <c r="K751" i="11"/>
  <c r="J751" i="11"/>
  <c r="G751" i="11"/>
  <c r="F751" i="11"/>
  <c r="H751" i="11" s="1"/>
  <c r="C751" i="11"/>
  <c r="K750" i="11"/>
  <c r="J750" i="11"/>
  <c r="G750" i="11"/>
  <c r="F750" i="11"/>
  <c r="H750" i="11" s="1"/>
  <c r="C750" i="11"/>
  <c r="K749" i="11"/>
  <c r="J749" i="11"/>
  <c r="H749" i="11"/>
  <c r="G749" i="11"/>
  <c r="F749" i="11"/>
  <c r="C749" i="11"/>
  <c r="K748" i="11"/>
  <c r="J748" i="11"/>
  <c r="G748" i="11"/>
  <c r="F748" i="11"/>
  <c r="H748" i="11" s="1"/>
  <c r="C748" i="11"/>
  <c r="K747" i="11"/>
  <c r="J747" i="11"/>
  <c r="H747" i="11"/>
  <c r="G747" i="11"/>
  <c r="F747" i="11"/>
  <c r="C747" i="11"/>
  <c r="K746" i="11"/>
  <c r="J746" i="11"/>
  <c r="H746" i="11"/>
  <c r="G746" i="11"/>
  <c r="F746" i="11"/>
  <c r="C746" i="11"/>
  <c r="K745" i="11"/>
  <c r="J745" i="11"/>
  <c r="G745" i="11"/>
  <c r="F745" i="11"/>
  <c r="H745" i="11" s="1"/>
  <c r="C745" i="11"/>
  <c r="K743" i="11"/>
  <c r="J743" i="11"/>
  <c r="H743" i="11"/>
  <c r="G743" i="11"/>
  <c r="F743" i="11"/>
  <c r="C743" i="11"/>
  <c r="K742" i="11"/>
  <c r="J742" i="11"/>
  <c r="G742" i="11"/>
  <c r="F742" i="11"/>
  <c r="H742" i="11" s="1"/>
  <c r="C742" i="11"/>
  <c r="K741" i="11"/>
  <c r="J741" i="11"/>
  <c r="G741" i="11"/>
  <c r="F741" i="11"/>
  <c r="H741" i="11" s="1"/>
  <c r="C741" i="11"/>
  <c r="K740" i="11"/>
  <c r="J740" i="11"/>
  <c r="H740" i="11"/>
  <c r="G740" i="11"/>
  <c r="F740" i="11"/>
  <c r="C740" i="11"/>
  <c r="K739" i="11"/>
  <c r="J739" i="11"/>
  <c r="G739" i="11"/>
  <c r="F739" i="11"/>
  <c r="H739" i="11" s="1"/>
  <c r="C739" i="11"/>
  <c r="K738" i="11"/>
  <c r="J738" i="11"/>
  <c r="H738" i="11"/>
  <c r="G738" i="11"/>
  <c r="F738" i="11"/>
  <c r="C738" i="11"/>
  <c r="K737" i="11"/>
  <c r="J737" i="11"/>
  <c r="H737" i="11"/>
  <c r="G737" i="11"/>
  <c r="F737" i="11"/>
  <c r="C737" i="11"/>
  <c r="K736" i="11"/>
  <c r="J736" i="11"/>
  <c r="G736" i="11"/>
  <c r="F736" i="11"/>
  <c r="H736" i="11" s="1"/>
  <c r="C736" i="11"/>
  <c r="K735" i="11"/>
  <c r="J735" i="11"/>
  <c r="H735" i="11"/>
  <c r="G735" i="11"/>
  <c r="F735" i="11"/>
  <c r="C735" i="11"/>
  <c r="K734" i="11"/>
  <c r="J734" i="11"/>
  <c r="G734" i="11"/>
  <c r="F734" i="11"/>
  <c r="H734" i="11" s="1"/>
  <c r="C734" i="11"/>
  <c r="K733" i="11"/>
  <c r="J733" i="11"/>
  <c r="G733" i="11"/>
  <c r="F733" i="11"/>
  <c r="H733" i="11" s="1"/>
  <c r="C733" i="11"/>
  <c r="K732" i="11"/>
  <c r="J732" i="11"/>
  <c r="H732" i="11"/>
  <c r="G732" i="11"/>
  <c r="F732" i="11"/>
  <c r="C732" i="11"/>
  <c r="K730" i="11"/>
  <c r="J730" i="11"/>
  <c r="G730" i="11"/>
  <c r="F730" i="11"/>
  <c r="H730" i="11" s="1"/>
  <c r="C730" i="11"/>
  <c r="K729" i="11"/>
  <c r="J729" i="11"/>
  <c r="H729" i="11"/>
  <c r="G729" i="11"/>
  <c r="F729" i="11"/>
  <c r="C729" i="11"/>
  <c r="K728" i="11"/>
  <c r="J728" i="11"/>
  <c r="H728" i="11"/>
  <c r="G728" i="11"/>
  <c r="F728" i="11"/>
  <c r="C728" i="11"/>
  <c r="K727" i="11"/>
  <c r="J727" i="11"/>
  <c r="G727" i="11"/>
  <c r="F727" i="11"/>
  <c r="H727" i="11" s="1"/>
  <c r="C727" i="11"/>
  <c r="K726" i="11"/>
  <c r="J726" i="11"/>
  <c r="H726" i="11"/>
  <c r="G726" i="11"/>
  <c r="F726" i="11"/>
  <c r="C726" i="11"/>
  <c r="K725" i="11"/>
  <c r="J725" i="11"/>
  <c r="G725" i="11"/>
  <c r="F725" i="11"/>
  <c r="H725" i="11" s="1"/>
  <c r="C725" i="11"/>
  <c r="K724" i="11"/>
  <c r="J724" i="11"/>
  <c r="G724" i="11"/>
  <c r="F724" i="11"/>
  <c r="H724" i="11" s="1"/>
  <c r="C724" i="11"/>
  <c r="K723" i="11"/>
  <c r="J723" i="11"/>
  <c r="H723" i="11"/>
  <c r="G723" i="11"/>
  <c r="F723" i="11"/>
  <c r="C723" i="11"/>
  <c r="K722" i="11"/>
  <c r="J722" i="11"/>
  <c r="G722" i="11"/>
  <c r="F722" i="11"/>
  <c r="H722" i="11" s="1"/>
  <c r="C722" i="11"/>
  <c r="K721" i="11"/>
  <c r="J721" i="11"/>
  <c r="H721" i="11"/>
  <c r="G721" i="11"/>
  <c r="F721" i="11"/>
  <c r="C721" i="11"/>
  <c r="K720" i="11"/>
  <c r="J720" i="11"/>
  <c r="H720" i="11"/>
  <c r="G720" i="11"/>
  <c r="F720" i="11"/>
  <c r="C720" i="11"/>
  <c r="K719" i="11"/>
  <c r="J719" i="11"/>
  <c r="G719" i="11"/>
  <c r="F719" i="11"/>
  <c r="H719" i="11" s="1"/>
  <c r="C719" i="11"/>
  <c r="K717" i="11"/>
  <c r="J717" i="11"/>
  <c r="H717" i="11"/>
  <c r="G717" i="11"/>
  <c r="F717" i="11"/>
  <c r="C717" i="11"/>
  <c r="K716" i="11"/>
  <c r="J716" i="11"/>
  <c r="G716" i="11"/>
  <c r="F716" i="11"/>
  <c r="H716" i="11" s="1"/>
  <c r="C716" i="11"/>
  <c r="K715" i="11"/>
  <c r="J715" i="11"/>
  <c r="G715" i="11"/>
  <c r="F715" i="11"/>
  <c r="H715" i="11" s="1"/>
  <c r="C715" i="11"/>
  <c r="K714" i="11"/>
  <c r="J714" i="11"/>
  <c r="H714" i="11"/>
  <c r="G714" i="11"/>
  <c r="F714" i="11"/>
  <c r="C714" i="11"/>
  <c r="K713" i="11"/>
  <c r="J713" i="11"/>
  <c r="G713" i="11"/>
  <c r="F713" i="11"/>
  <c r="H713" i="11" s="1"/>
  <c r="C713" i="11"/>
  <c r="K712" i="11"/>
  <c r="J712" i="11"/>
  <c r="H712" i="11"/>
  <c r="G712" i="11"/>
  <c r="F712" i="11"/>
  <c r="C712" i="11"/>
  <c r="K711" i="11"/>
  <c r="J711" i="11"/>
  <c r="H711" i="11"/>
  <c r="G711" i="11"/>
  <c r="F711" i="11"/>
  <c r="C711" i="11"/>
  <c r="K710" i="11"/>
  <c r="J710" i="11"/>
  <c r="G710" i="11"/>
  <c r="F710" i="11"/>
  <c r="H710" i="11" s="1"/>
  <c r="C710" i="11"/>
  <c r="K709" i="11"/>
  <c r="J709" i="11"/>
  <c r="H709" i="11"/>
  <c r="G709" i="11"/>
  <c r="F709" i="11"/>
  <c r="C709" i="11"/>
  <c r="K708" i="11"/>
  <c r="J708" i="11"/>
  <c r="G708" i="11"/>
  <c r="F708" i="11"/>
  <c r="H708" i="11" s="1"/>
  <c r="C708" i="11"/>
  <c r="K707" i="11"/>
  <c r="J707" i="11"/>
  <c r="G707" i="11"/>
  <c r="F707" i="11"/>
  <c r="H707" i="11" s="1"/>
  <c r="C707" i="11"/>
  <c r="K706" i="11"/>
  <c r="J706" i="11"/>
  <c r="H706" i="11"/>
  <c r="G706" i="11"/>
  <c r="F706" i="11"/>
  <c r="C706" i="11"/>
  <c r="K704" i="11"/>
  <c r="J704" i="11"/>
  <c r="G704" i="11"/>
  <c r="F704" i="11"/>
  <c r="H704" i="11" s="1"/>
  <c r="C704" i="11"/>
  <c r="K703" i="11"/>
  <c r="J703" i="11"/>
  <c r="H703" i="11"/>
  <c r="G703" i="11"/>
  <c r="F703" i="11"/>
  <c r="C703" i="11"/>
  <c r="K702" i="11"/>
  <c r="J702" i="11"/>
  <c r="H702" i="11"/>
  <c r="G702" i="11"/>
  <c r="F702" i="11"/>
  <c r="C702" i="11"/>
  <c r="K701" i="11"/>
  <c r="J701" i="11"/>
  <c r="G701" i="11"/>
  <c r="F701" i="11"/>
  <c r="H701" i="11" s="1"/>
  <c r="C701" i="11"/>
  <c r="K700" i="11"/>
  <c r="J700" i="11"/>
  <c r="H700" i="11"/>
  <c r="G700" i="11"/>
  <c r="F700" i="11"/>
  <c r="C700" i="11"/>
  <c r="K699" i="11"/>
  <c r="J699" i="11"/>
  <c r="G699" i="11"/>
  <c r="F699" i="11"/>
  <c r="H699" i="11" s="1"/>
  <c r="C699" i="11"/>
  <c r="K698" i="11"/>
  <c r="J698" i="11"/>
  <c r="G698" i="11"/>
  <c r="F698" i="11"/>
  <c r="H698" i="11" s="1"/>
  <c r="C698" i="11"/>
  <c r="K697" i="11"/>
  <c r="J697" i="11"/>
  <c r="H697" i="11"/>
  <c r="G697" i="11"/>
  <c r="F697" i="11"/>
  <c r="C697" i="11"/>
  <c r="K696" i="11"/>
  <c r="J696" i="11"/>
  <c r="G696" i="11"/>
  <c r="F696" i="11"/>
  <c r="H696" i="11" s="1"/>
  <c r="C696" i="11"/>
  <c r="K695" i="11"/>
  <c r="J695" i="11"/>
  <c r="H695" i="11"/>
  <c r="G695" i="11"/>
  <c r="F695" i="11"/>
  <c r="C695" i="11"/>
  <c r="K694" i="11"/>
  <c r="J694" i="11"/>
  <c r="H694" i="11"/>
  <c r="G694" i="11"/>
  <c r="F694" i="11"/>
  <c r="C694" i="11"/>
  <c r="K693" i="11"/>
  <c r="J693" i="11"/>
  <c r="G693" i="11"/>
  <c r="F693" i="11"/>
  <c r="H693" i="11" s="1"/>
  <c r="C693" i="11"/>
  <c r="K691" i="11"/>
  <c r="J691" i="11"/>
  <c r="H691" i="11"/>
  <c r="G691" i="11"/>
  <c r="F691" i="11"/>
  <c r="C691" i="11"/>
  <c r="K690" i="11"/>
  <c r="J690" i="11"/>
  <c r="G690" i="11"/>
  <c r="F690" i="11"/>
  <c r="H690" i="11" s="1"/>
  <c r="C690" i="11"/>
  <c r="K689" i="11"/>
  <c r="J689" i="11"/>
  <c r="G689" i="11"/>
  <c r="F689" i="11"/>
  <c r="H689" i="11" s="1"/>
  <c r="C689" i="11"/>
  <c r="K688" i="11"/>
  <c r="J688" i="11"/>
  <c r="H688" i="11"/>
  <c r="G688" i="11"/>
  <c r="F688" i="11"/>
  <c r="C688" i="11"/>
  <c r="K687" i="11"/>
  <c r="J687" i="11"/>
  <c r="G687" i="11"/>
  <c r="F687" i="11"/>
  <c r="H687" i="11" s="1"/>
  <c r="C687" i="11"/>
  <c r="K686" i="11"/>
  <c r="J686" i="11"/>
  <c r="H686" i="11"/>
  <c r="G686" i="11"/>
  <c r="F686" i="11"/>
  <c r="C686" i="11"/>
  <c r="K685" i="11"/>
  <c r="J685" i="11"/>
  <c r="H685" i="11"/>
  <c r="G685" i="11"/>
  <c r="F685" i="11"/>
  <c r="C685" i="11"/>
  <c r="K684" i="11"/>
  <c r="J684" i="11"/>
  <c r="G684" i="11"/>
  <c r="F684" i="11"/>
  <c r="H684" i="11" s="1"/>
  <c r="C684" i="11"/>
  <c r="K683" i="11"/>
  <c r="J683" i="11"/>
  <c r="H683" i="11"/>
  <c r="G683" i="11"/>
  <c r="F683" i="11"/>
  <c r="C683" i="11"/>
  <c r="K682" i="11"/>
  <c r="J682" i="11"/>
  <c r="G682" i="11"/>
  <c r="F682" i="11"/>
  <c r="H682" i="11" s="1"/>
  <c r="C682" i="11"/>
  <c r="K681" i="11"/>
  <c r="J681" i="11"/>
  <c r="G681" i="11"/>
  <c r="F681" i="11"/>
  <c r="H681" i="11" s="1"/>
  <c r="C681" i="11"/>
  <c r="K680" i="11"/>
  <c r="J680" i="11"/>
  <c r="H680" i="11"/>
  <c r="G680" i="11"/>
  <c r="F680" i="11"/>
  <c r="C680" i="11"/>
  <c r="K678" i="11"/>
  <c r="J678" i="11"/>
  <c r="G678" i="11"/>
  <c r="F678" i="11"/>
  <c r="H678" i="11" s="1"/>
  <c r="C678" i="11"/>
  <c r="K677" i="11"/>
  <c r="J677" i="11"/>
  <c r="H677" i="11"/>
  <c r="G677" i="11"/>
  <c r="F677" i="11"/>
  <c r="C677" i="11"/>
  <c r="K676" i="11"/>
  <c r="J676" i="11"/>
  <c r="H676" i="11"/>
  <c r="G676" i="11"/>
  <c r="F676" i="11"/>
  <c r="C676" i="11"/>
  <c r="K675" i="11"/>
  <c r="J675" i="11"/>
  <c r="G675" i="11"/>
  <c r="F675" i="11"/>
  <c r="H675" i="11" s="1"/>
  <c r="C675" i="11"/>
  <c r="K674" i="11"/>
  <c r="J674" i="11"/>
  <c r="H674" i="11"/>
  <c r="G674" i="11"/>
  <c r="F674" i="11"/>
  <c r="C674" i="11"/>
  <c r="K673" i="11"/>
  <c r="J673" i="11"/>
  <c r="G673" i="11"/>
  <c r="F673" i="11"/>
  <c r="H673" i="11" s="1"/>
  <c r="C673" i="11"/>
  <c r="K672" i="11"/>
  <c r="J672" i="11"/>
  <c r="G672" i="11"/>
  <c r="F672" i="11"/>
  <c r="H672" i="11" s="1"/>
  <c r="C672" i="11"/>
  <c r="K671" i="11"/>
  <c r="J671" i="11"/>
  <c r="H671" i="11"/>
  <c r="G671" i="11"/>
  <c r="F671" i="11"/>
  <c r="C671" i="11"/>
  <c r="K670" i="11"/>
  <c r="J670" i="11"/>
  <c r="G670" i="11"/>
  <c r="F670" i="11"/>
  <c r="H670" i="11" s="1"/>
  <c r="C670" i="11"/>
  <c r="K669" i="11"/>
  <c r="J669" i="11"/>
  <c r="H669" i="11"/>
  <c r="G669" i="11"/>
  <c r="F669" i="11"/>
  <c r="C669" i="11"/>
  <c r="K668" i="11"/>
  <c r="J668" i="11"/>
  <c r="H668" i="11"/>
  <c r="G668" i="11"/>
  <c r="F668" i="11"/>
  <c r="C668" i="11"/>
  <c r="K667" i="11"/>
  <c r="J667" i="11"/>
  <c r="G667" i="11"/>
  <c r="F667" i="11"/>
  <c r="H667" i="11" s="1"/>
  <c r="C667" i="11"/>
  <c r="K665" i="11"/>
  <c r="J665" i="11"/>
  <c r="H665" i="11"/>
  <c r="G665" i="11"/>
  <c r="F665" i="11"/>
  <c r="C665" i="11"/>
  <c r="K664" i="11"/>
  <c r="J664" i="11"/>
  <c r="G664" i="11"/>
  <c r="F664" i="11"/>
  <c r="H664" i="11" s="1"/>
  <c r="C664" i="11"/>
  <c r="K663" i="11"/>
  <c r="J663" i="11"/>
  <c r="G663" i="11"/>
  <c r="F663" i="11"/>
  <c r="H663" i="11" s="1"/>
  <c r="C663" i="11"/>
  <c r="K662" i="11"/>
  <c r="J662" i="11"/>
  <c r="H662" i="11"/>
  <c r="G662" i="11"/>
  <c r="F662" i="11"/>
  <c r="C662" i="11"/>
  <c r="K661" i="11"/>
  <c r="J661" i="11"/>
  <c r="G661" i="11"/>
  <c r="F661" i="11"/>
  <c r="H661" i="11" s="1"/>
  <c r="C661" i="11"/>
  <c r="K660" i="11"/>
  <c r="J660" i="11"/>
  <c r="H660" i="11"/>
  <c r="G660" i="11"/>
  <c r="F660" i="11"/>
  <c r="C660" i="11"/>
  <c r="K659" i="11"/>
  <c r="J659" i="11"/>
  <c r="H659" i="11"/>
  <c r="G659" i="11"/>
  <c r="F659" i="11"/>
  <c r="C659" i="11"/>
  <c r="K658" i="11"/>
  <c r="J658" i="11"/>
  <c r="G658" i="11"/>
  <c r="F658" i="11"/>
  <c r="H658" i="11" s="1"/>
  <c r="C658" i="11"/>
  <c r="K657" i="11"/>
  <c r="J657" i="11"/>
  <c r="H657" i="11"/>
  <c r="G657" i="11"/>
  <c r="F657" i="11"/>
  <c r="C657" i="11"/>
  <c r="K656" i="11"/>
  <c r="J656" i="11"/>
  <c r="G656" i="11"/>
  <c r="F656" i="11"/>
  <c r="H656" i="11" s="1"/>
  <c r="C656" i="11"/>
  <c r="K655" i="11"/>
  <c r="J655" i="11"/>
  <c r="G655" i="11"/>
  <c r="F655" i="11"/>
  <c r="H655" i="11" s="1"/>
  <c r="C655" i="11"/>
  <c r="K654" i="11"/>
  <c r="J654" i="11"/>
  <c r="H654" i="11"/>
  <c r="G654" i="11"/>
  <c r="F654" i="11"/>
  <c r="C654" i="11"/>
  <c r="K652" i="11"/>
  <c r="J652" i="11"/>
  <c r="G652" i="11"/>
  <c r="F652" i="11"/>
  <c r="H652" i="11" s="1"/>
  <c r="C652" i="11"/>
  <c r="K651" i="11"/>
  <c r="J651" i="11"/>
  <c r="H651" i="11"/>
  <c r="G651" i="11"/>
  <c r="F651" i="11"/>
  <c r="C651" i="11"/>
  <c r="K650" i="11"/>
  <c r="J650" i="11"/>
  <c r="H650" i="11"/>
  <c r="G650" i="11"/>
  <c r="F650" i="11"/>
  <c r="C650" i="11"/>
  <c r="K649" i="11"/>
  <c r="J649" i="11"/>
  <c r="G649" i="11"/>
  <c r="F649" i="11"/>
  <c r="H649" i="11" s="1"/>
  <c r="C649" i="11"/>
  <c r="K648" i="11"/>
  <c r="J648" i="11"/>
  <c r="H648" i="11"/>
  <c r="G648" i="11"/>
  <c r="F648" i="11"/>
  <c r="C648" i="11"/>
  <c r="K647" i="11"/>
  <c r="J647" i="11"/>
  <c r="G647" i="11"/>
  <c r="F647" i="11"/>
  <c r="H647" i="11" s="1"/>
  <c r="C647" i="11"/>
  <c r="K646" i="11"/>
  <c r="J646" i="11"/>
  <c r="G646" i="11"/>
  <c r="F646" i="11"/>
  <c r="H646" i="11" s="1"/>
  <c r="C646" i="11"/>
  <c r="K645" i="11"/>
  <c r="J645" i="11"/>
  <c r="H645" i="11"/>
  <c r="G645" i="11"/>
  <c r="F645" i="11"/>
  <c r="C645" i="11"/>
  <c r="K644" i="11"/>
  <c r="J644" i="11"/>
  <c r="G644" i="11"/>
  <c r="F644" i="11"/>
  <c r="H644" i="11" s="1"/>
  <c r="C644" i="11"/>
  <c r="K643" i="11"/>
  <c r="J643" i="11"/>
  <c r="H643" i="11"/>
  <c r="G643" i="11"/>
  <c r="F643" i="11"/>
  <c r="C643" i="11"/>
  <c r="K642" i="11"/>
  <c r="J642" i="11"/>
  <c r="H642" i="11"/>
  <c r="G642" i="11"/>
  <c r="F642" i="11"/>
  <c r="C642" i="11"/>
  <c r="K641" i="11"/>
  <c r="J641" i="11"/>
  <c r="G641" i="11"/>
  <c r="F641" i="11"/>
  <c r="H641" i="11" s="1"/>
  <c r="C641" i="11"/>
  <c r="K639" i="11"/>
  <c r="J639" i="11"/>
  <c r="H639" i="11"/>
  <c r="G639" i="11"/>
  <c r="F639" i="11"/>
  <c r="C639" i="11"/>
  <c r="K638" i="11"/>
  <c r="J638" i="11"/>
  <c r="G638" i="11"/>
  <c r="F638" i="11"/>
  <c r="H638" i="11" s="1"/>
  <c r="C638" i="11"/>
  <c r="K637" i="11"/>
  <c r="J637" i="11"/>
  <c r="G637" i="11"/>
  <c r="F637" i="11"/>
  <c r="H637" i="11" s="1"/>
  <c r="C637" i="11"/>
  <c r="K636" i="11"/>
  <c r="J636" i="11"/>
  <c r="H636" i="11"/>
  <c r="G636" i="11"/>
  <c r="F636" i="11"/>
  <c r="C636" i="11"/>
  <c r="K635" i="11"/>
  <c r="J635" i="11"/>
  <c r="G635" i="11"/>
  <c r="F635" i="11"/>
  <c r="H635" i="11" s="1"/>
  <c r="C635" i="11"/>
  <c r="K634" i="11"/>
  <c r="J634" i="11"/>
  <c r="H634" i="11"/>
  <c r="G634" i="11"/>
  <c r="F634" i="11"/>
  <c r="C634" i="11"/>
  <c r="K633" i="11"/>
  <c r="J633" i="11"/>
  <c r="H633" i="11"/>
  <c r="G633" i="11"/>
  <c r="F633" i="11"/>
  <c r="C633" i="11"/>
  <c r="K632" i="11"/>
  <c r="J632" i="11"/>
  <c r="G632" i="11"/>
  <c r="F632" i="11"/>
  <c r="H632" i="11" s="1"/>
  <c r="C632" i="11"/>
  <c r="K631" i="11"/>
  <c r="J631" i="11"/>
  <c r="H631" i="11"/>
  <c r="G631" i="11"/>
  <c r="F631" i="11"/>
  <c r="C631" i="11"/>
  <c r="K630" i="11"/>
  <c r="J630" i="11"/>
  <c r="G630" i="11"/>
  <c r="F630" i="11"/>
  <c r="H630" i="11" s="1"/>
  <c r="C630" i="11"/>
  <c r="K629" i="11"/>
  <c r="J629" i="11"/>
  <c r="G629" i="11"/>
  <c r="F629" i="11"/>
  <c r="H629" i="11" s="1"/>
  <c r="C629" i="11"/>
  <c r="K628" i="11"/>
  <c r="J628" i="11"/>
  <c r="H628" i="11"/>
  <c r="G628" i="11"/>
  <c r="F628" i="11"/>
  <c r="C628" i="11"/>
  <c r="K626" i="11"/>
  <c r="J626" i="11"/>
  <c r="G626" i="11"/>
  <c r="F626" i="11"/>
  <c r="H626" i="11" s="1"/>
  <c r="C626" i="11"/>
  <c r="K625" i="11"/>
  <c r="J625" i="11"/>
  <c r="H625" i="11"/>
  <c r="G625" i="11"/>
  <c r="F625" i="11"/>
  <c r="C625" i="11"/>
  <c r="K624" i="11"/>
  <c r="J624" i="11"/>
  <c r="H624" i="11"/>
  <c r="G624" i="11"/>
  <c r="F624" i="11"/>
  <c r="C624" i="11"/>
  <c r="K623" i="11"/>
  <c r="J623" i="11"/>
  <c r="G623" i="11"/>
  <c r="F623" i="11"/>
  <c r="H623" i="11" s="1"/>
  <c r="C623" i="11"/>
  <c r="K622" i="11"/>
  <c r="J622" i="11"/>
  <c r="H622" i="11"/>
  <c r="G622" i="11"/>
  <c r="F622" i="11"/>
  <c r="C622" i="11"/>
  <c r="K621" i="11"/>
  <c r="J621" i="11"/>
  <c r="G621" i="11"/>
  <c r="F621" i="11"/>
  <c r="H621" i="11" s="1"/>
  <c r="C621" i="11"/>
  <c r="K620" i="11"/>
  <c r="J620" i="11"/>
  <c r="G620" i="11"/>
  <c r="F620" i="11"/>
  <c r="H620" i="11" s="1"/>
  <c r="C620" i="11"/>
  <c r="K619" i="11"/>
  <c r="J619" i="11"/>
  <c r="H619" i="11"/>
  <c r="G619" i="11"/>
  <c r="F619" i="11"/>
  <c r="C619" i="11"/>
  <c r="K618" i="11"/>
  <c r="J618" i="11"/>
  <c r="G618" i="11"/>
  <c r="F618" i="11"/>
  <c r="H618" i="11" s="1"/>
  <c r="C618" i="11"/>
  <c r="K617" i="11"/>
  <c r="J617" i="11"/>
  <c r="H617" i="11"/>
  <c r="G617" i="11"/>
  <c r="F617" i="11"/>
  <c r="C617" i="11"/>
  <c r="K616" i="11"/>
  <c r="J616" i="11"/>
  <c r="H616" i="11"/>
  <c r="G616" i="11"/>
  <c r="F616" i="11"/>
  <c r="C616" i="11"/>
  <c r="K615" i="11"/>
  <c r="J615" i="11"/>
  <c r="G615" i="11"/>
  <c r="F615" i="11"/>
  <c r="H615" i="11" s="1"/>
  <c r="C615" i="11"/>
  <c r="K613" i="11"/>
  <c r="J613" i="11"/>
  <c r="H613" i="11"/>
  <c r="G613" i="11"/>
  <c r="F613" i="11"/>
  <c r="C613" i="11"/>
  <c r="K612" i="11"/>
  <c r="J612" i="11"/>
  <c r="G612" i="11"/>
  <c r="F612" i="11"/>
  <c r="H612" i="11" s="1"/>
  <c r="C612" i="11"/>
  <c r="K611" i="11"/>
  <c r="J611" i="11"/>
  <c r="G611" i="11"/>
  <c r="F611" i="11"/>
  <c r="H611" i="11" s="1"/>
  <c r="C611" i="11"/>
  <c r="K610" i="11"/>
  <c r="J610" i="11"/>
  <c r="H610" i="11"/>
  <c r="G610" i="11"/>
  <c r="F610" i="11"/>
  <c r="C610" i="11"/>
  <c r="K609" i="11"/>
  <c r="J609" i="11"/>
  <c r="G609" i="11"/>
  <c r="F609" i="11"/>
  <c r="H609" i="11" s="1"/>
  <c r="C609" i="11"/>
  <c r="K608" i="11"/>
  <c r="J608" i="11"/>
  <c r="H608" i="11"/>
  <c r="G608" i="11"/>
  <c r="F608" i="11"/>
  <c r="C608" i="11"/>
  <c r="K607" i="11"/>
  <c r="J607" i="11"/>
  <c r="H607" i="11"/>
  <c r="G607" i="11"/>
  <c r="F607" i="11"/>
  <c r="C607" i="11"/>
  <c r="K606" i="11"/>
  <c r="J606" i="11"/>
  <c r="G606" i="11"/>
  <c r="F606" i="11"/>
  <c r="H606" i="11" s="1"/>
  <c r="C606" i="11"/>
  <c r="K605" i="11"/>
  <c r="J605" i="11"/>
  <c r="H605" i="11"/>
  <c r="G605" i="11"/>
  <c r="F605" i="11"/>
  <c r="C605" i="11"/>
  <c r="K604" i="11"/>
  <c r="J604" i="11"/>
  <c r="G604" i="11"/>
  <c r="F604" i="11"/>
  <c r="H604" i="11" s="1"/>
  <c r="C604" i="11"/>
  <c r="K603" i="11"/>
  <c r="J603" i="11"/>
  <c r="G603" i="11"/>
  <c r="F603" i="11"/>
  <c r="H603" i="11" s="1"/>
  <c r="C603" i="11"/>
  <c r="K602" i="11"/>
  <c r="J602" i="11"/>
  <c r="H602" i="11"/>
  <c r="G602" i="11"/>
  <c r="F602" i="11"/>
  <c r="C602" i="11"/>
  <c r="K600" i="11"/>
  <c r="J600" i="11"/>
  <c r="G600" i="11"/>
  <c r="F600" i="11"/>
  <c r="H600" i="11" s="1"/>
  <c r="C600" i="11"/>
  <c r="K599" i="11"/>
  <c r="J599" i="11"/>
  <c r="H599" i="11"/>
  <c r="G599" i="11"/>
  <c r="F599" i="11"/>
  <c r="C599" i="11"/>
  <c r="K598" i="11"/>
  <c r="J598" i="11"/>
  <c r="H598" i="11"/>
  <c r="G598" i="11"/>
  <c r="F598" i="11"/>
  <c r="C598" i="11"/>
  <c r="K597" i="11"/>
  <c r="J597" i="11"/>
  <c r="G597" i="11"/>
  <c r="F597" i="11"/>
  <c r="H597" i="11" s="1"/>
  <c r="C597" i="11"/>
  <c r="K596" i="11"/>
  <c r="J596" i="11"/>
  <c r="H596" i="11"/>
  <c r="G596" i="11"/>
  <c r="F596" i="11"/>
  <c r="C596" i="11"/>
  <c r="K595" i="11"/>
  <c r="J595" i="11"/>
  <c r="G595" i="11"/>
  <c r="F595" i="11"/>
  <c r="H595" i="11" s="1"/>
  <c r="C595" i="11"/>
  <c r="K594" i="11"/>
  <c r="J594" i="11"/>
  <c r="G594" i="11"/>
  <c r="F594" i="11"/>
  <c r="H594" i="11" s="1"/>
  <c r="C594" i="11"/>
  <c r="K593" i="11"/>
  <c r="J593" i="11"/>
  <c r="H593" i="11"/>
  <c r="G593" i="11"/>
  <c r="F593" i="11"/>
  <c r="C593" i="11"/>
  <c r="K592" i="11"/>
  <c r="J592" i="11"/>
  <c r="G592" i="11"/>
  <c r="F592" i="11"/>
  <c r="H592" i="11" s="1"/>
  <c r="C592" i="11"/>
  <c r="K591" i="11"/>
  <c r="J591" i="11"/>
  <c r="H591" i="11"/>
  <c r="G591" i="11"/>
  <c r="F591" i="11"/>
  <c r="C591" i="11"/>
  <c r="K590" i="11"/>
  <c r="J590" i="11"/>
  <c r="H590" i="11"/>
  <c r="G590" i="11"/>
  <c r="F590" i="11"/>
  <c r="C590" i="11"/>
  <c r="K589" i="11"/>
  <c r="J589" i="11"/>
  <c r="G589" i="11"/>
  <c r="F589" i="11"/>
  <c r="H589" i="11" s="1"/>
  <c r="C589" i="11"/>
  <c r="K587" i="11"/>
  <c r="J587" i="11"/>
  <c r="H587" i="11"/>
  <c r="G587" i="11"/>
  <c r="F587" i="11"/>
  <c r="C587" i="11"/>
  <c r="K586" i="11"/>
  <c r="J586" i="11"/>
  <c r="G586" i="11"/>
  <c r="F586" i="11"/>
  <c r="H586" i="11" s="1"/>
  <c r="C586" i="11"/>
  <c r="K585" i="11"/>
  <c r="J585" i="11"/>
  <c r="G585" i="11"/>
  <c r="F585" i="11"/>
  <c r="H585" i="11" s="1"/>
  <c r="C585" i="11"/>
  <c r="K584" i="11"/>
  <c r="J584" i="11"/>
  <c r="H584" i="11"/>
  <c r="G584" i="11"/>
  <c r="F584" i="11"/>
  <c r="C584" i="11"/>
  <c r="K583" i="11"/>
  <c r="J583" i="11"/>
  <c r="G583" i="11"/>
  <c r="F583" i="11"/>
  <c r="H583" i="11" s="1"/>
  <c r="C583" i="11"/>
  <c r="K582" i="11"/>
  <c r="J582" i="11"/>
  <c r="H582" i="11"/>
  <c r="G582" i="11"/>
  <c r="F582" i="11"/>
  <c r="C582" i="11"/>
  <c r="K581" i="11"/>
  <c r="J581" i="11"/>
  <c r="H581" i="11"/>
  <c r="G581" i="11"/>
  <c r="F581" i="11"/>
  <c r="C581" i="11"/>
  <c r="K580" i="11"/>
  <c r="J580" i="11"/>
  <c r="G580" i="11"/>
  <c r="F580" i="11"/>
  <c r="H580" i="11" s="1"/>
  <c r="C580" i="11"/>
  <c r="K579" i="11"/>
  <c r="J579" i="11"/>
  <c r="H579" i="11"/>
  <c r="G579" i="11"/>
  <c r="F579" i="11"/>
  <c r="C579" i="11"/>
  <c r="K578" i="11"/>
  <c r="J578" i="11"/>
  <c r="G578" i="11"/>
  <c r="F578" i="11"/>
  <c r="H578" i="11" s="1"/>
  <c r="C578" i="11"/>
  <c r="K577" i="11"/>
  <c r="J577" i="11"/>
  <c r="G577" i="11"/>
  <c r="F577" i="11"/>
  <c r="H577" i="11" s="1"/>
  <c r="C577" i="11"/>
  <c r="K576" i="11"/>
  <c r="J576" i="11"/>
  <c r="H576" i="11"/>
  <c r="G576" i="11"/>
  <c r="F576" i="11"/>
  <c r="C576" i="11"/>
  <c r="K574" i="11"/>
  <c r="J574" i="11"/>
  <c r="G574" i="11"/>
  <c r="F574" i="11"/>
  <c r="H574" i="11" s="1"/>
  <c r="C574" i="11"/>
  <c r="K573" i="11"/>
  <c r="J573" i="11"/>
  <c r="H573" i="11"/>
  <c r="G573" i="11"/>
  <c r="F573" i="11"/>
  <c r="C573" i="11"/>
  <c r="K572" i="11"/>
  <c r="J572" i="11"/>
  <c r="H572" i="11"/>
  <c r="G572" i="11"/>
  <c r="F572" i="11"/>
  <c r="C572" i="11"/>
  <c r="K571" i="11"/>
  <c r="J571" i="11"/>
  <c r="G571" i="11"/>
  <c r="F571" i="11"/>
  <c r="H571" i="11" s="1"/>
  <c r="C571" i="11"/>
  <c r="K570" i="11"/>
  <c r="J570" i="11"/>
  <c r="H570" i="11"/>
  <c r="G570" i="11"/>
  <c r="F570" i="11"/>
  <c r="C570" i="11"/>
  <c r="K569" i="11"/>
  <c r="J569" i="11"/>
  <c r="G569" i="11"/>
  <c r="F569" i="11"/>
  <c r="H569" i="11" s="1"/>
  <c r="C569" i="11"/>
  <c r="K568" i="11"/>
  <c r="J568" i="11"/>
  <c r="G568" i="11"/>
  <c r="F568" i="11"/>
  <c r="H568" i="11" s="1"/>
  <c r="C568" i="11"/>
  <c r="K567" i="11"/>
  <c r="J567" i="11"/>
  <c r="H567" i="11"/>
  <c r="G567" i="11"/>
  <c r="F567" i="11"/>
  <c r="C567" i="11"/>
  <c r="K566" i="11"/>
  <c r="J566" i="11"/>
  <c r="G566" i="11"/>
  <c r="F566" i="11"/>
  <c r="H566" i="11" s="1"/>
  <c r="C566" i="11"/>
  <c r="K565" i="11"/>
  <c r="J565" i="11"/>
  <c r="H565" i="11"/>
  <c r="G565" i="11"/>
  <c r="F565" i="11"/>
  <c r="C565" i="11"/>
  <c r="K564" i="11"/>
  <c r="J564" i="11"/>
  <c r="H564" i="11"/>
  <c r="G564" i="11"/>
  <c r="F564" i="11"/>
  <c r="C564" i="11"/>
  <c r="K563" i="11"/>
  <c r="J563" i="11"/>
  <c r="G563" i="11"/>
  <c r="F563" i="11"/>
  <c r="H563" i="11" s="1"/>
  <c r="C563" i="11"/>
  <c r="K561" i="11"/>
  <c r="J561" i="11"/>
  <c r="H561" i="11"/>
  <c r="G561" i="11"/>
  <c r="F561" i="11"/>
  <c r="C561" i="11"/>
  <c r="K560" i="11"/>
  <c r="J560" i="11"/>
  <c r="G560" i="11"/>
  <c r="F560" i="11"/>
  <c r="H560" i="11" s="1"/>
  <c r="C560" i="11"/>
  <c r="K559" i="11"/>
  <c r="J559" i="11"/>
  <c r="G559" i="11"/>
  <c r="F559" i="11"/>
  <c r="H559" i="11" s="1"/>
  <c r="C559" i="11"/>
  <c r="K558" i="11"/>
  <c r="J558" i="11"/>
  <c r="H558" i="11"/>
  <c r="G558" i="11"/>
  <c r="F558" i="11"/>
  <c r="C558" i="11"/>
  <c r="K557" i="11"/>
  <c r="J557" i="11"/>
  <c r="G557" i="11"/>
  <c r="F557" i="11"/>
  <c r="H557" i="11" s="1"/>
  <c r="C557" i="11"/>
  <c r="K556" i="11"/>
  <c r="J556" i="11"/>
  <c r="H556" i="11"/>
  <c r="G556" i="11"/>
  <c r="F556" i="11"/>
  <c r="C556" i="11"/>
  <c r="K555" i="11"/>
  <c r="J555" i="11"/>
  <c r="H555" i="11"/>
  <c r="G555" i="11"/>
  <c r="F555" i="11"/>
  <c r="C555" i="11"/>
  <c r="K554" i="11"/>
  <c r="J554" i="11"/>
  <c r="G554" i="11"/>
  <c r="F554" i="11"/>
  <c r="H554" i="11" s="1"/>
  <c r="C554" i="11"/>
  <c r="K553" i="11"/>
  <c r="J553" i="11"/>
  <c r="H553" i="11"/>
  <c r="G553" i="11"/>
  <c r="F553" i="11"/>
  <c r="C553" i="11"/>
  <c r="K552" i="11"/>
  <c r="J552" i="11"/>
  <c r="G552" i="11"/>
  <c r="F552" i="11"/>
  <c r="H552" i="11" s="1"/>
  <c r="C552" i="11"/>
  <c r="K551" i="11"/>
  <c r="J551" i="11"/>
  <c r="G551" i="11"/>
  <c r="F551" i="11"/>
  <c r="H551" i="11" s="1"/>
  <c r="C551" i="11"/>
  <c r="K550" i="11"/>
  <c r="J550" i="11"/>
  <c r="H550" i="11"/>
  <c r="G550" i="11"/>
  <c r="F550" i="11"/>
  <c r="C550" i="11"/>
  <c r="K548" i="11"/>
  <c r="J548" i="11"/>
  <c r="G548" i="11"/>
  <c r="F548" i="11"/>
  <c r="H548" i="11" s="1"/>
  <c r="C548" i="11"/>
  <c r="K547" i="11"/>
  <c r="J547" i="11"/>
  <c r="H547" i="11"/>
  <c r="G547" i="11"/>
  <c r="F547" i="11"/>
  <c r="C547" i="11"/>
  <c r="K546" i="11"/>
  <c r="J546" i="11"/>
  <c r="H546" i="11"/>
  <c r="G546" i="11"/>
  <c r="F546" i="11"/>
  <c r="C546" i="11"/>
  <c r="K545" i="11"/>
  <c r="J545" i="11"/>
  <c r="G545" i="11"/>
  <c r="F545" i="11"/>
  <c r="H545" i="11" s="1"/>
  <c r="C545" i="11"/>
  <c r="K544" i="11"/>
  <c r="J544" i="11"/>
  <c r="H544" i="11"/>
  <c r="G544" i="11"/>
  <c r="F544" i="11"/>
  <c r="C544" i="11"/>
  <c r="K543" i="11"/>
  <c r="J543" i="11"/>
  <c r="G543" i="11"/>
  <c r="F543" i="11"/>
  <c r="H543" i="11" s="1"/>
  <c r="C543" i="11"/>
  <c r="K542" i="11"/>
  <c r="J542" i="11"/>
  <c r="G542" i="11"/>
  <c r="F542" i="11"/>
  <c r="H542" i="11" s="1"/>
  <c r="C542" i="11"/>
  <c r="K541" i="11"/>
  <c r="J541" i="11"/>
  <c r="H541" i="11"/>
  <c r="G541" i="11"/>
  <c r="F541" i="11"/>
  <c r="C541" i="11"/>
  <c r="K540" i="11"/>
  <c r="J540" i="11"/>
  <c r="G540" i="11"/>
  <c r="F540" i="11"/>
  <c r="H540" i="11" s="1"/>
  <c r="C540" i="11"/>
  <c r="K539" i="11"/>
  <c r="J539" i="11"/>
  <c r="H539" i="11"/>
  <c r="G539" i="11"/>
  <c r="F539" i="11"/>
  <c r="C539" i="11"/>
  <c r="K538" i="11"/>
  <c r="J538" i="11"/>
  <c r="H538" i="11"/>
  <c r="G538" i="11"/>
  <c r="F538" i="11"/>
  <c r="C538" i="11"/>
  <c r="K537" i="11"/>
  <c r="J537" i="11"/>
  <c r="G537" i="11"/>
  <c r="F537" i="11"/>
  <c r="H537" i="11" s="1"/>
  <c r="C537" i="11"/>
  <c r="K535" i="11"/>
  <c r="J535" i="11"/>
  <c r="H535" i="11"/>
  <c r="G535" i="11"/>
  <c r="F535" i="11"/>
  <c r="C535" i="11"/>
  <c r="K534" i="11"/>
  <c r="J534" i="11"/>
  <c r="G534" i="11"/>
  <c r="F534" i="11"/>
  <c r="H534" i="11" s="1"/>
  <c r="C534" i="11"/>
  <c r="K533" i="11"/>
  <c r="J533" i="11"/>
  <c r="G533" i="11"/>
  <c r="F533" i="11"/>
  <c r="H533" i="11" s="1"/>
  <c r="C533" i="11"/>
  <c r="K532" i="11"/>
  <c r="J532" i="11"/>
  <c r="H532" i="11"/>
  <c r="G532" i="11"/>
  <c r="F532" i="11"/>
  <c r="C532" i="11"/>
  <c r="K531" i="11"/>
  <c r="J531" i="11"/>
  <c r="G531" i="11"/>
  <c r="F531" i="11"/>
  <c r="H531" i="11" s="1"/>
  <c r="C531" i="11"/>
  <c r="K530" i="11"/>
  <c r="J530" i="11"/>
  <c r="H530" i="11"/>
  <c r="G530" i="11"/>
  <c r="F530" i="11"/>
  <c r="C530" i="11"/>
  <c r="K529" i="11"/>
  <c r="J529" i="11"/>
  <c r="H529" i="11"/>
  <c r="G529" i="11"/>
  <c r="F529" i="11"/>
  <c r="C529" i="11"/>
  <c r="K528" i="11"/>
  <c r="J528" i="11"/>
  <c r="G528" i="11"/>
  <c r="F528" i="11"/>
  <c r="H528" i="11" s="1"/>
  <c r="C528" i="11"/>
  <c r="K527" i="11"/>
  <c r="J527" i="11"/>
  <c r="H527" i="11"/>
  <c r="G527" i="11"/>
  <c r="F527" i="11"/>
  <c r="C527" i="11"/>
  <c r="K526" i="11"/>
  <c r="J526" i="11"/>
  <c r="G526" i="11"/>
  <c r="F526" i="11"/>
  <c r="H526" i="11" s="1"/>
  <c r="C526" i="11"/>
  <c r="K525" i="11"/>
  <c r="J525" i="11"/>
  <c r="G525" i="11"/>
  <c r="F525" i="11"/>
  <c r="H525" i="11" s="1"/>
  <c r="C525" i="11"/>
  <c r="K524" i="11"/>
  <c r="J524" i="11"/>
  <c r="H524" i="11"/>
  <c r="G524" i="11"/>
  <c r="F524" i="11"/>
  <c r="C524" i="11"/>
  <c r="K522" i="11"/>
  <c r="J522" i="11"/>
  <c r="G522" i="11"/>
  <c r="F522" i="11"/>
  <c r="H522" i="11" s="1"/>
  <c r="C522" i="11"/>
  <c r="K521" i="11"/>
  <c r="J521" i="11"/>
  <c r="H521" i="11"/>
  <c r="G521" i="11"/>
  <c r="F521" i="11"/>
  <c r="C521" i="11"/>
  <c r="K520" i="11"/>
  <c r="J520" i="11"/>
  <c r="H520" i="11"/>
  <c r="G520" i="11"/>
  <c r="F520" i="11"/>
  <c r="C520" i="11"/>
  <c r="K519" i="11"/>
  <c r="J519" i="11"/>
  <c r="G519" i="11"/>
  <c r="F519" i="11"/>
  <c r="H519" i="11" s="1"/>
  <c r="C519" i="11"/>
  <c r="K518" i="11"/>
  <c r="J518" i="11"/>
  <c r="H518" i="11"/>
  <c r="G518" i="11"/>
  <c r="F518" i="11"/>
  <c r="C518" i="11"/>
  <c r="K517" i="11"/>
  <c r="J517" i="11"/>
  <c r="G517" i="11"/>
  <c r="F517" i="11"/>
  <c r="H517" i="11" s="1"/>
  <c r="C517" i="11"/>
  <c r="K516" i="11"/>
  <c r="J516" i="11"/>
  <c r="G516" i="11"/>
  <c r="F516" i="11"/>
  <c r="H516" i="11" s="1"/>
  <c r="C516" i="11"/>
  <c r="K515" i="11"/>
  <c r="J515" i="11"/>
  <c r="H515" i="11"/>
  <c r="G515" i="11"/>
  <c r="F515" i="11"/>
  <c r="C515" i="11"/>
  <c r="K514" i="11"/>
  <c r="J514" i="11"/>
  <c r="G514" i="11"/>
  <c r="F514" i="11"/>
  <c r="H514" i="11" s="1"/>
  <c r="C514" i="11"/>
  <c r="K513" i="11"/>
  <c r="J513" i="11"/>
  <c r="H513" i="11"/>
  <c r="G513" i="11"/>
  <c r="F513" i="11"/>
  <c r="C513" i="11"/>
  <c r="K512" i="11"/>
  <c r="J512" i="11"/>
  <c r="H512" i="11"/>
  <c r="G512" i="11"/>
  <c r="F512" i="11"/>
  <c r="C512" i="11"/>
  <c r="K511" i="11"/>
  <c r="J511" i="11"/>
  <c r="G511" i="11"/>
  <c r="F511" i="11"/>
  <c r="H511" i="11" s="1"/>
  <c r="C511" i="11"/>
  <c r="K509" i="11"/>
  <c r="J509" i="11"/>
  <c r="H509" i="11"/>
  <c r="G509" i="11"/>
  <c r="F509" i="11"/>
  <c r="C509" i="11"/>
  <c r="K508" i="11"/>
  <c r="J508" i="11"/>
  <c r="G508" i="11"/>
  <c r="F508" i="11"/>
  <c r="H508" i="11" s="1"/>
  <c r="C508" i="11"/>
  <c r="K507" i="11"/>
  <c r="J507" i="11"/>
  <c r="G507" i="11"/>
  <c r="F507" i="11"/>
  <c r="H507" i="11" s="1"/>
  <c r="C507" i="11"/>
  <c r="K506" i="11"/>
  <c r="J506" i="11"/>
  <c r="H506" i="11"/>
  <c r="G506" i="11"/>
  <c r="F506" i="11"/>
  <c r="C506" i="11"/>
  <c r="K505" i="11"/>
  <c r="J505" i="11"/>
  <c r="G505" i="11"/>
  <c r="F505" i="11"/>
  <c r="H505" i="11" s="1"/>
  <c r="C505" i="11"/>
  <c r="K504" i="11"/>
  <c r="J504" i="11"/>
  <c r="H504" i="11"/>
  <c r="G504" i="11"/>
  <c r="F504" i="11"/>
  <c r="C504" i="11"/>
  <c r="K503" i="11"/>
  <c r="J503" i="11"/>
  <c r="H503" i="11"/>
  <c r="G503" i="11"/>
  <c r="F503" i="11"/>
  <c r="C503" i="11"/>
  <c r="K502" i="11"/>
  <c r="J502" i="11"/>
  <c r="G502" i="11"/>
  <c r="F502" i="11"/>
  <c r="H502" i="11" s="1"/>
  <c r="C502" i="11"/>
  <c r="K501" i="11"/>
  <c r="J501" i="11"/>
  <c r="H501" i="11"/>
  <c r="G501" i="11"/>
  <c r="F501" i="11"/>
  <c r="C501" i="11"/>
  <c r="K500" i="11"/>
  <c r="J500" i="11"/>
  <c r="G500" i="11"/>
  <c r="F500" i="11"/>
  <c r="H500" i="11" s="1"/>
  <c r="C500" i="11"/>
  <c r="K499" i="11"/>
  <c r="J499" i="11"/>
  <c r="G499" i="11"/>
  <c r="F499" i="11"/>
  <c r="H499" i="11" s="1"/>
  <c r="C499" i="11"/>
  <c r="K498" i="11"/>
  <c r="J498" i="11"/>
  <c r="H498" i="11"/>
  <c r="G498" i="11"/>
  <c r="F498" i="11"/>
  <c r="C498" i="11"/>
  <c r="K496" i="11"/>
  <c r="J496" i="11"/>
  <c r="G496" i="11"/>
  <c r="F496" i="11"/>
  <c r="H496" i="11" s="1"/>
  <c r="C496" i="11"/>
  <c r="K495" i="11"/>
  <c r="J495" i="11"/>
  <c r="H495" i="11"/>
  <c r="G495" i="11"/>
  <c r="F495" i="11"/>
  <c r="C495" i="11"/>
  <c r="K494" i="11"/>
  <c r="J494" i="11"/>
  <c r="H494" i="11"/>
  <c r="G494" i="11"/>
  <c r="F494" i="11"/>
  <c r="C494" i="11"/>
  <c r="K493" i="11"/>
  <c r="J493" i="11"/>
  <c r="G493" i="11"/>
  <c r="F493" i="11"/>
  <c r="H493" i="11" s="1"/>
  <c r="C493" i="11"/>
  <c r="K492" i="11"/>
  <c r="J492" i="11"/>
  <c r="H492" i="11"/>
  <c r="G492" i="11"/>
  <c r="F492" i="11"/>
  <c r="C492" i="11"/>
  <c r="K491" i="11"/>
  <c r="J491" i="11"/>
  <c r="G491" i="11"/>
  <c r="F491" i="11"/>
  <c r="H491" i="11" s="1"/>
  <c r="C491" i="11"/>
  <c r="K490" i="11"/>
  <c r="J490" i="11"/>
  <c r="G490" i="11"/>
  <c r="F490" i="11"/>
  <c r="H490" i="11" s="1"/>
  <c r="C490" i="11"/>
  <c r="K489" i="11"/>
  <c r="J489" i="11"/>
  <c r="H489" i="11"/>
  <c r="G489" i="11"/>
  <c r="F489" i="11"/>
  <c r="C489" i="11"/>
  <c r="K488" i="11"/>
  <c r="J488" i="11"/>
  <c r="G488" i="11"/>
  <c r="F488" i="11"/>
  <c r="H488" i="11" s="1"/>
  <c r="C488" i="11"/>
  <c r="K487" i="11"/>
  <c r="J487" i="11"/>
  <c r="H487" i="11"/>
  <c r="G487" i="11"/>
  <c r="F487" i="11"/>
  <c r="C487" i="11"/>
  <c r="K486" i="11"/>
  <c r="J486" i="11"/>
  <c r="H486" i="11"/>
  <c r="G486" i="11"/>
  <c r="F486" i="11"/>
  <c r="C486" i="11"/>
  <c r="K485" i="11"/>
  <c r="J485" i="11"/>
  <c r="G485" i="11"/>
  <c r="F485" i="11"/>
  <c r="H485" i="11" s="1"/>
  <c r="C485" i="11"/>
  <c r="K483" i="11"/>
  <c r="J483" i="11"/>
  <c r="H483" i="11"/>
  <c r="G483" i="11"/>
  <c r="F483" i="11"/>
  <c r="C483" i="11"/>
  <c r="K482" i="11"/>
  <c r="J482" i="11"/>
  <c r="G482" i="11"/>
  <c r="F482" i="11"/>
  <c r="H482" i="11" s="1"/>
  <c r="C482" i="11"/>
  <c r="K481" i="11"/>
  <c r="J481" i="11"/>
  <c r="G481" i="11"/>
  <c r="F481" i="11"/>
  <c r="H481" i="11" s="1"/>
  <c r="C481" i="11"/>
  <c r="K480" i="11"/>
  <c r="J480" i="11"/>
  <c r="H480" i="11"/>
  <c r="G480" i="11"/>
  <c r="F480" i="11"/>
  <c r="C480" i="11"/>
  <c r="K479" i="11"/>
  <c r="J479" i="11"/>
  <c r="G479" i="11"/>
  <c r="F479" i="11"/>
  <c r="H479" i="11" s="1"/>
  <c r="C479" i="11"/>
  <c r="K478" i="11"/>
  <c r="J478" i="11"/>
  <c r="H478" i="11"/>
  <c r="G478" i="11"/>
  <c r="F478" i="11"/>
  <c r="C478" i="11"/>
  <c r="K477" i="11"/>
  <c r="J477" i="11"/>
  <c r="H477" i="11"/>
  <c r="G477" i="11"/>
  <c r="F477" i="11"/>
  <c r="C477" i="11"/>
  <c r="K476" i="11"/>
  <c r="J476" i="11"/>
  <c r="G476" i="11"/>
  <c r="F476" i="11"/>
  <c r="H476" i="11" s="1"/>
  <c r="C476" i="11"/>
  <c r="K475" i="11"/>
  <c r="J475" i="11"/>
  <c r="H475" i="11"/>
  <c r="G475" i="11"/>
  <c r="F475" i="11"/>
  <c r="C475" i="11"/>
  <c r="K474" i="11"/>
  <c r="J474" i="11"/>
  <c r="G474" i="11"/>
  <c r="F474" i="11"/>
  <c r="H474" i="11" s="1"/>
  <c r="C474" i="11"/>
  <c r="K473" i="11"/>
  <c r="J473" i="11"/>
  <c r="G473" i="11"/>
  <c r="F473" i="11"/>
  <c r="H473" i="11" s="1"/>
  <c r="C473" i="11"/>
  <c r="K472" i="11"/>
  <c r="J472" i="11"/>
  <c r="H472" i="11"/>
  <c r="G472" i="11"/>
  <c r="F472" i="11"/>
  <c r="C472" i="11"/>
  <c r="K470" i="11"/>
  <c r="J470" i="11"/>
  <c r="G470" i="11"/>
  <c r="F470" i="11"/>
  <c r="H470" i="11" s="1"/>
  <c r="C470" i="11"/>
  <c r="K469" i="11"/>
  <c r="J469" i="11"/>
  <c r="H469" i="11"/>
  <c r="G469" i="11"/>
  <c r="F469" i="11"/>
  <c r="C469" i="11"/>
  <c r="K468" i="11"/>
  <c r="J468" i="11"/>
  <c r="H468" i="11"/>
  <c r="G468" i="11"/>
  <c r="F468" i="11"/>
  <c r="C468" i="11"/>
  <c r="K467" i="11"/>
  <c r="J467" i="11"/>
  <c r="G467" i="11"/>
  <c r="F467" i="11"/>
  <c r="H467" i="11" s="1"/>
  <c r="C467" i="11"/>
  <c r="K466" i="11"/>
  <c r="J466" i="11"/>
  <c r="H466" i="11"/>
  <c r="G466" i="11"/>
  <c r="F466" i="11"/>
  <c r="C466" i="11"/>
  <c r="K465" i="11"/>
  <c r="J465" i="11"/>
  <c r="G465" i="11"/>
  <c r="F465" i="11"/>
  <c r="H465" i="11" s="1"/>
  <c r="C465" i="11"/>
  <c r="K464" i="11"/>
  <c r="J464" i="11"/>
  <c r="G464" i="11"/>
  <c r="F464" i="11"/>
  <c r="H464" i="11" s="1"/>
  <c r="C464" i="11"/>
  <c r="K463" i="11"/>
  <c r="J463" i="11"/>
  <c r="H463" i="11"/>
  <c r="G463" i="11"/>
  <c r="F463" i="11"/>
  <c r="C463" i="11"/>
  <c r="K462" i="11"/>
  <c r="J462" i="11"/>
  <c r="G462" i="11"/>
  <c r="F462" i="11"/>
  <c r="H462" i="11" s="1"/>
  <c r="C462" i="11"/>
  <c r="K461" i="11"/>
  <c r="J461" i="11"/>
  <c r="H461" i="11"/>
  <c r="G461" i="11"/>
  <c r="F461" i="11"/>
  <c r="C461" i="11"/>
  <c r="K460" i="11"/>
  <c r="J460" i="11"/>
  <c r="H460" i="11"/>
  <c r="G460" i="11"/>
  <c r="F460" i="11"/>
  <c r="C460" i="11"/>
  <c r="K459" i="11"/>
  <c r="J459" i="11"/>
  <c r="G459" i="11"/>
  <c r="F459" i="11"/>
  <c r="H459" i="11" s="1"/>
  <c r="C459" i="11"/>
  <c r="K457" i="11"/>
  <c r="J457" i="11"/>
  <c r="H457" i="11"/>
  <c r="G457" i="11"/>
  <c r="F457" i="11"/>
  <c r="C457" i="11"/>
  <c r="K456" i="11"/>
  <c r="J456" i="11"/>
  <c r="G456" i="11"/>
  <c r="F456" i="11"/>
  <c r="H456" i="11" s="1"/>
  <c r="C456" i="11"/>
  <c r="K455" i="11"/>
  <c r="J455" i="11"/>
  <c r="G455" i="11"/>
  <c r="F455" i="11"/>
  <c r="H455" i="11" s="1"/>
  <c r="C455" i="11"/>
  <c r="K454" i="11"/>
  <c r="J454" i="11"/>
  <c r="H454" i="11"/>
  <c r="G454" i="11"/>
  <c r="F454" i="11"/>
  <c r="C454" i="11"/>
  <c r="K453" i="11"/>
  <c r="J453" i="11"/>
  <c r="G453" i="11"/>
  <c r="F453" i="11"/>
  <c r="H453" i="11" s="1"/>
  <c r="C453" i="11"/>
  <c r="K452" i="11"/>
  <c r="J452" i="11"/>
  <c r="H452" i="11"/>
  <c r="G452" i="11"/>
  <c r="F452" i="11"/>
  <c r="C452" i="11"/>
  <c r="K451" i="11"/>
  <c r="J451" i="11"/>
  <c r="H451" i="11"/>
  <c r="G451" i="11"/>
  <c r="F451" i="11"/>
  <c r="C451" i="11"/>
  <c r="K450" i="11"/>
  <c r="J450" i="11"/>
  <c r="G450" i="11"/>
  <c r="F450" i="11"/>
  <c r="H450" i="11" s="1"/>
  <c r="C450" i="11"/>
  <c r="K449" i="11"/>
  <c r="J449" i="11"/>
  <c r="H449" i="11"/>
  <c r="G449" i="11"/>
  <c r="F449" i="11"/>
  <c r="C449" i="11"/>
  <c r="K448" i="11"/>
  <c r="J448" i="11"/>
  <c r="G448" i="11"/>
  <c r="F448" i="11"/>
  <c r="H448" i="11" s="1"/>
  <c r="C448" i="11"/>
  <c r="K447" i="11"/>
  <c r="J447" i="11"/>
  <c r="G447" i="11"/>
  <c r="F447" i="11"/>
  <c r="H447" i="11" s="1"/>
  <c r="C447" i="11"/>
  <c r="K446" i="11"/>
  <c r="J446" i="11"/>
  <c r="H446" i="11"/>
  <c r="G446" i="11"/>
  <c r="F446" i="11"/>
  <c r="C446" i="11"/>
  <c r="K444" i="11"/>
  <c r="J444" i="11"/>
  <c r="G444" i="11"/>
  <c r="F444" i="11"/>
  <c r="H444" i="11" s="1"/>
  <c r="C444" i="11"/>
  <c r="K443" i="11"/>
  <c r="J443" i="11"/>
  <c r="H443" i="11"/>
  <c r="G443" i="11"/>
  <c r="F443" i="11"/>
  <c r="C443" i="11"/>
  <c r="K442" i="11"/>
  <c r="J442" i="11"/>
  <c r="H442" i="11"/>
  <c r="G442" i="11"/>
  <c r="F442" i="11"/>
  <c r="C442" i="11"/>
  <c r="K441" i="11"/>
  <c r="J441" i="11"/>
  <c r="G441" i="11"/>
  <c r="F441" i="11"/>
  <c r="H441" i="11" s="1"/>
  <c r="C441" i="11"/>
  <c r="K440" i="11"/>
  <c r="J440" i="11"/>
  <c r="H440" i="11"/>
  <c r="G440" i="11"/>
  <c r="F440" i="11"/>
  <c r="C440" i="11"/>
  <c r="K439" i="11"/>
  <c r="J439" i="11"/>
  <c r="G439" i="11"/>
  <c r="F439" i="11"/>
  <c r="H439" i="11" s="1"/>
  <c r="C439" i="11"/>
  <c r="K438" i="11"/>
  <c r="J438" i="11"/>
  <c r="G438" i="11"/>
  <c r="F438" i="11"/>
  <c r="H438" i="11" s="1"/>
  <c r="C438" i="11"/>
  <c r="K437" i="11"/>
  <c r="J437" i="11"/>
  <c r="H437" i="11"/>
  <c r="G437" i="11"/>
  <c r="F437" i="11"/>
  <c r="C437" i="11"/>
  <c r="K436" i="11"/>
  <c r="J436" i="11"/>
  <c r="G436" i="11"/>
  <c r="F436" i="11"/>
  <c r="H436" i="11" s="1"/>
  <c r="C436" i="11"/>
  <c r="K435" i="11"/>
  <c r="J435" i="11"/>
  <c r="H435" i="11"/>
  <c r="G435" i="11"/>
  <c r="F435" i="11"/>
  <c r="C435" i="11"/>
  <c r="K434" i="11"/>
  <c r="J434" i="11"/>
  <c r="H434" i="11"/>
  <c r="G434" i="11"/>
  <c r="F434" i="11"/>
  <c r="C434" i="11"/>
  <c r="K433" i="11"/>
  <c r="J433" i="11"/>
  <c r="G433" i="11"/>
  <c r="F433" i="11"/>
  <c r="H433" i="11" s="1"/>
  <c r="C433" i="11"/>
  <c r="K431" i="11"/>
  <c r="J431" i="11"/>
  <c r="H431" i="11"/>
  <c r="G431" i="11"/>
  <c r="F431" i="11"/>
  <c r="C431" i="11"/>
  <c r="K430" i="11"/>
  <c r="J430" i="11"/>
  <c r="G430" i="11"/>
  <c r="F430" i="11"/>
  <c r="H430" i="11" s="1"/>
  <c r="C430" i="11"/>
  <c r="K429" i="11"/>
  <c r="J429" i="11"/>
  <c r="G429" i="11"/>
  <c r="F429" i="11"/>
  <c r="H429" i="11" s="1"/>
  <c r="C429" i="11"/>
  <c r="K428" i="11"/>
  <c r="J428" i="11"/>
  <c r="H428" i="11"/>
  <c r="G428" i="11"/>
  <c r="F428" i="11"/>
  <c r="C428" i="11"/>
  <c r="K427" i="11"/>
  <c r="J427" i="11"/>
  <c r="G427" i="11"/>
  <c r="F427" i="11"/>
  <c r="H427" i="11" s="1"/>
  <c r="C427" i="11"/>
  <c r="K426" i="11"/>
  <c r="J426" i="11"/>
  <c r="H426" i="11"/>
  <c r="G426" i="11"/>
  <c r="F426" i="11"/>
  <c r="C426" i="11"/>
  <c r="K425" i="11"/>
  <c r="J425" i="11"/>
  <c r="H425" i="11"/>
  <c r="G425" i="11"/>
  <c r="F425" i="11"/>
  <c r="C425" i="11"/>
  <c r="K424" i="11"/>
  <c r="J424" i="11"/>
  <c r="G424" i="11"/>
  <c r="F424" i="11"/>
  <c r="H424" i="11" s="1"/>
  <c r="C424" i="11"/>
  <c r="K423" i="11"/>
  <c r="J423" i="11"/>
  <c r="H423" i="11"/>
  <c r="G423" i="11"/>
  <c r="F423" i="11"/>
  <c r="C423" i="11"/>
  <c r="K422" i="11"/>
  <c r="J422" i="11"/>
  <c r="G422" i="11"/>
  <c r="F422" i="11"/>
  <c r="H422" i="11" s="1"/>
  <c r="C422" i="11"/>
  <c r="K421" i="11"/>
  <c r="J421" i="11"/>
  <c r="G421" i="11"/>
  <c r="F421" i="11"/>
  <c r="H421" i="11" s="1"/>
  <c r="C421" i="11"/>
  <c r="K420" i="11"/>
  <c r="J420" i="11"/>
  <c r="H420" i="11"/>
  <c r="G420" i="11"/>
  <c r="F420" i="11"/>
  <c r="C420" i="11"/>
  <c r="K418" i="11"/>
  <c r="J418" i="11"/>
  <c r="G418" i="11"/>
  <c r="F418" i="11"/>
  <c r="H418" i="11" s="1"/>
  <c r="C418" i="11"/>
  <c r="K417" i="11"/>
  <c r="J417" i="11"/>
  <c r="H417" i="11"/>
  <c r="G417" i="11"/>
  <c r="F417" i="11"/>
  <c r="C417" i="11"/>
  <c r="K416" i="11"/>
  <c r="J416" i="11"/>
  <c r="H416" i="11"/>
  <c r="G416" i="11"/>
  <c r="F416" i="11"/>
  <c r="C416" i="11"/>
  <c r="K415" i="11"/>
  <c r="J415" i="11"/>
  <c r="G415" i="11"/>
  <c r="F415" i="11"/>
  <c r="H415" i="11" s="1"/>
  <c r="C415" i="11"/>
  <c r="K414" i="11"/>
  <c r="J414" i="11"/>
  <c r="H414" i="11"/>
  <c r="G414" i="11"/>
  <c r="F414" i="11"/>
  <c r="C414" i="11"/>
  <c r="K413" i="11"/>
  <c r="J413" i="11"/>
  <c r="G413" i="11"/>
  <c r="F413" i="11"/>
  <c r="H413" i="11" s="1"/>
  <c r="C413" i="11"/>
  <c r="K412" i="11"/>
  <c r="J412" i="11"/>
  <c r="G412" i="11"/>
  <c r="F412" i="11"/>
  <c r="H412" i="11" s="1"/>
  <c r="C412" i="11"/>
  <c r="K411" i="11"/>
  <c r="J411" i="11"/>
  <c r="H411" i="11"/>
  <c r="G411" i="11"/>
  <c r="F411" i="11"/>
  <c r="C411" i="11"/>
  <c r="K410" i="11"/>
  <c r="J410" i="11"/>
  <c r="G410" i="11"/>
  <c r="F410" i="11"/>
  <c r="H410" i="11" s="1"/>
  <c r="C410" i="11"/>
  <c r="K409" i="11"/>
  <c r="J409" i="11"/>
  <c r="H409" i="11"/>
  <c r="G409" i="11"/>
  <c r="F409" i="11"/>
  <c r="C409" i="11"/>
  <c r="K408" i="11"/>
  <c r="J408" i="11"/>
  <c r="H408" i="11"/>
  <c r="G408" i="11"/>
  <c r="F408" i="11"/>
  <c r="C408" i="11"/>
  <c r="K407" i="11"/>
  <c r="J407" i="11"/>
  <c r="G407" i="11"/>
  <c r="F407" i="11"/>
  <c r="H407" i="11" s="1"/>
  <c r="C407" i="11"/>
  <c r="K405" i="11"/>
  <c r="J405" i="11"/>
  <c r="H405" i="11"/>
  <c r="G405" i="11"/>
  <c r="F405" i="11"/>
  <c r="C405" i="11"/>
  <c r="K404" i="11"/>
  <c r="J404" i="11"/>
  <c r="G404" i="11"/>
  <c r="F404" i="11"/>
  <c r="H404" i="11" s="1"/>
  <c r="C404" i="11"/>
  <c r="K403" i="11"/>
  <c r="J403" i="11"/>
  <c r="G403" i="11"/>
  <c r="F403" i="11"/>
  <c r="H403" i="11" s="1"/>
  <c r="C403" i="11"/>
  <c r="K402" i="11"/>
  <c r="J402" i="11"/>
  <c r="H402" i="11"/>
  <c r="G402" i="11"/>
  <c r="F402" i="11"/>
  <c r="C402" i="11"/>
  <c r="K401" i="11"/>
  <c r="J401" i="11"/>
  <c r="G401" i="11"/>
  <c r="F401" i="11"/>
  <c r="H401" i="11" s="1"/>
  <c r="C401" i="11"/>
  <c r="K400" i="11"/>
  <c r="J400" i="11"/>
  <c r="H400" i="11"/>
  <c r="G400" i="11"/>
  <c r="F400" i="11"/>
  <c r="C400" i="11"/>
  <c r="K399" i="11"/>
  <c r="J399" i="11"/>
  <c r="H399" i="11"/>
  <c r="G399" i="11"/>
  <c r="F399" i="11"/>
  <c r="C399" i="11"/>
  <c r="K398" i="11"/>
  <c r="J398" i="11"/>
  <c r="G398" i="11"/>
  <c r="F398" i="11"/>
  <c r="H398" i="11" s="1"/>
  <c r="C398" i="11"/>
  <c r="K397" i="11"/>
  <c r="J397" i="11"/>
  <c r="H397" i="11"/>
  <c r="G397" i="11"/>
  <c r="F397" i="11"/>
  <c r="C397" i="11"/>
  <c r="K396" i="11"/>
  <c r="J396" i="11"/>
  <c r="G396" i="11"/>
  <c r="F396" i="11"/>
  <c r="H396" i="11" s="1"/>
  <c r="C396" i="11"/>
  <c r="K395" i="11"/>
  <c r="J395" i="11"/>
  <c r="G395" i="11"/>
  <c r="F395" i="11"/>
  <c r="H395" i="11" s="1"/>
  <c r="C395" i="11"/>
  <c r="K394" i="11"/>
  <c r="J394" i="11"/>
  <c r="H394" i="11"/>
  <c r="G394" i="11"/>
  <c r="F394" i="11"/>
  <c r="C394" i="11"/>
  <c r="K392" i="11"/>
  <c r="J392" i="11"/>
  <c r="G392" i="11"/>
  <c r="F392" i="11"/>
  <c r="H392" i="11" s="1"/>
  <c r="C392" i="11"/>
  <c r="K391" i="11"/>
  <c r="J391" i="11"/>
  <c r="H391" i="11"/>
  <c r="G391" i="11"/>
  <c r="F391" i="11"/>
  <c r="C391" i="11"/>
  <c r="K390" i="11"/>
  <c r="J390" i="11"/>
  <c r="H390" i="11"/>
  <c r="G390" i="11"/>
  <c r="F390" i="11"/>
  <c r="C390" i="11"/>
  <c r="K389" i="11"/>
  <c r="J389" i="11"/>
  <c r="G389" i="11"/>
  <c r="F389" i="11"/>
  <c r="H389" i="11" s="1"/>
  <c r="C389" i="11"/>
  <c r="K388" i="11"/>
  <c r="J388" i="11"/>
  <c r="H388" i="11"/>
  <c r="G388" i="11"/>
  <c r="F388" i="11"/>
  <c r="C388" i="11"/>
  <c r="K387" i="11"/>
  <c r="J387" i="11"/>
  <c r="G387" i="11"/>
  <c r="F387" i="11"/>
  <c r="H387" i="11" s="1"/>
  <c r="C387" i="11"/>
  <c r="K386" i="11"/>
  <c r="J386" i="11"/>
  <c r="G386" i="11"/>
  <c r="F386" i="11"/>
  <c r="H386" i="11" s="1"/>
  <c r="C386" i="11"/>
  <c r="K385" i="11"/>
  <c r="J385" i="11"/>
  <c r="H385" i="11"/>
  <c r="G385" i="11"/>
  <c r="F385" i="11"/>
  <c r="C385" i="11"/>
  <c r="K384" i="11"/>
  <c r="J384" i="11"/>
  <c r="G384" i="11"/>
  <c r="F384" i="11"/>
  <c r="H384" i="11" s="1"/>
  <c r="C384" i="11"/>
  <c r="K383" i="11"/>
  <c r="J383" i="11"/>
  <c r="H383" i="11"/>
  <c r="G383" i="11"/>
  <c r="F383" i="11"/>
  <c r="C383" i="11"/>
  <c r="K382" i="11"/>
  <c r="J382" i="11"/>
  <c r="H382" i="11"/>
  <c r="G382" i="11"/>
  <c r="F382" i="11"/>
  <c r="C382" i="11"/>
  <c r="K381" i="11"/>
  <c r="J381" i="11"/>
  <c r="G381" i="11"/>
  <c r="F381" i="11"/>
  <c r="H381" i="11" s="1"/>
  <c r="C381" i="11"/>
  <c r="K379" i="11"/>
  <c r="J379" i="11"/>
  <c r="H379" i="11"/>
  <c r="G379" i="11"/>
  <c r="F379" i="11"/>
  <c r="C379" i="11"/>
  <c r="K378" i="11"/>
  <c r="J378" i="11"/>
  <c r="G378" i="11"/>
  <c r="F378" i="11"/>
  <c r="H378" i="11" s="1"/>
  <c r="C378" i="11"/>
  <c r="K377" i="11"/>
  <c r="J377" i="11"/>
  <c r="G377" i="11"/>
  <c r="F377" i="11"/>
  <c r="H377" i="11" s="1"/>
  <c r="C377" i="11"/>
  <c r="K376" i="11"/>
  <c r="J376" i="11"/>
  <c r="H376" i="11"/>
  <c r="G376" i="11"/>
  <c r="F376" i="11"/>
  <c r="C376" i="11"/>
  <c r="K375" i="11"/>
  <c r="J375" i="11"/>
  <c r="G375" i="11"/>
  <c r="F375" i="11"/>
  <c r="H375" i="11" s="1"/>
  <c r="C375" i="11"/>
  <c r="K374" i="11"/>
  <c r="J374" i="11"/>
  <c r="H374" i="11"/>
  <c r="G374" i="11"/>
  <c r="F374" i="11"/>
  <c r="C374" i="11"/>
  <c r="K373" i="11"/>
  <c r="J373" i="11"/>
  <c r="H373" i="11"/>
  <c r="G373" i="11"/>
  <c r="F373" i="11"/>
  <c r="C373" i="11"/>
  <c r="K372" i="11"/>
  <c r="J372" i="11"/>
  <c r="G372" i="11"/>
  <c r="F372" i="11"/>
  <c r="H372" i="11" s="1"/>
  <c r="C372" i="11"/>
  <c r="K371" i="11"/>
  <c r="J371" i="11"/>
  <c r="H371" i="11"/>
  <c r="G371" i="11"/>
  <c r="F371" i="11"/>
  <c r="C371" i="11"/>
  <c r="K370" i="11"/>
  <c r="J370" i="11"/>
  <c r="G370" i="11"/>
  <c r="F370" i="11"/>
  <c r="H370" i="11" s="1"/>
  <c r="C370" i="11"/>
  <c r="K369" i="11"/>
  <c r="J369" i="11"/>
  <c r="G369" i="11"/>
  <c r="F369" i="11"/>
  <c r="H369" i="11" s="1"/>
  <c r="C369" i="11"/>
  <c r="K368" i="11"/>
  <c r="J368" i="11"/>
  <c r="H368" i="11"/>
  <c r="G368" i="11"/>
  <c r="F368" i="11"/>
  <c r="C368" i="11"/>
  <c r="K366" i="11"/>
  <c r="J366" i="11"/>
  <c r="G366" i="11"/>
  <c r="F366" i="11"/>
  <c r="H366" i="11" s="1"/>
  <c r="C366" i="11"/>
  <c r="K365" i="11"/>
  <c r="J365" i="11"/>
  <c r="H365" i="11"/>
  <c r="G365" i="11"/>
  <c r="F365" i="11"/>
  <c r="C365" i="11"/>
  <c r="K364" i="11"/>
  <c r="J364" i="11"/>
  <c r="H364" i="11"/>
  <c r="G364" i="11"/>
  <c r="F364" i="11"/>
  <c r="C364" i="11"/>
  <c r="K363" i="11"/>
  <c r="J363" i="11"/>
  <c r="G363" i="11"/>
  <c r="F363" i="11"/>
  <c r="H363" i="11" s="1"/>
  <c r="C363" i="11"/>
  <c r="K362" i="11"/>
  <c r="J362" i="11"/>
  <c r="H362" i="11"/>
  <c r="G362" i="11"/>
  <c r="F362" i="11"/>
  <c r="C362" i="11"/>
  <c r="K361" i="11"/>
  <c r="J361" i="11"/>
  <c r="G361" i="11"/>
  <c r="F361" i="11"/>
  <c r="H361" i="11" s="1"/>
  <c r="C361" i="11"/>
  <c r="K360" i="11"/>
  <c r="J360" i="11"/>
  <c r="G360" i="11"/>
  <c r="F360" i="11"/>
  <c r="H360" i="11" s="1"/>
  <c r="C360" i="11"/>
  <c r="K359" i="11"/>
  <c r="J359" i="11"/>
  <c r="H359" i="11"/>
  <c r="G359" i="11"/>
  <c r="F359" i="11"/>
  <c r="C359" i="11"/>
  <c r="K358" i="11"/>
  <c r="J358" i="11"/>
  <c r="G358" i="11"/>
  <c r="F358" i="11"/>
  <c r="H358" i="11" s="1"/>
  <c r="C358" i="11"/>
  <c r="K357" i="11"/>
  <c r="J357" i="11"/>
  <c r="H357" i="11"/>
  <c r="G357" i="11"/>
  <c r="F357" i="11"/>
  <c r="C357" i="11"/>
  <c r="K356" i="11"/>
  <c r="J356" i="11"/>
  <c r="H356" i="11"/>
  <c r="G356" i="11"/>
  <c r="F356" i="11"/>
  <c r="C356" i="11"/>
  <c r="K355" i="11"/>
  <c r="J355" i="11"/>
  <c r="G355" i="11"/>
  <c r="F355" i="11"/>
  <c r="H355" i="11" s="1"/>
  <c r="C355" i="11"/>
  <c r="K353" i="11"/>
  <c r="J353" i="11"/>
  <c r="H353" i="11"/>
  <c r="G353" i="11"/>
  <c r="F353" i="11"/>
  <c r="C353" i="11"/>
  <c r="K352" i="11"/>
  <c r="J352" i="11"/>
  <c r="G352" i="11"/>
  <c r="F352" i="11"/>
  <c r="H352" i="11" s="1"/>
  <c r="C352" i="11"/>
  <c r="K351" i="11"/>
  <c r="J351" i="11"/>
  <c r="G351" i="11"/>
  <c r="F351" i="11"/>
  <c r="H351" i="11" s="1"/>
  <c r="C351" i="11"/>
  <c r="K350" i="11"/>
  <c r="J350" i="11"/>
  <c r="H350" i="11"/>
  <c r="G350" i="11"/>
  <c r="F350" i="11"/>
  <c r="C350" i="11"/>
  <c r="K349" i="11"/>
  <c r="J349" i="11"/>
  <c r="G349" i="11"/>
  <c r="F349" i="11"/>
  <c r="H349" i="11" s="1"/>
  <c r="C349" i="11"/>
  <c r="K348" i="11"/>
  <c r="J348" i="11"/>
  <c r="H348" i="11"/>
  <c r="G348" i="11"/>
  <c r="F348" i="11"/>
  <c r="C348" i="11"/>
  <c r="K347" i="11"/>
  <c r="J347" i="11"/>
  <c r="H347" i="11"/>
  <c r="G347" i="11"/>
  <c r="F347" i="11"/>
  <c r="C347" i="11"/>
  <c r="K346" i="11"/>
  <c r="J346" i="11"/>
  <c r="G346" i="11"/>
  <c r="F346" i="11"/>
  <c r="H346" i="11" s="1"/>
  <c r="C346" i="11"/>
  <c r="K345" i="11"/>
  <c r="J345" i="11"/>
  <c r="H345" i="11"/>
  <c r="G345" i="11"/>
  <c r="F345" i="11"/>
  <c r="C345" i="11"/>
  <c r="K344" i="11"/>
  <c r="J344" i="11"/>
  <c r="G344" i="11"/>
  <c r="F344" i="11"/>
  <c r="H344" i="11" s="1"/>
  <c r="C344" i="11"/>
  <c r="K343" i="11"/>
  <c r="J343" i="11"/>
  <c r="G343" i="11"/>
  <c r="F343" i="11"/>
  <c r="H343" i="11" s="1"/>
  <c r="C343" i="11"/>
  <c r="K342" i="11"/>
  <c r="J342" i="11"/>
  <c r="H342" i="11"/>
  <c r="G342" i="11"/>
  <c r="F342" i="11"/>
  <c r="C342" i="11"/>
  <c r="K340" i="11"/>
  <c r="J340" i="11"/>
  <c r="G340" i="11"/>
  <c r="F340" i="11"/>
  <c r="H340" i="11" s="1"/>
  <c r="C340" i="11"/>
  <c r="K339" i="11"/>
  <c r="J339" i="11"/>
  <c r="H339" i="11"/>
  <c r="G339" i="11"/>
  <c r="F339" i="11"/>
  <c r="C339" i="11"/>
  <c r="K338" i="11"/>
  <c r="J338" i="11"/>
  <c r="H338" i="11"/>
  <c r="G338" i="11"/>
  <c r="F338" i="11"/>
  <c r="C338" i="11"/>
  <c r="K337" i="11"/>
  <c r="J337" i="11"/>
  <c r="G337" i="11"/>
  <c r="F337" i="11"/>
  <c r="H337" i="11" s="1"/>
  <c r="C337" i="11"/>
  <c r="K336" i="11"/>
  <c r="J336" i="11"/>
  <c r="H336" i="11"/>
  <c r="G336" i="11"/>
  <c r="F336" i="11"/>
  <c r="C336" i="11"/>
  <c r="K335" i="11"/>
  <c r="J335" i="11"/>
  <c r="G335" i="11"/>
  <c r="F335" i="11"/>
  <c r="H335" i="11" s="1"/>
  <c r="C335" i="11"/>
  <c r="K334" i="11"/>
  <c r="J334" i="11"/>
  <c r="G334" i="11"/>
  <c r="F334" i="11"/>
  <c r="H334" i="11" s="1"/>
  <c r="C334" i="11"/>
  <c r="K333" i="11"/>
  <c r="J333" i="11"/>
  <c r="H333" i="11"/>
  <c r="G333" i="11"/>
  <c r="F333" i="11"/>
  <c r="C333" i="11"/>
  <c r="K332" i="11"/>
  <c r="J332" i="11"/>
  <c r="G332" i="11"/>
  <c r="F332" i="11"/>
  <c r="H332" i="11" s="1"/>
  <c r="C332" i="11"/>
  <c r="K331" i="11"/>
  <c r="J331" i="11"/>
  <c r="H331" i="11"/>
  <c r="G331" i="11"/>
  <c r="F331" i="11"/>
  <c r="C331" i="11"/>
  <c r="K330" i="11"/>
  <c r="J330" i="11"/>
  <c r="H330" i="11"/>
  <c r="G330" i="11"/>
  <c r="F330" i="11"/>
  <c r="C330" i="11"/>
  <c r="K329" i="11"/>
  <c r="J329" i="11"/>
  <c r="G329" i="11"/>
  <c r="F329" i="11"/>
  <c r="H329" i="11" s="1"/>
  <c r="C329" i="11"/>
  <c r="K327" i="11"/>
  <c r="J327" i="11"/>
  <c r="H327" i="11"/>
  <c r="G327" i="11"/>
  <c r="F327" i="11"/>
  <c r="C327" i="11"/>
  <c r="K326" i="11"/>
  <c r="J326" i="11"/>
  <c r="G326" i="11"/>
  <c r="F326" i="11"/>
  <c r="H326" i="11" s="1"/>
  <c r="C326" i="11"/>
  <c r="K325" i="11"/>
  <c r="J325" i="11"/>
  <c r="G325" i="11"/>
  <c r="F325" i="11"/>
  <c r="H325" i="11" s="1"/>
  <c r="C325" i="11"/>
  <c r="K324" i="11"/>
  <c r="J324" i="11"/>
  <c r="H324" i="11"/>
  <c r="G324" i="11"/>
  <c r="F324" i="11"/>
  <c r="C324" i="11"/>
  <c r="K323" i="11"/>
  <c r="J323" i="11"/>
  <c r="G323" i="11"/>
  <c r="F323" i="11"/>
  <c r="H323" i="11" s="1"/>
  <c r="C323" i="11"/>
  <c r="K322" i="11"/>
  <c r="J322" i="11"/>
  <c r="H322" i="11"/>
  <c r="G322" i="11"/>
  <c r="F322" i="11"/>
  <c r="C322" i="11"/>
  <c r="K321" i="11"/>
  <c r="J321" i="11"/>
  <c r="H321" i="11"/>
  <c r="G321" i="11"/>
  <c r="F321" i="11"/>
  <c r="C321" i="11"/>
  <c r="K320" i="11"/>
  <c r="J320" i="11"/>
  <c r="G320" i="11"/>
  <c r="F320" i="11"/>
  <c r="H320" i="11" s="1"/>
  <c r="C320" i="11"/>
  <c r="K319" i="11"/>
  <c r="J319" i="11"/>
  <c r="H319" i="11"/>
  <c r="G319" i="11"/>
  <c r="F319" i="11"/>
  <c r="C319" i="11"/>
  <c r="K318" i="11"/>
  <c r="J318" i="11"/>
  <c r="G318" i="11"/>
  <c r="F318" i="11"/>
  <c r="H318" i="11" s="1"/>
  <c r="C318" i="11"/>
  <c r="K317" i="11"/>
  <c r="J317" i="11"/>
  <c r="G317" i="11"/>
  <c r="F317" i="11"/>
  <c r="H317" i="11" s="1"/>
  <c r="C317" i="11"/>
  <c r="K316" i="11"/>
  <c r="J316" i="11"/>
  <c r="H316" i="11"/>
  <c r="G316" i="11"/>
  <c r="F316" i="11"/>
  <c r="C316" i="11"/>
  <c r="K314" i="11"/>
  <c r="J314" i="11"/>
  <c r="G314" i="11"/>
  <c r="F314" i="11"/>
  <c r="H314" i="11" s="1"/>
  <c r="C314" i="11"/>
  <c r="K313" i="11"/>
  <c r="J313" i="11"/>
  <c r="H313" i="11"/>
  <c r="G313" i="11"/>
  <c r="F313" i="11"/>
  <c r="C313" i="11"/>
  <c r="K312" i="11"/>
  <c r="J312" i="11"/>
  <c r="H312" i="11"/>
  <c r="G312" i="11"/>
  <c r="F312" i="11"/>
  <c r="C312" i="11"/>
  <c r="K311" i="11"/>
  <c r="J311" i="11"/>
  <c r="G311" i="11"/>
  <c r="F311" i="11"/>
  <c r="H311" i="11" s="1"/>
  <c r="C311" i="11"/>
  <c r="K310" i="11"/>
  <c r="J310" i="11"/>
  <c r="H310" i="11"/>
  <c r="G310" i="11"/>
  <c r="F310" i="11"/>
  <c r="C310" i="11"/>
  <c r="K309" i="11"/>
  <c r="J309" i="11"/>
  <c r="G309" i="11"/>
  <c r="F309" i="11"/>
  <c r="H309" i="11" s="1"/>
  <c r="C309" i="11"/>
  <c r="K308" i="11"/>
  <c r="J308" i="11"/>
  <c r="G308" i="11"/>
  <c r="F308" i="11"/>
  <c r="H308" i="11" s="1"/>
  <c r="C308" i="11"/>
  <c r="K307" i="11"/>
  <c r="J307" i="11"/>
  <c r="H307" i="11"/>
  <c r="G307" i="11"/>
  <c r="F307" i="11"/>
  <c r="C307" i="11"/>
  <c r="K306" i="11"/>
  <c r="J306" i="11"/>
  <c r="G306" i="11"/>
  <c r="F306" i="11"/>
  <c r="H306" i="11" s="1"/>
  <c r="C306" i="11"/>
  <c r="K305" i="11"/>
  <c r="J305" i="11"/>
  <c r="H305" i="11"/>
  <c r="G305" i="11"/>
  <c r="F305" i="11"/>
  <c r="C305" i="11"/>
  <c r="K304" i="11"/>
  <c r="J304" i="11"/>
  <c r="H304" i="11"/>
  <c r="G304" i="11"/>
  <c r="F304" i="11"/>
  <c r="C304" i="11"/>
  <c r="K303" i="11"/>
  <c r="J303" i="11"/>
  <c r="G303" i="11"/>
  <c r="F303" i="11"/>
  <c r="H303" i="11" s="1"/>
  <c r="C303" i="11"/>
  <c r="K301" i="11"/>
  <c r="J301" i="11"/>
  <c r="H301" i="11"/>
  <c r="G301" i="11"/>
  <c r="F301" i="11"/>
  <c r="C301" i="11"/>
  <c r="K300" i="11"/>
  <c r="J300" i="11"/>
  <c r="G300" i="11"/>
  <c r="F300" i="11"/>
  <c r="H300" i="11" s="1"/>
  <c r="C300" i="11"/>
  <c r="K299" i="11"/>
  <c r="J299" i="11"/>
  <c r="G299" i="11"/>
  <c r="F299" i="11"/>
  <c r="H299" i="11" s="1"/>
  <c r="C299" i="11"/>
  <c r="K298" i="11"/>
  <c r="J298" i="11"/>
  <c r="H298" i="11"/>
  <c r="G298" i="11"/>
  <c r="F298" i="11"/>
  <c r="C298" i="11"/>
  <c r="K297" i="11"/>
  <c r="J297" i="11"/>
  <c r="G297" i="11"/>
  <c r="F297" i="11"/>
  <c r="H297" i="11" s="1"/>
  <c r="C297" i="11"/>
  <c r="K296" i="11"/>
  <c r="J296" i="11"/>
  <c r="H296" i="11"/>
  <c r="G296" i="11"/>
  <c r="F296" i="11"/>
  <c r="C296" i="11"/>
  <c r="K295" i="11"/>
  <c r="J295" i="11"/>
  <c r="H295" i="11"/>
  <c r="G295" i="11"/>
  <c r="F295" i="11"/>
  <c r="C295" i="11"/>
  <c r="K294" i="11"/>
  <c r="J294" i="11"/>
  <c r="G294" i="11"/>
  <c r="F294" i="11"/>
  <c r="H294" i="11" s="1"/>
  <c r="C294" i="11"/>
  <c r="K293" i="11"/>
  <c r="J293" i="11"/>
  <c r="H293" i="11"/>
  <c r="G293" i="11"/>
  <c r="F293" i="11"/>
  <c r="C293" i="11"/>
  <c r="K292" i="11"/>
  <c r="J292" i="11"/>
  <c r="G292" i="11"/>
  <c r="F292" i="11"/>
  <c r="H292" i="11" s="1"/>
  <c r="C292" i="11"/>
  <c r="K291" i="11"/>
  <c r="J291" i="11"/>
  <c r="G291" i="11"/>
  <c r="F291" i="11"/>
  <c r="H291" i="11" s="1"/>
  <c r="C291" i="11"/>
  <c r="K290" i="11"/>
  <c r="J290" i="11"/>
  <c r="H290" i="11"/>
  <c r="G290" i="11"/>
  <c r="F290" i="11"/>
  <c r="C290" i="11"/>
  <c r="K288" i="11"/>
  <c r="J288" i="11"/>
  <c r="G288" i="11"/>
  <c r="F288" i="11"/>
  <c r="H288" i="11" s="1"/>
  <c r="C288" i="11"/>
  <c r="K287" i="11"/>
  <c r="J287" i="11"/>
  <c r="H287" i="11"/>
  <c r="G287" i="11"/>
  <c r="F287" i="11"/>
  <c r="C287" i="11"/>
  <c r="K286" i="11"/>
  <c r="J286" i="11"/>
  <c r="H286" i="11"/>
  <c r="G286" i="11"/>
  <c r="F286" i="11"/>
  <c r="C286" i="11"/>
  <c r="K285" i="11"/>
  <c r="J285" i="11"/>
  <c r="G285" i="11"/>
  <c r="F285" i="11"/>
  <c r="H285" i="11" s="1"/>
  <c r="C285" i="11"/>
  <c r="K284" i="11"/>
  <c r="J284" i="11"/>
  <c r="H284" i="11"/>
  <c r="G284" i="11"/>
  <c r="F284" i="11"/>
  <c r="C284" i="11"/>
  <c r="K283" i="11"/>
  <c r="J283" i="11"/>
  <c r="G283" i="11"/>
  <c r="F283" i="11"/>
  <c r="H283" i="11" s="1"/>
  <c r="C283" i="11"/>
  <c r="K282" i="11"/>
  <c r="J282" i="11"/>
  <c r="G282" i="11"/>
  <c r="F282" i="11"/>
  <c r="H282" i="11" s="1"/>
  <c r="C282" i="11"/>
  <c r="K281" i="11"/>
  <c r="J281" i="11"/>
  <c r="H281" i="11"/>
  <c r="G281" i="11"/>
  <c r="F281" i="11"/>
  <c r="C281" i="11"/>
  <c r="K280" i="11"/>
  <c r="J280" i="11"/>
  <c r="G280" i="11"/>
  <c r="F280" i="11"/>
  <c r="H280" i="11" s="1"/>
  <c r="C280" i="11"/>
  <c r="K279" i="11"/>
  <c r="J279" i="11"/>
  <c r="H279" i="11"/>
  <c r="G279" i="11"/>
  <c r="F279" i="11"/>
  <c r="C279" i="11"/>
  <c r="K278" i="11"/>
  <c r="J278" i="11"/>
  <c r="H278" i="11"/>
  <c r="G278" i="11"/>
  <c r="F278" i="11"/>
  <c r="C278" i="11"/>
  <c r="K277" i="11"/>
  <c r="J277" i="11"/>
  <c r="G277" i="11"/>
  <c r="F277" i="11"/>
  <c r="H277" i="11" s="1"/>
  <c r="C277" i="11"/>
  <c r="K275" i="11"/>
  <c r="J275" i="11"/>
  <c r="H275" i="11"/>
  <c r="G275" i="11"/>
  <c r="F275" i="11"/>
  <c r="C275" i="11"/>
  <c r="K274" i="11"/>
  <c r="J274" i="11"/>
  <c r="G274" i="11"/>
  <c r="F274" i="11"/>
  <c r="H274" i="11" s="1"/>
  <c r="C274" i="11"/>
  <c r="K273" i="11"/>
  <c r="J273" i="11"/>
  <c r="G273" i="11"/>
  <c r="F273" i="11"/>
  <c r="H273" i="11" s="1"/>
  <c r="C273" i="11"/>
  <c r="K272" i="11"/>
  <c r="J272" i="11"/>
  <c r="H272" i="11"/>
  <c r="G272" i="11"/>
  <c r="F272" i="11"/>
  <c r="C272" i="11"/>
  <c r="K271" i="11"/>
  <c r="J271" i="11"/>
  <c r="G271" i="11"/>
  <c r="F271" i="11"/>
  <c r="H271" i="11" s="1"/>
  <c r="C271" i="11"/>
  <c r="K270" i="11"/>
  <c r="J270" i="11"/>
  <c r="H270" i="11"/>
  <c r="G270" i="11"/>
  <c r="F270" i="11"/>
  <c r="C270" i="11"/>
  <c r="K269" i="11"/>
  <c r="J269" i="11"/>
  <c r="H269" i="11"/>
  <c r="G269" i="11"/>
  <c r="F269" i="11"/>
  <c r="C269" i="11"/>
  <c r="K268" i="11"/>
  <c r="J268" i="11"/>
  <c r="G268" i="11"/>
  <c r="F268" i="11"/>
  <c r="H268" i="11" s="1"/>
  <c r="C268" i="11"/>
  <c r="K267" i="11"/>
  <c r="J267" i="11"/>
  <c r="H267" i="11"/>
  <c r="G267" i="11"/>
  <c r="F267" i="11"/>
  <c r="C267" i="11"/>
  <c r="K266" i="11"/>
  <c r="J266" i="11"/>
  <c r="G266" i="11"/>
  <c r="F266" i="11"/>
  <c r="H266" i="11" s="1"/>
  <c r="C266" i="11"/>
  <c r="K265" i="11"/>
  <c r="J265" i="11"/>
  <c r="G265" i="11"/>
  <c r="F265" i="11"/>
  <c r="H265" i="11" s="1"/>
  <c r="C265" i="11"/>
  <c r="K264" i="11"/>
  <c r="J264" i="11"/>
  <c r="H264" i="11"/>
  <c r="G264" i="11"/>
  <c r="F264" i="11"/>
  <c r="C264" i="11"/>
  <c r="K262" i="11"/>
  <c r="J262" i="11"/>
  <c r="G262" i="11"/>
  <c r="F262" i="11"/>
  <c r="H262" i="11" s="1"/>
  <c r="C262" i="11"/>
  <c r="K261" i="11"/>
  <c r="J261" i="11"/>
  <c r="H261" i="11"/>
  <c r="G261" i="11"/>
  <c r="F261" i="11"/>
  <c r="C261" i="11"/>
  <c r="K260" i="11"/>
  <c r="J260" i="11"/>
  <c r="H260" i="11"/>
  <c r="G260" i="11"/>
  <c r="F260" i="11"/>
  <c r="C260" i="11"/>
  <c r="K259" i="11"/>
  <c r="J259" i="11"/>
  <c r="G259" i="11"/>
  <c r="F259" i="11"/>
  <c r="H259" i="11" s="1"/>
  <c r="C259" i="11"/>
  <c r="K258" i="11"/>
  <c r="J258" i="11"/>
  <c r="H258" i="11"/>
  <c r="G258" i="11"/>
  <c r="F258" i="11"/>
  <c r="C258" i="11"/>
  <c r="K257" i="11"/>
  <c r="J257" i="11"/>
  <c r="G257" i="11"/>
  <c r="F257" i="11"/>
  <c r="H257" i="11" s="1"/>
  <c r="C257" i="11"/>
  <c r="K256" i="11"/>
  <c r="J256" i="11"/>
  <c r="G256" i="11"/>
  <c r="F256" i="11"/>
  <c r="H256" i="11" s="1"/>
  <c r="C256" i="11"/>
  <c r="K255" i="11"/>
  <c r="J255" i="11"/>
  <c r="H255" i="11"/>
  <c r="G255" i="11"/>
  <c r="F255" i="11"/>
  <c r="C255" i="11"/>
  <c r="K254" i="11"/>
  <c r="J254" i="11"/>
  <c r="G254" i="11"/>
  <c r="F254" i="11"/>
  <c r="H254" i="11" s="1"/>
  <c r="C254" i="11"/>
  <c r="K253" i="11"/>
  <c r="J253" i="11"/>
  <c r="H253" i="11"/>
  <c r="G253" i="11"/>
  <c r="F253" i="11"/>
  <c r="C253" i="11"/>
  <c r="K252" i="11"/>
  <c r="J252" i="11"/>
  <c r="H252" i="11"/>
  <c r="G252" i="11"/>
  <c r="F252" i="11"/>
  <c r="C252" i="11"/>
  <c r="K251" i="11"/>
  <c r="J251" i="11"/>
  <c r="G251" i="11"/>
  <c r="F251" i="11"/>
  <c r="H251" i="11" s="1"/>
  <c r="C251" i="11"/>
  <c r="K249" i="11"/>
  <c r="J249" i="11"/>
  <c r="H249" i="11"/>
  <c r="G249" i="11"/>
  <c r="F249" i="11"/>
  <c r="C249" i="11"/>
  <c r="K248" i="11"/>
  <c r="J248" i="11"/>
  <c r="G248" i="11"/>
  <c r="F248" i="11"/>
  <c r="H248" i="11" s="1"/>
  <c r="C248" i="11"/>
  <c r="K247" i="11"/>
  <c r="J247" i="11"/>
  <c r="G247" i="11"/>
  <c r="F247" i="11"/>
  <c r="H247" i="11" s="1"/>
  <c r="C247" i="11"/>
  <c r="K246" i="11"/>
  <c r="J246" i="11"/>
  <c r="H246" i="11"/>
  <c r="G246" i="11"/>
  <c r="F246" i="11"/>
  <c r="C246" i="11"/>
  <c r="K245" i="11"/>
  <c r="J245" i="11"/>
  <c r="G245" i="11"/>
  <c r="F245" i="11"/>
  <c r="H245" i="11" s="1"/>
  <c r="C245" i="11"/>
  <c r="K244" i="11"/>
  <c r="J244" i="11"/>
  <c r="H244" i="11"/>
  <c r="G244" i="11"/>
  <c r="F244" i="11"/>
  <c r="C244" i="11"/>
  <c r="K243" i="11"/>
  <c r="J243" i="11"/>
  <c r="H243" i="11"/>
  <c r="G243" i="11"/>
  <c r="F243" i="11"/>
  <c r="C243" i="11"/>
  <c r="K242" i="11"/>
  <c r="J242" i="11"/>
  <c r="G242" i="11"/>
  <c r="F242" i="11"/>
  <c r="H242" i="11" s="1"/>
  <c r="C242" i="11"/>
  <c r="K241" i="11"/>
  <c r="J241" i="11"/>
  <c r="H241" i="11"/>
  <c r="G241" i="11"/>
  <c r="F241" i="11"/>
  <c r="C241" i="11"/>
  <c r="K240" i="11"/>
  <c r="J240" i="11"/>
  <c r="G240" i="11"/>
  <c r="F240" i="11"/>
  <c r="H240" i="11" s="1"/>
  <c r="C240" i="11"/>
  <c r="K239" i="11"/>
  <c r="J239" i="11"/>
  <c r="G239" i="11"/>
  <c r="F239" i="11"/>
  <c r="H239" i="11" s="1"/>
  <c r="C239" i="11"/>
  <c r="K238" i="11"/>
  <c r="J238" i="11"/>
  <c r="H238" i="11"/>
  <c r="G238" i="11"/>
  <c r="F238" i="11"/>
  <c r="C238" i="11"/>
  <c r="K236" i="11"/>
  <c r="J236" i="11"/>
  <c r="G236" i="11"/>
  <c r="F236" i="11"/>
  <c r="H236" i="11" s="1"/>
  <c r="C236" i="11"/>
  <c r="K235" i="11"/>
  <c r="J235" i="11"/>
  <c r="H235" i="11"/>
  <c r="G235" i="11"/>
  <c r="F235" i="11"/>
  <c r="C235" i="11"/>
  <c r="K234" i="11"/>
  <c r="J234" i="11"/>
  <c r="H234" i="11"/>
  <c r="G234" i="11"/>
  <c r="F234" i="11"/>
  <c r="C234" i="11"/>
  <c r="K233" i="11"/>
  <c r="J233" i="11"/>
  <c r="G233" i="11"/>
  <c r="F233" i="11"/>
  <c r="H233" i="11" s="1"/>
  <c r="C233" i="11"/>
  <c r="K232" i="11"/>
  <c r="J232" i="11"/>
  <c r="H232" i="11"/>
  <c r="G232" i="11"/>
  <c r="F232" i="11"/>
  <c r="C232" i="11"/>
  <c r="K231" i="11"/>
  <c r="J231" i="11"/>
  <c r="G231" i="11"/>
  <c r="F231" i="11"/>
  <c r="H231" i="11" s="1"/>
  <c r="C231" i="11"/>
  <c r="K230" i="11"/>
  <c r="J230" i="11"/>
  <c r="G230" i="11"/>
  <c r="F230" i="11"/>
  <c r="H230" i="11" s="1"/>
  <c r="C230" i="11"/>
  <c r="K229" i="11"/>
  <c r="J229" i="11"/>
  <c r="H229" i="11"/>
  <c r="G229" i="11"/>
  <c r="F229" i="11"/>
  <c r="C229" i="11"/>
  <c r="K228" i="11"/>
  <c r="J228" i="11"/>
  <c r="G228" i="11"/>
  <c r="F228" i="11"/>
  <c r="H228" i="11" s="1"/>
  <c r="C228" i="11"/>
  <c r="K227" i="11"/>
  <c r="J227" i="11"/>
  <c r="H227" i="11"/>
  <c r="G227" i="11"/>
  <c r="F227" i="11"/>
  <c r="C227" i="11"/>
  <c r="K226" i="11"/>
  <c r="J226" i="11"/>
  <c r="H226" i="11"/>
  <c r="G226" i="11"/>
  <c r="F226" i="11"/>
  <c r="C226" i="11"/>
  <c r="K225" i="11"/>
  <c r="J225" i="11"/>
  <c r="G225" i="11"/>
  <c r="F225" i="11"/>
  <c r="H225" i="11" s="1"/>
  <c r="C225" i="11"/>
  <c r="K223" i="11"/>
  <c r="J223" i="11"/>
  <c r="H223" i="11"/>
  <c r="G223" i="11"/>
  <c r="F223" i="11"/>
  <c r="C223" i="11"/>
  <c r="K222" i="11"/>
  <c r="J222" i="11"/>
  <c r="G222" i="11"/>
  <c r="F222" i="11"/>
  <c r="H222" i="11" s="1"/>
  <c r="C222" i="11"/>
  <c r="K221" i="11"/>
  <c r="J221" i="11"/>
  <c r="G221" i="11"/>
  <c r="F221" i="11"/>
  <c r="H221" i="11" s="1"/>
  <c r="C221" i="11"/>
  <c r="K220" i="11"/>
  <c r="J220" i="11"/>
  <c r="H220" i="11"/>
  <c r="G220" i="11"/>
  <c r="F220" i="11"/>
  <c r="C220" i="11"/>
  <c r="K219" i="11"/>
  <c r="J219" i="11"/>
  <c r="G219" i="11"/>
  <c r="F219" i="11"/>
  <c r="H219" i="11" s="1"/>
  <c r="C219" i="11"/>
  <c r="K218" i="11"/>
  <c r="J218" i="11"/>
  <c r="H218" i="11"/>
  <c r="G218" i="11"/>
  <c r="F218" i="11"/>
  <c r="C218" i="11"/>
  <c r="K217" i="11"/>
  <c r="J217" i="11"/>
  <c r="H217" i="11"/>
  <c r="G217" i="11"/>
  <c r="F217" i="11"/>
  <c r="C217" i="11"/>
  <c r="K216" i="11"/>
  <c r="J216" i="11"/>
  <c r="G216" i="11"/>
  <c r="F216" i="11"/>
  <c r="H216" i="11" s="1"/>
  <c r="C216" i="11"/>
  <c r="K215" i="11"/>
  <c r="J215" i="11"/>
  <c r="H215" i="11"/>
  <c r="G215" i="11"/>
  <c r="F215" i="11"/>
  <c r="C215" i="11"/>
  <c r="K214" i="11"/>
  <c r="J214" i="11"/>
  <c r="G214" i="11"/>
  <c r="F214" i="11"/>
  <c r="H214" i="11" s="1"/>
  <c r="C214" i="11"/>
  <c r="K213" i="11"/>
  <c r="J213" i="11"/>
  <c r="G213" i="11"/>
  <c r="F213" i="11"/>
  <c r="H213" i="11" s="1"/>
  <c r="C213" i="11"/>
  <c r="K212" i="11"/>
  <c r="J212" i="11"/>
  <c r="H212" i="11"/>
  <c r="G212" i="11"/>
  <c r="F212" i="11"/>
  <c r="C212" i="11"/>
  <c r="K210" i="11"/>
  <c r="J210" i="11"/>
  <c r="G210" i="11"/>
  <c r="F210" i="11"/>
  <c r="H210" i="11" s="1"/>
  <c r="C210" i="11"/>
  <c r="K209" i="11"/>
  <c r="J209" i="11"/>
  <c r="H209" i="11"/>
  <c r="G209" i="11"/>
  <c r="F209" i="11"/>
  <c r="C209" i="11"/>
  <c r="K208" i="11"/>
  <c r="J208" i="11"/>
  <c r="H208" i="11"/>
  <c r="G208" i="11"/>
  <c r="F208" i="11"/>
  <c r="C208" i="11"/>
  <c r="K207" i="11"/>
  <c r="J207" i="11"/>
  <c r="G207" i="11"/>
  <c r="F207" i="11"/>
  <c r="H207" i="11" s="1"/>
  <c r="C207" i="11"/>
  <c r="K206" i="11"/>
  <c r="J206" i="11"/>
  <c r="H206" i="11"/>
  <c r="G206" i="11"/>
  <c r="F206" i="11"/>
  <c r="C206" i="11"/>
  <c r="K205" i="11"/>
  <c r="J205" i="11"/>
  <c r="G205" i="11"/>
  <c r="F205" i="11"/>
  <c r="H205" i="11" s="1"/>
  <c r="C205" i="11"/>
  <c r="K204" i="11"/>
  <c r="J204" i="11"/>
  <c r="G204" i="11"/>
  <c r="F204" i="11"/>
  <c r="H204" i="11" s="1"/>
  <c r="C204" i="11"/>
  <c r="K203" i="11"/>
  <c r="J203" i="11"/>
  <c r="H203" i="11"/>
  <c r="G203" i="11"/>
  <c r="F203" i="11"/>
  <c r="C203" i="11"/>
  <c r="K202" i="11"/>
  <c r="J202" i="11"/>
  <c r="G202" i="11"/>
  <c r="F202" i="11"/>
  <c r="H202" i="11" s="1"/>
  <c r="C202" i="11"/>
  <c r="K201" i="11"/>
  <c r="J201" i="11"/>
  <c r="H201" i="11"/>
  <c r="G201" i="11"/>
  <c r="F201" i="11"/>
  <c r="C201" i="11"/>
  <c r="K200" i="11"/>
  <c r="J200" i="11"/>
  <c r="H200" i="11"/>
  <c r="G200" i="11"/>
  <c r="F200" i="11"/>
  <c r="C200" i="11"/>
  <c r="K199" i="11"/>
  <c r="J199" i="11"/>
  <c r="G199" i="11"/>
  <c r="F199" i="11"/>
  <c r="H199" i="11" s="1"/>
  <c r="C199" i="11"/>
  <c r="K197" i="11"/>
  <c r="J197" i="11"/>
  <c r="H197" i="11"/>
  <c r="G197" i="11"/>
  <c r="F197" i="11"/>
  <c r="C197" i="11"/>
  <c r="K196" i="11"/>
  <c r="J196" i="11"/>
  <c r="G196" i="11"/>
  <c r="F196" i="11"/>
  <c r="H196" i="11" s="1"/>
  <c r="C196" i="11"/>
  <c r="K195" i="11"/>
  <c r="J195" i="11"/>
  <c r="G195" i="11"/>
  <c r="F195" i="11"/>
  <c r="H195" i="11" s="1"/>
  <c r="C195" i="11"/>
  <c r="K194" i="11"/>
  <c r="J194" i="11"/>
  <c r="H194" i="11"/>
  <c r="G194" i="11"/>
  <c r="F194" i="11"/>
  <c r="C194" i="11"/>
  <c r="K193" i="11"/>
  <c r="J193" i="11"/>
  <c r="G193" i="11"/>
  <c r="F193" i="11"/>
  <c r="H193" i="11" s="1"/>
  <c r="C193" i="11"/>
  <c r="K192" i="11"/>
  <c r="J192" i="11"/>
  <c r="H192" i="11"/>
  <c r="G192" i="11"/>
  <c r="F192" i="11"/>
  <c r="C192" i="11"/>
  <c r="K191" i="11"/>
  <c r="J191" i="11"/>
  <c r="H191" i="11"/>
  <c r="G191" i="11"/>
  <c r="F191" i="11"/>
  <c r="C191" i="11"/>
  <c r="K190" i="11"/>
  <c r="J190" i="11"/>
  <c r="G190" i="11"/>
  <c r="F190" i="11"/>
  <c r="H190" i="11" s="1"/>
  <c r="C190" i="11"/>
  <c r="K189" i="11"/>
  <c r="J189" i="11"/>
  <c r="H189" i="11"/>
  <c r="G189" i="11"/>
  <c r="F189" i="11"/>
  <c r="C189" i="11"/>
  <c r="K188" i="11"/>
  <c r="J188" i="11"/>
  <c r="G188" i="11"/>
  <c r="F188" i="11"/>
  <c r="H188" i="11" s="1"/>
  <c r="C188" i="11"/>
  <c r="K187" i="11"/>
  <c r="J187" i="11"/>
  <c r="G187" i="11"/>
  <c r="F187" i="11"/>
  <c r="H187" i="11" s="1"/>
  <c r="C187" i="11"/>
  <c r="K186" i="11"/>
  <c r="J186" i="11"/>
  <c r="H186" i="11"/>
  <c r="G186" i="11"/>
  <c r="F186" i="11"/>
  <c r="C186" i="11"/>
  <c r="K184" i="11"/>
  <c r="J184" i="11"/>
  <c r="G184" i="11"/>
  <c r="F184" i="11"/>
  <c r="H184" i="11" s="1"/>
  <c r="C184" i="11"/>
  <c r="K183" i="11"/>
  <c r="J183" i="11"/>
  <c r="H183" i="11"/>
  <c r="G183" i="11"/>
  <c r="F183" i="11"/>
  <c r="C183" i="11"/>
  <c r="K182" i="11"/>
  <c r="J182" i="11"/>
  <c r="H182" i="11"/>
  <c r="G182" i="11"/>
  <c r="F182" i="11"/>
  <c r="C182" i="11"/>
  <c r="K181" i="11"/>
  <c r="J181" i="11"/>
  <c r="H181" i="11"/>
  <c r="G181" i="11"/>
  <c r="F181" i="11"/>
  <c r="C181" i="11"/>
  <c r="K180" i="11"/>
  <c r="J180" i="11"/>
  <c r="H180" i="11"/>
  <c r="G180" i="11"/>
  <c r="F180" i="11"/>
  <c r="C180" i="11"/>
  <c r="K179" i="11"/>
  <c r="J179" i="11"/>
  <c r="G179" i="11"/>
  <c r="F179" i="11"/>
  <c r="H179" i="11" s="1"/>
  <c r="C179" i="11"/>
  <c r="K178" i="11"/>
  <c r="J178" i="11"/>
  <c r="G178" i="11"/>
  <c r="F178" i="11"/>
  <c r="H178" i="11" s="1"/>
  <c r="C178" i="11"/>
  <c r="K177" i="11"/>
  <c r="J177" i="11"/>
  <c r="H177" i="11"/>
  <c r="G177" i="11"/>
  <c r="F177" i="11"/>
  <c r="C177" i="11"/>
  <c r="K176" i="11"/>
  <c r="J176" i="11"/>
  <c r="G176" i="11"/>
  <c r="F176" i="11"/>
  <c r="H176" i="11" s="1"/>
  <c r="C176" i="11"/>
  <c r="K175" i="11"/>
  <c r="J175" i="11"/>
  <c r="H175" i="11"/>
  <c r="G175" i="11"/>
  <c r="F175" i="11"/>
  <c r="C175" i="11"/>
  <c r="K174" i="11"/>
  <c r="J174" i="11"/>
  <c r="H174" i="11"/>
  <c r="G174" i="11"/>
  <c r="F174" i="11"/>
  <c r="C174" i="11"/>
  <c r="K173" i="11"/>
  <c r="J173" i="11"/>
  <c r="G173" i="11"/>
  <c r="F173" i="11"/>
  <c r="H173" i="11" s="1"/>
  <c r="C173" i="11"/>
  <c r="K171" i="11"/>
  <c r="J171" i="11"/>
  <c r="H171" i="11"/>
  <c r="G171" i="11"/>
  <c r="F171" i="11"/>
  <c r="C171" i="11"/>
  <c r="K170" i="11"/>
  <c r="J170" i="11"/>
  <c r="G170" i="11"/>
  <c r="F170" i="11"/>
  <c r="H170" i="11" s="1"/>
  <c r="C170" i="11"/>
  <c r="K169" i="11"/>
  <c r="J169" i="11"/>
  <c r="G169" i="11"/>
  <c r="F169" i="11"/>
  <c r="H169" i="11" s="1"/>
  <c r="C169" i="11"/>
  <c r="K168" i="11"/>
  <c r="J168" i="11"/>
  <c r="H168" i="11"/>
  <c r="G168" i="11"/>
  <c r="F168" i="11"/>
  <c r="C168" i="11"/>
  <c r="K167" i="11"/>
  <c r="J167" i="11"/>
  <c r="G167" i="11"/>
  <c r="F167" i="11"/>
  <c r="H167" i="11" s="1"/>
  <c r="C167" i="11"/>
  <c r="K166" i="11"/>
  <c r="J166" i="11"/>
  <c r="H166" i="11"/>
  <c r="G166" i="11"/>
  <c r="F166" i="11"/>
  <c r="C166" i="11"/>
  <c r="K165" i="11"/>
  <c r="J165" i="11"/>
  <c r="H165" i="11"/>
  <c r="G165" i="11"/>
  <c r="F165" i="11"/>
  <c r="C165" i="11"/>
  <c r="K164" i="11"/>
  <c r="J164" i="11"/>
  <c r="G164" i="11"/>
  <c r="F164" i="11"/>
  <c r="H164" i="11" s="1"/>
  <c r="C164" i="11"/>
  <c r="K163" i="11"/>
  <c r="J163" i="11"/>
  <c r="H163" i="11"/>
  <c r="G163" i="11"/>
  <c r="F163" i="11"/>
  <c r="C163" i="11"/>
  <c r="K162" i="11"/>
  <c r="J162" i="11"/>
  <c r="G162" i="11"/>
  <c r="F162" i="11"/>
  <c r="H162" i="11" s="1"/>
  <c r="C162" i="11"/>
  <c r="K161" i="11"/>
  <c r="J161" i="11"/>
  <c r="G161" i="11"/>
  <c r="F161" i="11"/>
  <c r="H161" i="11" s="1"/>
  <c r="C161" i="11"/>
  <c r="K160" i="11"/>
  <c r="J160" i="11"/>
  <c r="H160" i="11"/>
  <c r="G160" i="11"/>
  <c r="F160" i="11"/>
  <c r="C160" i="11"/>
  <c r="K158" i="11"/>
  <c r="J158" i="11"/>
  <c r="G158" i="11"/>
  <c r="F158" i="11"/>
  <c r="H158" i="11" s="1"/>
  <c r="C158" i="11"/>
  <c r="K157" i="11"/>
  <c r="J157" i="11"/>
  <c r="H157" i="11"/>
  <c r="G157" i="11"/>
  <c r="F157" i="11"/>
  <c r="C157" i="11"/>
  <c r="K156" i="11"/>
  <c r="J156" i="11"/>
  <c r="H156" i="11"/>
  <c r="G156" i="11"/>
  <c r="F156" i="11"/>
  <c r="C156" i="11"/>
  <c r="K155" i="11"/>
  <c r="J155" i="11"/>
  <c r="G155" i="11"/>
  <c r="F155" i="11"/>
  <c r="H155" i="11" s="1"/>
  <c r="C155" i="11"/>
  <c r="K154" i="11"/>
  <c r="J154" i="11"/>
  <c r="H154" i="11"/>
  <c r="G154" i="11"/>
  <c r="F154" i="11"/>
  <c r="C154" i="11"/>
  <c r="K153" i="11"/>
  <c r="J153" i="11"/>
  <c r="G153" i="11"/>
  <c r="F153" i="11"/>
  <c r="H153" i="11" s="1"/>
  <c r="C153" i="11"/>
  <c r="K152" i="11"/>
  <c r="J152" i="11"/>
  <c r="G152" i="11"/>
  <c r="F152" i="11"/>
  <c r="H152" i="11" s="1"/>
  <c r="C152" i="11"/>
  <c r="K151" i="11"/>
  <c r="J151" i="11"/>
  <c r="H151" i="11"/>
  <c r="G151" i="11"/>
  <c r="F151" i="11"/>
  <c r="C151" i="11"/>
  <c r="K150" i="11"/>
  <c r="J150" i="11"/>
  <c r="G150" i="11"/>
  <c r="F150" i="11"/>
  <c r="H150" i="11" s="1"/>
  <c r="C150" i="11"/>
  <c r="K149" i="11"/>
  <c r="J149" i="11"/>
  <c r="H149" i="11"/>
  <c r="G149" i="11"/>
  <c r="F149" i="11"/>
  <c r="C149" i="11"/>
  <c r="K148" i="11"/>
  <c r="J148" i="11"/>
  <c r="H148" i="11"/>
  <c r="G148" i="11"/>
  <c r="F148" i="11"/>
  <c r="C148" i="11"/>
  <c r="K147" i="11"/>
  <c r="J147" i="11"/>
  <c r="G147" i="11"/>
  <c r="F147" i="11"/>
  <c r="H147" i="11" s="1"/>
  <c r="C147" i="11"/>
  <c r="K145" i="11"/>
  <c r="J145" i="11"/>
  <c r="H145" i="11"/>
  <c r="G145" i="11"/>
  <c r="F145" i="11"/>
  <c r="C145" i="11"/>
  <c r="K144" i="11"/>
  <c r="J144" i="11"/>
  <c r="G144" i="11"/>
  <c r="F144" i="11"/>
  <c r="H144" i="11" s="1"/>
  <c r="C144" i="11"/>
  <c r="K143" i="11"/>
  <c r="J143" i="11"/>
  <c r="G143" i="11"/>
  <c r="F143" i="11"/>
  <c r="H143" i="11" s="1"/>
  <c r="C143" i="11"/>
  <c r="K142" i="11"/>
  <c r="J142" i="11"/>
  <c r="H142" i="11"/>
  <c r="G142" i="11"/>
  <c r="F142" i="11"/>
  <c r="C142" i="11"/>
  <c r="K141" i="11"/>
  <c r="J141" i="11"/>
  <c r="G141" i="11"/>
  <c r="F141" i="11"/>
  <c r="H141" i="11" s="1"/>
  <c r="C141" i="11"/>
  <c r="K140" i="11"/>
  <c r="J140" i="11"/>
  <c r="H140" i="11"/>
  <c r="G140" i="11"/>
  <c r="F140" i="11"/>
  <c r="C140" i="11"/>
  <c r="K139" i="11"/>
  <c r="J139" i="11"/>
  <c r="H139" i="11"/>
  <c r="G139" i="11"/>
  <c r="F139" i="11"/>
  <c r="C139" i="11"/>
  <c r="K138" i="11"/>
  <c r="J138" i="11"/>
  <c r="G138" i="11"/>
  <c r="F138" i="11"/>
  <c r="H138" i="11" s="1"/>
  <c r="C138" i="11"/>
  <c r="K137" i="11"/>
  <c r="J137" i="11"/>
  <c r="H137" i="11"/>
  <c r="G137" i="11"/>
  <c r="F137" i="11"/>
  <c r="C137" i="11"/>
  <c r="K136" i="11"/>
  <c r="J136" i="11"/>
  <c r="G136" i="11"/>
  <c r="F136" i="11"/>
  <c r="H136" i="11" s="1"/>
  <c r="C136" i="11"/>
  <c r="K135" i="11"/>
  <c r="J135" i="11"/>
  <c r="G135" i="11"/>
  <c r="F135" i="11"/>
  <c r="H135" i="11" s="1"/>
  <c r="C135" i="11"/>
  <c r="K134" i="11"/>
  <c r="J134" i="11"/>
  <c r="H134" i="11"/>
  <c r="G134" i="11"/>
  <c r="F134" i="11"/>
  <c r="C134" i="11"/>
  <c r="K132" i="11"/>
  <c r="J132" i="11"/>
  <c r="G132" i="11"/>
  <c r="F132" i="11"/>
  <c r="H132" i="11" s="1"/>
  <c r="C132" i="11"/>
  <c r="K131" i="11"/>
  <c r="J131" i="11"/>
  <c r="H131" i="11"/>
  <c r="G131" i="11"/>
  <c r="F131" i="11"/>
  <c r="C131" i="11"/>
  <c r="K130" i="11"/>
  <c r="J130" i="11"/>
  <c r="H130" i="11"/>
  <c r="G130" i="11"/>
  <c r="F130" i="11"/>
  <c r="C130" i="11"/>
  <c r="K129" i="11"/>
  <c r="J129" i="11"/>
  <c r="G129" i="11"/>
  <c r="F129" i="11"/>
  <c r="H129" i="11" s="1"/>
  <c r="C129" i="11"/>
  <c r="K128" i="11"/>
  <c r="J128" i="11"/>
  <c r="H128" i="11"/>
  <c r="G128" i="11"/>
  <c r="F128" i="11"/>
  <c r="C128" i="11"/>
  <c r="K127" i="11"/>
  <c r="J127" i="11"/>
  <c r="G127" i="11"/>
  <c r="F127" i="11"/>
  <c r="H127" i="11" s="1"/>
  <c r="C127" i="11"/>
  <c r="K126" i="11"/>
  <c r="J126" i="11"/>
  <c r="G126" i="11"/>
  <c r="F126" i="11"/>
  <c r="H126" i="11" s="1"/>
  <c r="C126" i="11"/>
  <c r="K125" i="11"/>
  <c r="J125" i="11"/>
  <c r="H125" i="11"/>
  <c r="G125" i="11"/>
  <c r="F125" i="11"/>
  <c r="C125" i="11"/>
  <c r="K124" i="11"/>
  <c r="J124" i="11"/>
  <c r="G124" i="11"/>
  <c r="F124" i="11"/>
  <c r="H124" i="11" s="1"/>
  <c r="C124" i="11"/>
  <c r="K123" i="11"/>
  <c r="J123" i="11"/>
  <c r="H123" i="11"/>
  <c r="G123" i="11"/>
  <c r="F123" i="11"/>
  <c r="C123" i="11"/>
  <c r="K122" i="11"/>
  <c r="J122" i="11"/>
  <c r="H122" i="11"/>
  <c r="G122" i="11"/>
  <c r="F122" i="11"/>
  <c r="C122" i="11"/>
  <c r="K121" i="11"/>
  <c r="J121" i="11"/>
  <c r="G121" i="11"/>
  <c r="F121" i="11"/>
  <c r="H121" i="11" s="1"/>
  <c r="C121" i="11"/>
  <c r="K119" i="11"/>
  <c r="J119" i="11"/>
  <c r="H119" i="11"/>
  <c r="G119" i="11"/>
  <c r="F119" i="11"/>
  <c r="C119" i="11"/>
  <c r="K118" i="11"/>
  <c r="J118" i="11"/>
  <c r="G118" i="11"/>
  <c r="F118" i="11"/>
  <c r="H118" i="11" s="1"/>
  <c r="C118" i="11"/>
  <c r="K117" i="11"/>
  <c r="J117" i="11"/>
  <c r="G117" i="11"/>
  <c r="F117" i="11"/>
  <c r="H117" i="11" s="1"/>
  <c r="C117" i="11"/>
  <c r="K116" i="11"/>
  <c r="J116" i="11"/>
  <c r="H116" i="11"/>
  <c r="G116" i="11"/>
  <c r="F116" i="11"/>
  <c r="C116" i="11"/>
  <c r="K115" i="11"/>
  <c r="J115" i="11"/>
  <c r="G115" i="11"/>
  <c r="F115" i="11"/>
  <c r="H115" i="11" s="1"/>
  <c r="C115" i="11"/>
  <c r="K114" i="11"/>
  <c r="J114" i="11"/>
  <c r="H114" i="11"/>
  <c r="G114" i="11"/>
  <c r="F114" i="11"/>
  <c r="C114" i="11"/>
  <c r="K113" i="11"/>
  <c r="J113" i="11"/>
  <c r="H113" i="11"/>
  <c r="G113" i="11"/>
  <c r="F113" i="11"/>
  <c r="C113" i="11"/>
  <c r="K112" i="11"/>
  <c r="J112" i="11"/>
  <c r="G112" i="11"/>
  <c r="F112" i="11"/>
  <c r="H112" i="11" s="1"/>
  <c r="C112" i="11"/>
  <c r="K111" i="11"/>
  <c r="J111" i="11"/>
  <c r="H111" i="11"/>
  <c r="G111" i="11"/>
  <c r="F111" i="11"/>
  <c r="C111" i="11"/>
  <c r="K110" i="11"/>
  <c r="J110" i="11"/>
  <c r="G110" i="11"/>
  <c r="F110" i="11"/>
  <c r="H110" i="11" s="1"/>
  <c r="C110" i="11"/>
  <c r="K109" i="11"/>
  <c r="J109" i="11"/>
  <c r="G109" i="11"/>
  <c r="F109" i="11"/>
  <c r="H109" i="11" s="1"/>
  <c r="C109" i="11"/>
  <c r="K108" i="11"/>
  <c r="J108" i="11"/>
  <c r="H108" i="11"/>
  <c r="G108" i="11"/>
  <c r="F108" i="11"/>
  <c r="C108" i="11"/>
  <c r="K106" i="11"/>
  <c r="J106" i="11"/>
  <c r="G106" i="11"/>
  <c r="F106" i="11"/>
  <c r="H106" i="11" s="1"/>
  <c r="C106" i="11"/>
  <c r="K105" i="11"/>
  <c r="J105" i="11"/>
  <c r="H105" i="11"/>
  <c r="G105" i="11"/>
  <c r="F105" i="11"/>
  <c r="C105" i="11"/>
  <c r="K104" i="11"/>
  <c r="J104" i="11"/>
  <c r="H104" i="11"/>
  <c r="G104" i="11"/>
  <c r="F104" i="11"/>
  <c r="C104" i="11"/>
  <c r="K103" i="11"/>
  <c r="J103" i="11"/>
  <c r="G103" i="11"/>
  <c r="F103" i="11"/>
  <c r="H103" i="11" s="1"/>
  <c r="C103" i="11"/>
  <c r="K102" i="11"/>
  <c r="J102" i="11"/>
  <c r="H102" i="11"/>
  <c r="G102" i="11"/>
  <c r="F102" i="11"/>
  <c r="C102" i="11"/>
  <c r="K101" i="11"/>
  <c r="J101" i="11"/>
  <c r="G101" i="11"/>
  <c r="F101" i="11"/>
  <c r="H101" i="11" s="1"/>
  <c r="C101" i="11"/>
  <c r="K100" i="11"/>
  <c r="J100" i="11"/>
  <c r="G100" i="11"/>
  <c r="F100" i="11"/>
  <c r="H100" i="11" s="1"/>
  <c r="C100" i="11"/>
  <c r="K99" i="11"/>
  <c r="J99" i="11"/>
  <c r="H99" i="11"/>
  <c r="G99" i="11"/>
  <c r="F99" i="11"/>
  <c r="C99" i="11"/>
  <c r="K98" i="11"/>
  <c r="J98" i="11"/>
  <c r="G98" i="11"/>
  <c r="F98" i="11"/>
  <c r="H98" i="11" s="1"/>
  <c r="C98" i="11"/>
  <c r="K97" i="11"/>
  <c r="J97" i="11"/>
  <c r="H97" i="11"/>
  <c r="G97" i="11"/>
  <c r="F97" i="11"/>
  <c r="C97" i="11"/>
  <c r="K96" i="11"/>
  <c r="J96" i="11"/>
  <c r="H96" i="11"/>
  <c r="G96" i="11"/>
  <c r="F96" i="11"/>
  <c r="C96" i="11"/>
  <c r="K95" i="11"/>
  <c r="J95" i="11"/>
  <c r="G95" i="11"/>
  <c r="F95" i="11"/>
  <c r="H95" i="11" s="1"/>
  <c r="C95" i="11"/>
  <c r="D31" i="12" s="1"/>
  <c r="K93" i="11"/>
  <c r="J93" i="11"/>
  <c r="H93" i="11"/>
  <c r="G93" i="11"/>
  <c r="F93" i="11"/>
  <c r="C93" i="11"/>
  <c r="K92" i="11"/>
  <c r="J92" i="11"/>
  <c r="G92" i="11"/>
  <c r="F92" i="11"/>
  <c r="H92" i="11" s="1"/>
  <c r="C92" i="11"/>
  <c r="K91" i="11"/>
  <c r="J91" i="11"/>
  <c r="G91" i="11"/>
  <c r="F91" i="11"/>
  <c r="H91" i="11" s="1"/>
  <c r="C91" i="11"/>
  <c r="K90" i="11"/>
  <c r="J90" i="11"/>
  <c r="H90" i="11"/>
  <c r="G90" i="11"/>
  <c r="F90" i="11"/>
  <c r="C90" i="11"/>
  <c r="K89" i="11"/>
  <c r="J89" i="11"/>
  <c r="G89" i="11"/>
  <c r="F89" i="11"/>
  <c r="H89" i="11" s="1"/>
  <c r="C89" i="11"/>
  <c r="K88" i="11"/>
  <c r="J88" i="11"/>
  <c r="H88" i="11"/>
  <c r="G88" i="11"/>
  <c r="F88" i="11"/>
  <c r="C88" i="11"/>
  <c r="K87" i="11"/>
  <c r="J87" i="11"/>
  <c r="H87" i="11"/>
  <c r="G87" i="11"/>
  <c r="F87" i="11"/>
  <c r="C87" i="11"/>
  <c r="K86" i="11"/>
  <c r="J86" i="11"/>
  <c r="G86" i="11"/>
  <c r="F86" i="11"/>
  <c r="H86" i="11" s="1"/>
  <c r="C86" i="11"/>
  <c r="K85" i="11"/>
  <c r="J85" i="11"/>
  <c r="H85" i="11"/>
  <c r="G85" i="11"/>
  <c r="F85" i="11"/>
  <c r="C85" i="11"/>
  <c r="K84" i="11"/>
  <c r="J84" i="11"/>
  <c r="G84" i="11"/>
  <c r="F84" i="11"/>
  <c r="H84" i="11" s="1"/>
  <c r="C84" i="11"/>
  <c r="K83" i="11"/>
  <c r="J83" i="11"/>
  <c r="G83" i="11"/>
  <c r="F83" i="11"/>
  <c r="H83" i="11" s="1"/>
  <c r="C83" i="11"/>
  <c r="K82" i="11"/>
  <c r="J82" i="11"/>
  <c r="H82" i="11"/>
  <c r="G82" i="11"/>
  <c r="F82" i="11"/>
  <c r="C82" i="11"/>
  <c r="K80" i="11"/>
  <c r="J80" i="11"/>
  <c r="G80" i="11"/>
  <c r="F80" i="11"/>
  <c r="H80" i="11" s="1"/>
  <c r="C80" i="11"/>
  <c r="K79" i="11"/>
  <c r="J79" i="11"/>
  <c r="H79" i="11"/>
  <c r="G79" i="11"/>
  <c r="F79" i="11"/>
  <c r="C79" i="11"/>
  <c r="K78" i="11"/>
  <c r="J78" i="11"/>
  <c r="H78" i="11"/>
  <c r="G78" i="11"/>
  <c r="F78" i="11"/>
  <c r="C78" i="11"/>
  <c r="K77" i="11"/>
  <c r="J77" i="11"/>
  <c r="G77" i="11"/>
  <c r="F77" i="11"/>
  <c r="H77" i="11" s="1"/>
  <c r="C77" i="11"/>
  <c r="K76" i="11"/>
  <c r="J76" i="11"/>
  <c r="H76" i="11"/>
  <c r="G76" i="11"/>
  <c r="F76" i="11"/>
  <c r="C76" i="11"/>
  <c r="K75" i="11"/>
  <c r="J75" i="11"/>
  <c r="G75" i="11"/>
  <c r="F75" i="11"/>
  <c r="H75" i="11" s="1"/>
  <c r="C75" i="11"/>
  <c r="K74" i="11"/>
  <c r="J74" i="11"/>
  <c r="G74" i="11"/>
  <c r="F74" i="11"/>
  <c r="H74" i="11" s="1"/>
  <c r="C74" i="11"/>
  <c r="K73" i="11"/>
  <c r="J73" i="11"/>
  <c r="H73" i="11"/>
  <c r="G73" i="11"/>
  <c r="F73" i="11"/>
  <c r="C73" i="11"/>
  <c r="K72" i="11"/>
  <c r="J72" i="11"/>
  <c r="G72" i="11"/>
  <c r="F72" i="11"/>
  <c r="H72" i="11" s="1"/>
  <c r="C72" i="11"/>
  <c r="K71" i="11"/>
  <c r="J71" i="11"/>
  <c r="H71" i="11"/>
  <c r="G71" i="11"/>
  <c r="F71" i="11"/>
  <c r="C71" i="11"/>
  <c r="K70" i="11"/>
  <c r="J70" i="11"/>
  <c r="H70" i="11"/>
  <c r="G70" i="11"/>
  <c r="F70" i="11"/>
  <c r="C70" i="11"/>
  <c r="K69" i="11"/>
  <c r="J69" i="11"/>
  <c r="G69" i="11"/>
  <c r="F69" i="11"/>
  <c r="H69" i="11" s="1"/>
  <c r="C69" i="11"/>
  <c r="K67" i="11"/>
  <c r="J67" i="11"/>
  <c r="H67" i="11"/>
  <c r="G67" i="11"/>
  <c r="F67" i="11"/>
  <c r="C67" i="11"/>
  <c r="K66" i="11"/>
  <c r="J66" i="11"/>
  <c r="G66" i="11"/>
  <c r="F66" i="11"/>
  <c r="H66" i="11" s="1"/>
  <c r="C66" i="11"/>
  <c r="K65" i="11"/>
  <c r="J65" i="11"/>
  <c r="G65" i="11"/>
  <c r="F65" i="11"/>
  <c r="H65" i="11" s="1"/>
  <c r="C65" i="11"/>
  <c r="K64" i="11"/>
  <c r="J64" i="11"/>
  <c r="H64" i="11"/>
  <c r="G64" i="11"/>
  <c r="F64" i="11"/>
  <c r="C64" i="11"/>
  <c r="K63" i="11"/>
  <c r="J63" i="11"/>
  <c r="G63" i="11"/>
  <c r="F63" i="11"/>
  <c r="H63" i="11" s="1"/>
  <c r="C63" i="11"/>
  <c r="K62" i="11"/>
  <c r="J62" i="11"/>
  <c r="H62" i="11"/>
  <c r="G62" i="11"/>
  <c r="F62" i="11"/>
  <c r="C62" i="11"/>
  <c r="K61" i="11"/>
  <c r="J61" i="11"/>
  <c r="H61" i="11"/>
  <c r="G61" i="11"/>
  <c r="F61" i="11"/>
  <c r="C61" i="11"/>
  <c r="K60" i="11"/>
  <c r="J60" i="11"/>
  <c r="G60" i="11"/>
  <c r="F60" i="11"/>
  <c r="H60" i="11" s="1"/>
  <c r="C60" i="11"/>
  <c r="K59" i="11"/>
  <c r="J59" i="11"/>
  <c r="H59" i="11"/>
  <c r="G59" i="11"/>
  <c r="F59" i="11"/>
  <c r="C59" i="11"/>
  <c r="K58" i="11"/>
  <c r="J58" i="11"/>
  <c r="G58" i="11"/>
  <c r="F58" i="11"/>
  <c r="H58" i="11" s="1"/>
  <c r="C58" i="11"/>
  <c r="K57" i="11"/>
  <c r="J57" i="11"/>
  <c r="G57" i="11"/>
  <c r="F57" i="11"/>
  <c r="H57" i="11" s="1"/>
  <c r="C57" i="11"/>
  <c r="K56" i="11"/>
  <c r="J56" i="11"/>
  <c r="H56" i="11"/>
  <c r="G56" i="11"/>
  <c r="F56" i="11"/>
  <c r="C56" i="11"/>
  <c r="K54" i="11"/>
  <c r="J54" i="11"/>
  <c r="G54" i="11"/>
  <c r="F54" i="11"/>
  <c r="H54" i="11" s="1"/>
  <c r="C54" i="11"/>
  <c r="K53" i="11"/>
  <c r="J53" i="11"/>
  <c r="H53" i="11"/>
  <c r="G53" i="11"/>
  <c r="F53" i="11"/>
  <c r="C53" i="11"/>
  <c r="K52" i="11"/>
  <c r="J52" i="11"/>
  <c r="H52" i="11"/>
  <c r="G52" i="11"/>
  <c r="F52" i="11"/>
  <c r="C52" i="11"/>
  <c r="K51" i="11"/>
  <c r="J51" i="11"/>
  <c r="G51" i="11"/>
  <c r="F51" i="11"/>
  <c r="H51" i="11" s="1"/>
  <c r="C51" i="11"/>
  <c r="K50" i="11"/>
  <c r="J50" i="11"/>
  <c r="H50" i="11"/>
  <c r="G50" i="11"/>
  <c r="F50" i="11"/>
  <c r="C50" i="11"/>
  <c r="K49" i="11"/>
  <c r="J49" i="11"/>
  <c r="G49" i="11"/>
  <c r="F49" i="11"/>
  <c r="H49" i="11" s="1"/>
  <c r="C49" i="11"/>
  <c r="K48" i="11"/>
  <c r="J48" i="11"/>
  <c r="G48" i="11"/>
  <c r="F48" i="11"/>
  <c r="H48" i="11" s="1"/>
  <c r="C48" i="11"/>
  <c r="K47" i="11"/>
  <c r="J47" i="11"/>
  <c r="H47" i="11"/>
  <c r="G47" i="11"/>
  <c r="F47" i="11"/>
  <c r="C47" i="11"/>
  <c r="K46" i="11"/>
  <c r="J46" i="11"/>
  <c r="G46" i="11"/>
  <c r="F46" i="11"/>
  <c r="H46" i="11" s="1"/>
  <c r="C46" i="11"/>
  <c r="K45" i="11"/>
  <c r="J45" i="11"/>
  <c r="H45" i="11"/>
  <c r="G45" i="11"/>
  <c r="F45" i="11"/>
  <c r="C45" i="11"/>
  <c r="K44" i="11"/>
  <c r="J44" i="11"/>
  <c r="H44" i="11"/>
  <c r="G44" i="11"/>
  <c r="F44" i="11"/>
  <c r="C44" i="11"/>
  <c r="K43" i="11"/>
  <c r="J43" i="11"/>
  <c r="G43" i="11"/>
  <c r="F43" i="11"/>
  <c r="H43" i="11" s="1"/>
  <c r="C43" i="11"/>
  <c r="K41" i="11"/>
  <c r="J41" i="11"/>
  <c r="H41" i="11"/>
  <c r="G41" i="11"/>
  <c r="F41" i="11"/>
  <c r="C41" i="11"/>
  <c r="K40" i="11"/>
  <c r="J40" i="11"/>
  <c r="G40" i="11"/>
  <c r="F40" i="11"/>
  <c r="H40" i="11" s="1"/>
  <c r="C40" i="11"/>
  <c r="K39" i="11"/>
  <c r="J39" i="11"/>
  <c r="G39" i="11"/>
  <c r="F39" i="11"/>
  <c r="H39" i="11" s="1"/>
  <c r="C39" i="11"/>
  <c r="K38" i="11"/>
  <c r="J38" i="11"/>
  <c r="H38" i="11"/>
  <c r="G38" i="11"/>
  <c r="F38" i="11"/>
  <c r="C38" i="11"/>
  <c r="K37" i="11"/>
  <c r="J37" i="11"/>
  <c r="G37" i="11"/>
  <c r="F37" i="11"/>
  <c r="H37" i="11" s="1"/>
  <c r="C37" i="11"/>
  <c r="K36" i="11"/>
  <c r="J36" i="11"/>
  <c r="H36" i="11"/>
  <c r="G36" i="11"/>
  <c r="F36" i="11"/>
  <c r="C36" i="11"/>
  <c r="K35" i="11"/>
  <c r="J35" i="11"/>
  <c r="H35" i="11"/>
  <c r="G35" i="11"/>
  <c r="F35" i="11"/>
  <c r="C35" i="11"/>
  <c r="K34" i="11"/>
  <c r="J34" i="11"/>
  <c r="G34" i="11"/>
  <c r="F34" i="11"/>
  <c r="H34" i="11" s="1"/>
  <c r="C34" i="11"/>
  <c r="K33" i="11"/>
  <c r="J33" i="11"/>
  <c r="H33" i="11"/>
  <c r="G33" i="11"/>
  <c r="F33" i="11"/>
  <c r="C33" i="11"/>
  <c r="K32" i="11"/>
  <c r="J32" i="11"/>
  <c r="G32" i="11"/>
  <c r="F32" i="11"/>
  <c r="H32" i="11" s="1"/>
  <c r="C32" i="11"/>
  <c r="K31" i="11"/>
  <c r="J31" i="11"/>
  <c r="G31" i="11"/>
  <c r="F31" i="11"/>
  <c r="H31" i="11" s="1"/>
  <c r="C31" i="11"/>
  <c r="K30" i="11"/>
  <c r="J30" i="11"/>
  <c r="H30" i="11"/>
  <c r="G30" i="11"/>
  <c r="F30" i="11"/>
  <c r="C30" i="11"/>
  <c r="K28" i="11"/>
  <c r="J28" i="11"/>
  <c r="G28" i="11"/>
  <c r="F28" i="11"/>
  <c r="H28" i="11" s="1"/>
  <c r="C28" i="11"/>
  <c r="K27" i="11"/>
  <c r="J27" i="11"/>
  <c r="H27" i="11"/>
  <c r="G27" i="11"/>
  <c r="F27" i="11"/>
  <c r="C27" i="11"/>
  <c r="K26" i="11"/>
  <c r="J26" i="11"/>
  <c r="H26" i="11"/>
  <c r="G26" i="11"/>
  <c r="F26" i="11"/>
  <c r="C26" i="11"/>
  <c r="K25" i="11"/>
  <c r="J25" i="11"/>
  <c r="G25" i="11"/>
  <c r="F25" i="11"/>
  <c r="H25" i="11" s="1"/>
  <c r="C25" i="11"/>
  <c r="K24" i="11"/>
  <c r="J24" i="11"/>
  <c r="H24" i="11"/>
  <c r="G24" i="11"/>
  <c r="F24" i="11"/>
  <c r="C24" i="11"/>
  <c r="K23" i="11"/>
  <c r="J23" i="11"/>
  <c r="G23" i="11"/>
  <c r="F23" i="11"/>
  <c r="H23" i="11" s="1"/>
  <c r="C23" i="11"/>
  <c r="K22" i="11"/>
  <c r="J22" i="11"/>
  <c r="G22" i="11"/>
  <c r="F22" i="11"/>
  <c r="H22" i="11" s="1"/>
  <c r="C22" i="11"/>
  <c r="K21" i="11"/>
  <c r="J21" i="11"/>
  <c r="H21" i="11"/>
  <c r="G21" i="11"/>
  <c r="F21" i="11"/>
  <c r="C21" i="11"/>
  <c r="K20" i="11"/>
  <c r="J20" i="11"/>
  <c r="G20" i="11"/>
  <c r="F20" i="11"/>
  <c r="H20" i="11" s="1"/>
  <c r="C20" i="11"/>
  <c r="K19" i="11"/>
  <c r="J19" i="11"/>
  <c r="H19" i="11"/>
  <c r="G19" i="11"/>
  <c r="F19" i="11"/>
  <c r="C19" i="11"/>
  <c r="K18" i="11"/>
  <c r="J18" i="11"/>
  <c r="H18" i="11"/>
  <c r="G18" i="11"/>
  <c r="F18" i="11"/>
  <c r="C18" i="11"/>
  <c r="K17" i="11"/>
  <c r="J17" i="11"/>
  <c r="G17" i="11"/>
  <c r="F17" i="11"/>
  <c r="H17" i="11" s="1"/>
  <c r="C17" i="11"/>
  <c r="K15" i="11"/>
  <c r="J15" i="11"/>
  <c r="H15" i="11"/>
  <c r="G15" i="11"/>
  <c r="F15" i="11"/>
  <c r="C15" i="11"/>
  <c r="K14" i="11"/>
  <c r="J14" i="11"/>
  <c r="G14" i="11"/>
  <c r="F14" i="11"/>
  <c r="H14" i="11" s="1"/>
  <c r="C14" i="11"/>
  <c r="K13" i="11"/>
  <c r="J13" i="11"/>
  <c r="G13" i="11"/>
  <c r="F13" i="11"/>
  <c r="H13" i="11" s="1"/>
  <c r="C13" i="11"/>
  <c r="K12" i="11"/>
  <c r="J12" i="11"/>
  <c r="H12" i="11"/>
  <c r="G12" i="11"/>
  <c r="F12" i="11"/>
  <c r="C12" i="11"/>
  <c r="K11" i="11"/>
  <c r="J11" i="11"/>
  <c r="G11" i="11"/>
  <c r="F11" i="11"/>
  <c r="H11" i="11" s="1"/>
  <c r="C11" i="11"/>
  <c r="K10" i="11"/>
  <c r="J10" i="11"/>
  <c r="H10" i="11"/>
  <c r="G10" i="11"/>
  <c r="F10" i="11"/>
  <c r="C10" i="11"/>
  <c r="K9" i="11"/>
  <c r="J9" i="11"/>
  <c r="H9" i="11"/>
  <c r="G9" i="11"/>
  <c r="F9" i="11"/>
  <c r="C9" i="11"/>
  <c r="K8" i="11"/>
  <c r="J8" i="11"/>
  <c r="G8" i="11"/>
  <c r="F8" i="11"/>
  <c r="H8" i="11" s="1"/>
  <c r="C8" i="11"/>
  <c r="K7" i="11"/>
  <c r="J7" i="11"/>
  <c r="H7" i="11"/>
  <c r="G7" i="11"/>
  <c r="F7" i="11"/>
  <c r="C7" i="11"/>
  <c r="K6" i="11"/>
  <c r="J6" i="11"/>
  <c r="G6" i="11"/>
  <c r="F6" i="11"/>
  <c r="H6" i="11" s="1"/>
  <c r="C6" i="11"/>
  <c r="K5" i="11"/>
  <c r="J5" i="11"/>
  <c r="G5" i="11"/>
  <c r="F5" i="11"/>
  <c r="H5" i="11" s="1"/>
  <c r="C5" i="11"/>
  <c r="K4" i="11"/>
  <c r="J4" i="11"/>
  <c r="H4" i="11"/>
  <c r="G4" i="11"/>
  <c r="F4" i="11"/>
  <c r="C4" i="11"/>
  <c r="E9" i="10" s="1"/>
  <c r="G18" i="10"/>
  <c r="G17" i="10"/>
  <c r="G16" i="10"/>
  <c r="G15" i="10"/>
  <c r="G14" i="10"/>
  <c r="G13" i="10"/>
  <c r="G12" i="10"/>
  <c r="G11" i="10"/>
  <c r="G10" i="10"/>
  <c r="G9" i="10"/>
  <c r="G8" i="10"/>
  <c r="G7" i="10"/>
  <c r="F49" i="9"/>
  <c r="C48" i="9"/>
  <c r="B48" i="9"/>
  <c r="C47" i="9"/>
  <c r="B47" i="9"/>
  <c r="C46" i="9"/>
  <c r="B46" i="9"/>
  <c r="C45" i="9"/>
  <c r="B45" i="9"/>
  <c r="C44" i="9"/>
  <c r="B44" i="9"/>
  <c r="C43" i="9"/>
  <c r="B43" i="9"/>
  <c r="C42" i="9"/>
  <c r="B42" i="9"/>
  <c r="C41" i="9"/>
  <c r="B41" i="9"/>
  <c r="C40" i="9"/>
  <c r="B40" i="9"/>
  <c r="C39" i="9"/>
  <c r="B39" i="9"/>
  <c r="C38" i="9"/>
  <c r="B38" i="9"/>
  <c r="C37" i="9"/>
  <c r="B37" i="9"/>
  <c r="F33" i="9"/>
  <c r="C32" i="9"/>
  <c r="B32" i="9"/>
  <c r="C31" i="9"/>
  <c r="B31" i="9"/>
  <c r="C30" i="9"/>
  <c r="B30" i="9"/>
  <c r="C29" i="9"/>
  <c r="B29" i="9"/>
  <c r="C28" i="9"/>
  <c r="B28" i="9"/>
  <c r="C27" i="9"/>
  <c r="B27" i="9"/>
  <c r="C26" i="9"/>
  <c r="B26" i="9"/>
  <c r="C25" i="9"/>
  <c r="B25" i="9"/>
  <c r="C24" i="9"/>
  <c r="B24" i="9"/>
  <c r="C23" i="9"/>
  <c r="B23" i="9"/>
  <c r="C22" i="9"/>
  <c r="B22" i="9"/>
  <c r="C21" i="9"/>
  <c r="B21" i="9"/>
  <c r="F17" i="9"/>
  <c r="C16" i="9"/>
  <c r="B16" i="9"/>
  <c r="C15" i="9"/>
  <c r="B15" i="9"/>
  <c r="C14" i="9"/>
  <c r="B14" i="9"/>
  <c r="C13" i="9"/>
  <c r="B13" i="9"/>
  <c r="C12" i="9"/>
  <c r="B12" i="9"/>
  <c r="C11" i="9"/>
  <c r="B11" i="9"/>
  <c r="C10" i="9"/>
  <c r="B10" i="9"/>
  <c r="C9" i="9"/>
  <c r="B9" i="9"/>
  <c r="C8" i="9"/>
  <c r="B8" i="9"/>
  <c r="C7" i="9"/>
  <c r="B7" i="9"/>
  <c r="C6" i="9"/>
  <c r="B6" i="9"/>
  <c r="C5" i="9"/>
  <c r="B5" i="9"/>
  <c r="C208" i="8"/>
  <c r="C207" i="8"/>
  <c r="C206" i="8"/>
  <c r="C205" i="8"/>
  <c r="C204" i="8"/>
  <c r="C203" i="8"/>
  <c r="C202" i="8"/>
  <c r="C201" i="8"/>
  <c r="C200" i="8"/>
  <c r="C199" i="8"/>
  <c r="C198" i="8"/>
  <c r="C197" i="8"/>
  <c r="C192" i="8"/>
  <c r="C191" i="8"/>
  <c r="C190" i="8"/>
  <c r="C189" i="8"/>
  <c r="C188" i="8"/>
  <c r="C187" i="8"/>
  <c r="C186" i="8"/>
  <c r="C185" i="8"/>
  <c r="C184" i="8"/>
  <c r="C183" i="8"/>
  <c r="C182" i="8"/>
  <c r="C181" i="8"/>
  <c r="C176" i="8"/>
  <c r="C175" i="8"/>
  <c r="C174" i="8"/>
  <c r="C173" i="8"/>
  <c r="C172" i="8"/>
  <c r="C171" i="8"/>
  <c r="C170" i="8"/>
  <c r="C169" i="8"/>
  <c r="C168" i="8"/>
  <c r="C167" i="8"/>
  <c r="C166" i="8"/>
  <c r="C165" i="8"/>
  <c r="C160" i="8"/>
  <c r="C159" i="8"/>
  <c r="C158" i="8"/>
  <c r="C157" i="8"/>
  <c r="C156" i="8"/>
  <c r="C155" i="8"/>
  <c r="C154" i="8"/>
  <c r="C153" i="8"/>
  <c r="C152" i="8"/>
  <c r="C151" i="8"/>
  <c r="C150" i="8"/>
  <c r="C149" i="8"/>
  <c r="C144" i="8"/>
  <c r="C143" i="8"/>
  <c r="C142" i="8"/>
  <c r="C141" i="8"/>
  <c r="C140" i="8"/>
  <c r="C139" i="8"/>
  <c r="C138" i="8"/>
  <c r="C137" i="8"/>
  <c r="C136" i="8"/>
  <c r="C135" i="8"/>
  <c r="C134" i="8"/>
  <c r="C133" i="8"/>
  <c r="C128" i="8"/>
  <c r="C127" i="8"/>
  <c r="C126" i="8"/>
  <c r="C125" i="8"/>
  <c r="C124" i="8"/>
  <c r="C123" i="8"/>
  <c r="C122" i="8"/>
  <c r="C121" i="8"/>
  <c r="C120" i="8"/>
  <c r="C119" i="8"/>
  <c r="C118" i="8"/>
  <c r="C117" i="8"/>
  <c r="C112" i="8"/>
  <c r="C111" i="8"/>
  <c r="C110" i="8"/>
  <c r="C109" i="8"/>
  <c r="C108" i="8"/>
  <c r="C107" i="8"/>
  <c r="C106" i="8"/>
  <c r="C105" i="8"/>
  <c r="C104" i="8"/>
  <c r="C103" i="8"/>
  <c r="C102" i="8"/>
  <c r="C101" i="8"/>
  <c r="C96" i="8"/>
  <c r="C95" i="8"/>
  <c r="C94" i="8"/>
  <c r="C93" i="8"/>
  <c r="C92" i="8"/>
  <c r="C91" i="8"/>
  <c r="C90" i="8"/>
  <c r="C89" i="8"/>
  <c r="C88" i="8"/>
  <c r="C87" i="8"/>
  <c r="C86" i="8"/>
  <c r="C85" i="8"/>
  <c r="C80" i="8"/>
  <c r="C79" i="8"/>
  <c r="C78" i="8"/>
  <c r="C77" i="8"/>
  <c r="C76" i="8"/>
  <c r="C75" i="8"/>
  <c r="C74" i="8"/>
  <c r="C73" i="8"/>
  <c r="C72" i="8"/>
  <c r="C71" i="8"/>
  <c r="C70" i="8"/>
  <c r="C69" i="8"/>
  <c r="C64" i="8"/>
  <c r="C63" i="8"/>
  <c r="C62" i="8"/>
  <c r="C61" i="8"/>
  <c r="C60" i="8"/>
  <c r="C59" i="8"/>
  <c r="C58" i="8"/>
  <c r="C57" i="8"/>
  <c r="C56" i="8"/>
  <c r="C55" i="8"/>
  <c r="C54" i="8"/>
  <c r="C53" i="8"/>
  <c r="C48" i="8"/>
  <c r="C47" i="8"/>
  <c r="C46" i="8"/>
  <c r="C45" i="8"/>
  <c r="C44" i="8"/>
  <c r="C43" i="8"/>
  <c r="C42" i="8"/>
  <c r="C41" i="8"/>
  <c r="C40" i="8"/>
  <c r="C39" i="8"/>
  <c r="C38" i="8"/>
  <c r="C37" i="8"/>
  <c r="C32" i="8"/>
  <c r="C31" i="8"/>
  <c r="C30" i="8"/>
  <c r="C29" i="8"/>
  <c r="C28" i="8"/>
  <c r="C27" i="8"/>
  <c r="C26" i="8"/>
  <c r="C25" i="8"/>
  <c r="C24" i="8"/>
  <c r="C23" i="8"/>
  <c r="C22" i="8"/>
  <c r="C21" i="8"/>
  <c r="C16" i="8"/>
  <c r="C15" i="8"/>
  <c r="C14" i="8"/>
  <c r="C13" i="8"/>
  <c r="C12" i="8"/>
  <c r="C11" i="8"/>
  <c r="C10" i="8"/>
  <c r="C9" i="8"/>
  <c r="C8" i="8"/>
  <c r="C7" i="8"/>
  <c r="C6" i="8"/>
  <c r="C5" i="8"/>
  <c r="J860" i="7"/>
  <c r="K860" i="7" s="1"/>
  <c r="H860" i="7"/>
  <c r="G860" i="7"/>
  <c r="F860" i="7"/>
  <c r="C860" i="7"/>
  <c r="J859" i="7"/>
  <c r="K859" i="7" s="1"/>
  <c r="H859" i="7"/>
  <c r="G859" i="7"/>
  <c r="F859" i="7"/>
  <c r="C859" i="7"/>
  <c r="J858" i="7"/>
  <c r="K858" i="7" s="1"/>
  <c r="G858" i="7"/>
  <c r="F858" i="7"/>
  <c r="H858" i="7" s="1"/>
  <c r="C858" i="7"/>
  <c r="J857" i="7"/>
  <c r="K857" i="7" s="1"/>
  <c r="H857" i="7"/>
  <c r="G857" i="7"/>
  <c r="F857" i="7"/>
  <c r="C857" i="7"/>
  <c r="J856" i="7"/>
  <c r="K856" i="7" s="1"/>
  <c r="H856" i="7"/>
  <c r="G856" i="7"/>
  <c r="F856" i="7"/>
  <c r="C856" i="7"/>
  <c r="J855" i="7"/>
  <c r="K855" i="7" s="1"/>
  <c r="G855" i="7"/>
  <c r="F855" i="7"/>
  <c r="H855" i="7" s="1"/>
  <c r="C855" i="7"/>
  <c r="J854" i="7"/>
  <c r="K854" i="7" s="1"/>
  <c r="H854" i="7"/>
  <c r="G854" i="7"/>
  <c r="F854" i="7"/>
  <c r="C854" i="7"/>
  <c r="J853" i="7"/>
  <c r="K853" i="7" s="1"/>
  <c r="G853" i="7"/>
  <c r="F853" i="7"/>
  <c r="H853" i="7" s="1"/>
  <c r="C853" i="7"/>
  <c r="J852" i="7"/>
  <c r="K852" i="7" s="1"/>
  <c r="H852" i="7"/>
  <c r="G852" i="7"/>
  <c r="F852" i="7"/>
  <c r="C852" i="7"/>
  <c r="J851" i="7"/>
  <c r="K851" i="7" s="1"/>
  <c r="G851" i="7"/>
  <c r="F851" i="7"/>
  <c r="H851" i="7" s="1"/>
  <c r="C851" i="7"/>
  <c r="J850" i="7"/>
  <c r="K850" i="7" s="1"/>
  <c r="G850" i="7"/>
  <c r="F850" i="7"/>
  <c r="H850" i="7" s="1"/>
  <c r="C850" i="7"/>
  <c r="J849" i="7"/>
  <c r="K849" i="7" s="1"/>
  <c r="H849" i="7"/>
  <c r="G849" i="7"/>
  <c r="F849" i="7"/>
  <c r="C849" i="7"/>
  <c r="J847" i="7"/>
  <c r="K847" i="7" s="1"/>
  <c r="H847" i="7"/>
  <c r="G847" i="7"/>
  <c r="F847" i="7"/>
  <c r="C847" i="7"/>
  <c r="J846" i="7"/>
  <c r="K846" i="7" s="1"/>
  <c r="H846" i="7"/>
  <c r="G846" i="7"/>
  <c r="F846" i="7"/>
  <c r="C846" i="7"/>
  <c r="J845" i="7"/>
  <c r="K845" i="7" s="1"/>
  <c r="H845" i="7"/>
  <c r="G845" i="7"/>
  <c r="F845" i="7"/>
  <c r="C845" i="7"/>
  <c r="J844" i="7"/>
  <c r="K844" i="7" s="1"/>
  <c r="G844" i="7"/>
  <c r="F844" i="7"/>
  <c r="H844" i="7" s="1"/>
  <c r="C844" i="7"/>
  <c r="J843" i="7"/>
  <c r="K843" i="7" s="1"/>
  <c r="G843" i="7"/>
  <c r="F843" i="7"/>
  <c r="H843" i="7" s="1"/>
  <c r="C843" i="7"/>
  <c r="J842" i="7"/>
  <c r="K842" i="7" s="1"/>
  <c r="H842" i="7"/>
  <c r="G842" i="7"/>
  <c r="F842" i="7"/>
  <c r="C842" i="7"/>
  <c r="J841" i="7"/>
  <c r="K841" i="7" s="1"/>
  <c r="G841" i="7"/>
  <c r="F841" i="7"/>
  <c r="H841" i="7" s="1"/>
  <c r="C841" i="7"/>
  <c r="J840" i="7"/>
  <c r="K840" i="7" s="1"/>
  <c r="G840" i="7"/>
  <c r="F840" i="7"/>
  <c r="H840" i="7" s="1"/>
  <c r="C840" i="7"/>
  <c r="J839" i="7"/>
  <c r="K839" i="7" s="1"/>
  <c r="H839" i="7"/>
  <c r="G839" i="7"/>
  <c r="F839" i="7"/>
  <c r="C839" i="7"/>
  <c r="J838" i="7"/>
  <c r="K838" i="7" s="1"/>
  <c r="H838" i="7"/>
  <c r="G838" i="7"/>
  <c r="F838" i="7"/>
  <c r="C838" i="7"/>
  <c r="J837" i="7"/>
  <c r="K837" i="7" s="1"/>
  <c r="G837" i="7"/>
  <c r="F837" i="7"/>
  <c r="H837" i="7" s="1"/>
  <c r="C837" i="7"/>
  <c r="J836" i="7"/>
  <c r="K836" i="7" s="1"/>
  <c r="H836" i="7"/>
  <c r="G836" i="7"/>
  <c r="F836" i="7"/>
  <c r="C836" i="7"/>
  <c r="J834" i="7"/>
  <c r="K834" i="7" s="1"/>
  <c r="H834" i="7"/>
  <c r="G834" i="7"/>
  <c r="F834" i="7"/>
  <c r="C834" i="7"/>
  <c r="J833" i="7"/>
  <c r="K833" i="7" s="1"/>
  <c r="G833" i="7"/>
  <c r="F833" i="7"/>
  <c r="H833" i="7" s="1"/>
  <c r="C833" i="7"/>
  <c r="J832" i="7"/>
  <c r="K832" i="7" s="1"/>
  <c r="G832" i="7"/>
  <c r="F832" i="7"/>
  <c r="H832" i="7" s="1"/>
  <c r="C832" i="7"/>
  <c r="J831" i="7"/>
  <c r="K831" i="7" s="1"/>
  <c r="G831" i="7"/>
  <c r="F831" i="7"/>
  <c r="H831" i="7" s="1"/>
  <c r="C831" i="7"/>
  <c r="J830" i="7"/>
  <c r="K830" i="7" s="1"/>
  <c r="H830" i="7"/>
  <c r="G830" i="7"/>
  <c r="F830" i="7"/>
  <c r="C830" i="7"/>
  <c r="J829" i="7"/>
  <c r="K829" i="7" s="1"/>
  <c r="H829" i="7"/>
  <c r="G829" i="7"/>
  <c r="F829" i="7"/>
  <c r="C829" i="7"/>
  <c r="J828" i="7"/>
  <c r="K828" i="7" s="1"/>
  <c r="H828" i="7"/>
  <c r="G828" i="7"/>
  <c r="F828" i="7"/>
  <c r="C828" i="7"/>
  <c r="J827" i="7"/>
  <c r="K827" i="7" s="1"/>
  <c r="G827" i="7"/>
  <c r="F827" i="7"/>
  <c r="H827" i="7" s="1"/>
  <c r="C827" i="7"/>
  <c r="J826" i="7"/>
  <c r="K826" i="7" s="1"/>
  <c r="H826" i="7"/>
  <c r="G826" i="7"/>
  <c r="F826" i="7"/>
  <c r="C826" i="7"/>
  <c r="J825" i="7"/>
  <c r="K825" i="7" s="1"/>
  <c r="G825" i="7"/>
  <c r="F825" i="7"/>
  <c r="H825" i="7" s="1"/>
  <c r="C825" i="7"/>
  <c r="J824" i="7"/>
  <c r="K824" i="7" s="1"/>
  <c r="G824" i="7"/>
  <c r="F824" i="7"/>
  <c r="H824" i="7" s="1"/>
  <c r="C824" i="7"/>
  <c r="J823" i="7"/>
  <c r="K823" i="7" s="1"/>
  <c r="H823" i="7"/>
  <c r="G823" i="7"/>
  <c r="F823" i="7"/>
  <c r="C823" i="7"/>
  <c r="J821" i="7"/>
  <c r="K821" i="7" s="1"/>
  <c r="H821" i="7"/>
  <c r="G821" i="7"/>
  <c r="F821" i="7"/>
  <c r="C821" i="7"/>
  <c r="J820" i="7"/>
  <c r="K820" i="7" s="1"/>
  <c r="H820" i="7"/>
  <c r="G820" i="7"/>
  <c r="F820" i="7"/>
  <c r="C820" i="7"/>
  <c r="J819" i="7"/>
  <c r="K819" i="7" s="1"/>
  <c r="G819" i="7"/>
  <c r="F819" i="7"/>
  <c r="H819" i="7" s="1"/>
  <c r="C819" i="7"/>
  <c r="J818" i="7"/>
  <c r="K818" i="7" s="1"/>
  <c r="G818" i="7"/>
  <c r="F818" i="7"/>
  <c r="H818" i="7" s="1"/>
  <c r="C818" i="7"/>
  <c r="J817" i="7"/>
  <c r="K817" i="7" s="1"/>
  <c r="H817" i="7"/>
  <c r="G817" i="7"/>
  <c r="F817" i="7"/>
  <c r="C817" i="7"/>
  <c r="J816" i="7"/>
  <c r="K816" i="7" s="1"/>
  <c r="H816" i="7"/>
  <c r="G816" i="7"/>
  <c r="F816" i="7"/>
  <c r="C816" i="7"/>
  <c r="J815" i="7"/>
  <c r="K815" i="7" s="1"/>
  <c r="G815" i="7"/>
  <c r="F815" i="7"/>
  <c r="H815" i="7" s="1"/>
  <c r="C815" i="7"/>
  <c r="J814" i="7"/>
  <c r="K814" i="7" s="1"/>
  <c r="G814" i="7"/>
  <c r="F814" i="7"/>
  <c r="H814" i="7" s="1"/>
  <c r="C814" i="7"/>
  <c r="J813" i="7"/>
  <c r="K813" i="7" s="1"/>
  <c r="H813" i="7"/>
  <c r="G813" i="7"/>
  <c r="F813" i="7"/>
  <c r="C813" i="7"/>
  <c r="J812" i="7"/>
  <c r="K812" i="7" s="1"/>
  <c r="G812" i="7"/>
  <c r="F812" i="7"/>
  <c r="H812" i="7" s="1"/>
  <c r="C812" i="7"/>
  <c r="J811" i="7"/>
  <c r="K811" i="7" s="1"/>
  <c r="G811" i="7"/>
  <c r="F811" i="7"/>
  <c r="H811" i="7" s="1"/>
  <c r="C811" i="7"/>
  <c r="J810" i="7"/>
  <c r="K810" i="7" s="1"/>
  <c r="H810" i="7"/>
  <c r="G810" i="7"/>
  <c r="F810" i="7"/>
  <c r="C810" i="7"/>
  <c r="J808" i="7"/>
  <c r="K808" i="7" s="1"/>
  <c r="H808" i="7"/>
  <c r="G808" i="7"/>
  <c r="F808" i="7"/>
  <c r="C808" i="7"/>
  <c r="J807" i="7"/>
  <c r="K807" i="7" s="1"/>
  <c r="H807" i="7"/>
  <c r="G807" i="7"/>
  <c r="F807" i="7"/>
  <c r="C807" i="7"/>
  <c r="J806" i="7"/>
  <c r="K806" i="7" s="1"/>
  <c r="G806" i="7"/>
  <c r="F806" i="7"/>
  <c r="H806" i="7" s="1"/>
  <c r="C806" i="7"/>
  <c r="J805" i="7"/>
  <c r="K805" i="7" s="1"/>
  <c r="G805" i="7"/>
  <c r="F805" i="7"/>
  <c r="H805" i="7" s="1"/>
  <c r="C805" i="7"/>
  <c r="J804" i="7"/>
  <c r="K804" i="7" s="1"/>
  <c r="H804" i="7"/>
  <c r="G804" i="7"/>
  <c r="F804" i="7"/>
  <c r="C804" i="7"/>
  <c r="J803" i="7"/>
  <c r="K803" i="7" s="1"/>
  <c r="H803" i="7"/>
  <c r="G803" i="7"/>
  <c r="F803" i="7"/>
  <c r="C803" i="7"/>
  <c r="J802" i="7"/>
  <c r="K802" i="7" s="1"/>
  <c r="H802" i="7"/>
  <c r="G802" i="7"/>
  <c r="F802" i="7"/>
  <c r="C802" i="7"/>
  <c r="J801" i="7"/>
  <c r="K801" i="7" s="1"/>
  <c r="G801" i="7"/>
  <c r="F801" i="7"/>
  <c r="H801" i="7" s="1"/>
  <c r="C801" i="7"/>
  <c r="J800" i="7"/>
  <c r="K800" i="7" s="1"/>
  <c r="G800" i="7"/>
  <c r="F800" i="7"/>
  <c r="H800" i="7" s="1"/>
  <c r="C800" i="7"/>
  <c r="J799" i="7"/>
  <c r="K799" i="7" s="1"/>
  <c r="G799" i="7"/>
  <c r="F799" i="7"/>
  <c r="H799" i="7" s="1"/>
  <c r="C799" i="7"/>
  <c r="J798" i="7"/>
  <c r="K798" i="7" s="1"/>
  <c r="G798" i="7"/>
  <c r="F798" i="7"/>
  <c r="H798" i="7" s="1"/>
  <c r="C798" i="7"/>
  <c r="J797" i="7"/>
  <c r="K797" i="7" s="1"/>
  <c r="G797" i="7"/>
  <c r="F797" i="7"/>
  <c r="H797" i="7" s="1"/>
  <c r="C797" i="7"/>
  <c r="J795" i="7"/>
  <c r="K795" i="7" s="1"/>
  <c r="H795" i="7"/>
  <c r="G795" i="7"/>
  <c r="F795" i="7"/>
  <c r="C795" i="7"/>
  <c r="J794" i="7"/>
  <c r="K794" i="7" s="1"/>
  <c r="H794" i="7"/>
  <c r="G794" i="7"/>
  <c r="F794" i="7"/>
  <c r="C794" i="7"/>
  <c r="J793" i="7"/>
  <c r="K793" i="7" s="1"/>
  <c r="G793" i="7"/>
  <c r="F793" i="7"/>
  <c r="H793" i="7" s="1"/>
  <c r="C793" i="7"/>
  <c r="J792" i="7"/>
  <c r="K792" i="7" s="1"/>
  <c r="G792" i="7"/>
  <c r="F792" i="7"/>
  <c r="H792" i="7" s="1"/>
  <c r="C792" i="7"/>
  <c r="J791" i="7"/>
  <c r="K791" i="7" s="1"/>
  <c r="H791" i="7"/>
  <c r="G791" i="7"/>
  <c r="F791" i="7"/>
  <c r="C791" i="7"/>
  <c r="J790" i="7"/>
  <c r="K790" i="7" s="1"/>
  <c r="H790" i="7"/>
  <c r="G790" i="7"/>
  <c r="F790" i="7"/>
  <c r="C790" i="7"/>
  <c r="J789" i="7"/>
  <c r="K789" i="7" s="1"/>
  <c r="G789" i="7"/>
  <c r="F789" i="7"/>
  <c r="H789" i="7" s="1"/>
  <c r="C789" i="7"/>
  <c r="J788" i="7"/>
  <c r="K788" i="7" s="1"/>
  <c r="H788" i="7"/>
  <c r="G788" i="7"/>
  <c r="F788" i="7"/>
  <c r="C788" i="7"/>
  <c r="J787" i="7"/>
  <c r="K787" i="7" s="1"/>
  <c r="H787" i="7"/>
  <c r="G787" i="7"/>
  <c r="F787" i="7"/>
  <c r="C787" i="7"/>
  <c r="J786" i="7"/>
  <c r="K786" i="7" s="1"/>
  <c r="G786" i="7"/>
  <c r="F786" i="7"/>
  <c r="H786" i="7" s="1"/>
  <c r="C786" i="7"/>
  <c r="J785" i="7"/>
  <c r="K785" i="7" s="1"/>
  <c r="H785" i="7"/>
  <c r="G785" i="7"/>
  <c r="F785" i="7"/>
  <c r="C785" i="7"/>
  <c r="J784" i="7"/>
  <c r="K784" i="7" s="1"/>
  <c r="G784" i="7"/>
  <c r="F784" i="7"/>
  <c r="H784" i="7" s="1"/>
  <c r="C784" i="7"/>
  <c r="J782" i="7"/>
  <c r="K782" i="7" s="1"/>
  <c r="H782" i="7"/>
  <c r="G782" i="7"/>
  <c r="F782" i="7"/>
  <c r="C782" i="7"/>
  <c r="J781" i="7"/>
  <c r="K781" i="7" s="1"/>
  <c r="G781" i="7"/>
  <c r="F781" i="7"/>
  <c r="H781" i="7" s="1"/>
  <c r="C781" i="7"/>
  <c r="J780" i="7"/>
  <c r="K780" i="7" s="1"/>
  <c r="G780" i="7"/>
  <c r="F780" i="7"/>
  <c r="H780" i="7" s="1"/>
  <c r="C780" i="7"/>
  <c r="J779" i="7"/>
  <c r="K779" i="7" s="1"/>
  <c r="H779" i="7"/>
  <c r="G779" i="7"/>
  <c r="F779" i="7"/>
  <c r="C779" i="7"/>
  <c r="J778" i="7"/>
  <c r="K778" i="7" s="1"/>
  <c r="H778" i="7"/>
  <c r="G778" i="7"/>
  <c r="F778" i="7"/>
  <c r="C778" i="7"/>
  <c r="J777" i="7"/>
  <c r="K777" i="7" s="1"/>
  <c r="H777" i="7"/>
  <c r="G777" i="7"/>
  <c r="F777" i="7"/>
  <c r="C777" i="7"/>
  <c r="J776" i="7"/>
  <c r="K776" i="7" s="1"/>
  <c r="H776" i="7"/>
  <c r="G776" i="7"/>
  <c r="F776" i="7"/>
  <c r="C776" i="7"/>
  <c r="J775" i="7"/>
  <c r="K775" i="7" s="1"/>
  <c r="G775" i="7"/>
  <c r="F775" i="7"/>
  <c r="H775" i="7" s="1"/>
  <c r="C775" i="7"/>
  <c r="J774" i="7"/>
  <c r="K774" i="7" s="1"/>
  <c r="G774" i="7"/>
  <c r="F774" i="7"/>
  <c r="H774" i="7" s="1"/>
  <c r="C774" i="7"/>
  <c r="J773" i="7"/>
  <c r="K773" i="7" s="1"/>
  <c r="H773" i="7"/>
  <c r="G773" i="7"/>
  <c r="F773" i="7"/>
  <c r="C773" i="7"/>
  <c r="J772" i="7"/>
  <c r="K772" i="7" s="1"/>
  <c r="G772" i="7"/>
  <c r="F772" i="7"/>
  <c r="H772" i="7" s="1"/>
  <c r="C772" i="7"/>
  <c r="J771" i="7"/>
  <c r="K771" i="7" s="1"/>
  <c r="G771" i="7"/>
  <c r="F771" i="7"/>
  <c r="H771" i="7" s="1"/>
  <c r="C771" i="7"/>
  <c r="J769" i="7"/>
  <c r="K769" i="7" s="1"/>
  <c r="H769" i="7"/>
  <c r="G769" i="7"/>
  <c r="F769" i="7"/>
  <c r="C769" i="7"/>
  <c r="J768" i="7"/>
  <c r="K768" i="7" s="1"/>
  <c r="H768" i="7"/>
  <c r="G768" i="7"/>
  <c r="F768" i="7"/>
  <c r="C768" i="7"/>
  <c r="J767" i="7"/>
  <c r="K767" i="7" s="1"/>
  <c r="G767" i="7"/>
  <c r="F767" i="7"/>
  <c r="H767" i="7" s="1"/>
  <c r="C767" i="7"/>
  <c r="J766" i="7"/>
  <c r="K766" i="7" s="1"/>
  <c r="H766" i="7"/>
  <c r="G766" i="7"/>
  <c r="F766" i="7"/>
  <c r="C766" i="7"/>
  <c r="J765" i="7"/>
  <c r="K765" i="7" s="1"/>
  <c r="H765" i="7"/>
  <c r="G765" i="7"/>
  <c r="F765" i="7"/>
  <c r="C765" i="7"/>
  <c r="J764" i="7"/>
  <c r="K764" i="7" s="1"/>
  <c r="G764" i="7"/>
  <c r="F764" i="7"/>
  <c r="H764" i="7" s="1"/>
  <c r="C764" i="7"/>
  <c r="J763" i="7"/>
  <c r="K763" i="7" s="1"/>
  <c r="G763" i="7"/>
  <c r="F763" i="7"/>
  <c r="H763" i="7" s="1"/>
  <c r="C763" i="7"/>
  <c r="J762" i="7"/>
  <c r="K762" i="7" s="1"/>
  <c r="G762" i="7"/>
  <c r="F762" i="7"/>
  <c r="H762" i="7" s="1"/>
  <c r="C762" i="7"/>
  <c r="J761" i="7"/>
  <c r="K761" i="7" s="1"/>
  <c r="H761" i="7"/>
  <c r="G761" i="7"/>
  <c r="F761" i="7"/>
  <c r="C761" i="7"/>
  <c r="J760" i="7"/>
  <c r="K760" i="7" s="1"/>
  <c r="H760" i="7"/>
  <c r="G760" i="7"/>
  <c r="F760" i="7"/>
  <c r="C760" i="7"/>
  <c r="J759" i="7"/>
  <c r="K759" i="7" s="1"/>
  <c r="H759" i="7"/>
  <c r="G759" i="7"/>
  <c r="F759" i="7"/>
  <c r="C759" i="7"/>
  <c r="J758" i="7"/>
  <c r="K758" i="7" s="1"/>
  <c r="G758" i="7"/>
  <c r="F758" i="7"/>
  <c r="H758" i="7" s="1"/>
  <c r="C758" i="7"/>
  <c r="J756" i="7"/>
  <c r="K756" i="7" s="1"/>
  <c r="H756" i="7"/>
  <c r="G756" i="7"/>
  <c r="F756" i="7"/>
  <c r="C756" i="7"/>
  <c r="J755" i="7"/>
  <c r="K755" i="7" s="1"/>
  <c r="G755" i="7"/>
  <c r="F755" i="7"/>
  <c r="H755" i="7" s="1"/>
  <c r="C755" i="7"/>
  <c r="J754" i="7"/>
  <c r="K754" i="7" s="1"/>
  <c r="G754" i="7"/>
  <c r="F754" i="7"/>
  <c r="H754" i="7" s="1"/>
  <c r="C754" i="7"/>
  <c r="J753" i="7"/>
  <c r="K753" i="7" s="1"/>
  <c r="H753" i="7"/>
  <c r="G753" i="7"/>
  <c r="F753" i="7"/>
  <c r="C753" i="7"/>
  <c r="J752" i="7"/>
  <c r="K752" i="7" s="1"/>
  <c r="H752" i="7"/>
  <c r="G752" i="7"/>
  <c r="F752" i="7"/>
  <c r="C752" i="7"/>
  <c r="J751" i="7"/>
  <c r="K751" i="7" s="1"/>
  <c r="H751" i="7"/>
  <c r="G751" i="7"/>
  <c r="F751" i="7"/>
  <c r="C751" i="7"/>
  <c r="J750" i="7"/>
  <c r="K750" i="7" s="1"/>
  <c r="G750" i="7"/>
  <c r="F750" i="7"/>
  <c r="H750" i="7" s="1"/>
  <c r="C750" i="7"/>
  <c r="J749" i="7"/>
  <c r="K749" i="7" s="1"/>
  <c r="G749" i="7"/>
  <c r="F749" i="7"/>
  <c r="H749" i="7" s="1"/>
  <c r="C749" i="7"/>
  <c r="J748" i="7"/>
  <c r="K748" i="7" s="1"/>
  <c r="H748" i="7"/>
  <c r="G748" i="7"/>
  <c r="F748" i="7"/>
  <c r="C748" i="7"/>
  <c r="J747" i="7"/>
  <c r="K747" i="7" s="1"/>
  <c r="H747" i="7"/>
  <c r="G747" i="7"/>
  <c r="F747" i="7"/>
  <c r="C747" i="7"/>
  <c r="J746" i="7"/>
  <c r="K746" i="7" s="1"/>
  <c r="G746" i="7"/>
  <c r="F746" i="7"/>
  <c r="H746" i="7" s="1"/>
  <c r="C746" i="7"/>
  <c r="J745" i="7"/>
  <c r="K745" i="7" s="1"/>
  <c r="G745" i="7"/>
  <c r="F745" i="7"/>
  <c r="H745" i="7" s="1"/>
  <c r="C745" i="7"/>
  <c r="J743" i="7"/>
  <c r="K743" i="7" s="1"/>
  <c r="H743" i="7"/>
  <c r="G743" i="7"/>
  <c r="F743" i="7"/>
  <c r="C743" i="7"/>
  <c r="J742" i="7"/>
  <c r="K742" i="7" s="1"/>
  <c r="G742" i="7"/>
  <c r="F742" i="7"/>
  <c r="H742" i="7" s="1"/>
  <c r="C742" i="7"/>
  <c r="J741" i="7"/>
  <c r="K741" i="7" s="1"/>
  <c r="G741" i="7"/>
  <c r="F741" i="7"/>
  <c r="H741" i="7" s="1"/>
  <c r="C741" i="7"/>
  <c r="J740" i="7"/>
  <c r="K740" i="7" s="1"/>
  <c r="H740" i="7"/>
  <c r="G740" i="7"/>
  <c r="F740" i="7"/>
  <c r="C740" i="7"/>
  <c r="J739" i="7"/>
  <c r="K739" i="7" s="1"/>
  <c r="H739" i="7"/>
  <c r="G739" i="7"/>
  <c r="F739" i="7"/>
  <c r="C739" i="7"/>
  <c r="J738" i="7"/>
  <c r="K738" i="7" s="1"/>
  <c r="H738" i="7"/>
  <c r="G738" i="7"/>
  <c r="F738" i="7"/>
  <c r="C738" i="7"/>
  <c r="J737" i="7"/>
  <c r="K737" i="7" s="1"/>
  <c r="G737" i="7"/>
  <c r="F737" i="7"/>
  <c r="H737" i="7" s="1"/>
  <c r="C737" i="7"/>
  <c r="J736" i="7"/>
  <c r="K736" i="7" s="1"/>
  <c r="G736" i="7"/>
  <c r="F736" i="7"/>
  <c r="H736" i="7" s="1"/>
  <c r="C736" i="7"/>
  <c r="J735" i="7"/>
  <c r="K735" i="7" s="1"/>
  <c r="H735" i="7"/>
  <c r="G735" i="7"/>
  <c r="F735" i="7"/>
  <c r="C735" i="7"/>
  <c r="J734" i="7"/>
  <c r="K734" i="7" s="1"/>
  <c r="H734" i="7"/>
  <c r="G734" i="7"/>
  <c r="F734" i="7"/>
  <c r="C734" i="7"/>
  <c r="J733" i="7"/>
  <c r="K733" i="7" s="1"/>
  <c r="H733" i="7"/>
  <c r="G733" i="7"/>
  <c r="F733" i="7"/>
  <c r="C733" i="7"/>
  <c r="J732" i="7"/>
  <c r="K732" i="7" s="1"/>
  <c r="G732" i="7"/>
  <c r="F732" i="7"/>
  <c r="H732" i="7" s="1"/>
  <c r="C732" i="7"/>
  <c r="J730" i="7"/>
  <c r="K730" i="7" s="1"/>
  <c r="G730" i="7"/>
  <c r="F730" i="7"/>
  <c r="H730" i="7" s="1"/>
  <c r="C730" i="7"/>
  <c r="J729" i="7"/>
  <c r="K729" i="7" s="1"/>
  <c r="G729" i="7"/>
  <c r="F729" i="7"/>
  <c r="H729" i="7" s="1"/>
  <c r="C729" i="7"/>
  <c r="J728" i="7"/>
  <c r="K728" i="7" s="1"/>
  <c r="G728" i="7"/>
  <c r="F728" i="7"/>
  <c r="H728" i="7" s="1"/>
  <c r="C728" i="7"/>
  <c r="J727" i="7"/>
  <c r="K727" i="7" s="1"/>
  <c r="G727" i="7"/>
  <c r="F727" i="7"/>
  <c r="H727" i="7" s="1"/>
  <c r="C727" i="7"/>
  <c r="J726" i="7"/>
  <c r="K726" i="7" s="1"/>
  <c r="H726" i="7"/>
  <c r="G726" i="7"/>
  <c r="F726" i="7"/>
  <c r="C726" i="7"/>
  <c r="J725" i="7"/>
  <c r="K725" i="7" s="1"/>
  <c r="H725" i="7"/>
  <c r="G725" i="7"/>
  <c r="F725" i="7"/>
  <c r="C725" i="7"/>
  <c r="J724" i="7"/>
  <c r="K724" i="7" s="1"/>
  <c r="G724" i="7"/>
  <c r="F724" i="7"/>
  <c r="H724" i="7" s="1"/>
  <c r="C724" i="7"/>
  <c r="J723" i="7"/>
  <c r="K723" i="7" s="1"/>
  <c r="G723" i="7"/>
  <c r="F723" i="7"/>
  <c r="H723" i="7" s="1"/>
  <c r="C723" i="7"/>
  <c r="J722" i="7"/>
  <c r="K722" i="7" s="1"/>
  <c r="H722" i="7"/>
  <c r="G722" i="7"/>
  <c r="F722" i="7"/>
  <c r="C722" i="7"/>
  <c r="J721" i="7"/>
  <c r="K721" i="7" s="1"/>
  <c r="H721" i="7"/>
  <c r="G721" i="7"/>
  <c r="F721" i="7"/>
  <c r="C721" i="7"/>
  <c r="J720" i="7"/>
  <c r="K720" i="7" s="1"/>
  <c r="G720" i="7"/>
  <c r="F720" i="7"/>
  <c r="H720" i="7" s="1"/>
  <c r="C720" i="7"/>
  <c r="J719" i="7"/>
  <c r="K719" i="7" s="1"/>
  <c r="H719" i="7"/>
  <c r="G719" i="7"/>
  <c r="F719" i="7"/>
  <c r="C719" i="7"/>
  <c r="J717" i="7"/>
  <c r="K717" i="7" s="1"/>
  <c r="H717" i="7"/>
  <c r="G717" i="7"/>
  <c r="F717" i="7"/>
  <c r="C717" i="7"/>
  <c r="J716" i="7"/>
  <c r="K716" i="7" s="1"/>
  <c r="G716" i="7"/>
  <c r="F716" i="7"/>
  <c r="H716" i="7" s="1"/>
  <c r="C716" i="7"/>
  <c r="J715" i="7"/>
  <c r="K715" i="7" s="1"/>
  <c r="H715" i="7"/>
  <c r="G715" i="7"/>
  <c r="F715" i="7"/>
  <c r="C715" i="7"/>
  <c r="J714" i="7"/>
  <c r="K714" i="7" s="1"/>
  <c r="G714" i="7"/>
  <c r="F714" i="7"/>
  <c r="H714" i="7" s="1"/>
  <c r="C714" i="7"/>
  <c r="J713" i="7"/>
  <c r="K713" i="7" s="1"/>
  <c r="H713" i="7"/>
  <c r="G713" i="7"/>
  <c r="F713" i="7"/>
  <c r="C713" i="7"/>
  <c r="J712" i="7"/>
  <c r="K712" i="7" s="1"/>
  <c r="G712" i="7"/>
  <c r="F712" i="7"/>
  <c r="H712" i="7" s="1"/>
  <c r="C712" i="7"/>
  <c r="J711" i="7"/>
  <c r="K711" i="7" s="1"/>
  <c r="G711" i="7"/>
  <c r="F711" i="7"/>
  <c r="H711" i="7" s="1"/>
  <c r="C711" i="7"/>
  <c r="J710" i="7"/>
  <c r="K710" i="7" s="1"/>
  <c r="H710" i="7"/>
  <c r="G710" i="7"/>
  <c r="F710" i="7"/>
  <c r="C710" i="7"/>
  <c r="J709" i="7"/>
  <c r="K709" i="7" s="1"/>
  <c r="H709" i="7"/>
  <c r="G709" i="7"/>
  <c r="F709" i="7"/>
  <c r="C709" i="7"/>
  <c r="J708" i="7"/>
  <c r="K708" i="7" s="1"/>
  <c r="H708" i="7"/>
  <c r="G708" i="7"/>
  <c r="F708" i="7"/>
  <c r="C708" i="7"/>
  <c r="J707" i="7"/>
  <c r="K707" i="7" s="1"/>
  <c r="H707" i="7"/>
  <c r="G707" i="7"/>
  <c r="F707" i="7"/>
  <c r="C707" i="7"/>
  <c r="J706" i="7"/>
  <c r="K706" i="7" s="1"/>
  <c r="G706" i="7"/>
  <c r="F706" i="7"/>
  <c r="H706" i="7" s="1"/>
  <c r="C706" i="7"/>
  <c r="J704" i="7"/>
  <c r="K704" i="7" s="1"/>
  <c r="G704" i="7"/>
  <c r="F704" i="7"/>
  <c r="H704" i="7" s="1"/>
  <c r="C704" i="7"/>
  <c r="J703" i="7"/>
  <c r="K703" i="7" s="1"/>
  <c r="H703" i="7"/>
  <c r="G703" i="7"/>
  <c r="F703" i="7"/>
  <c r="C703" i="7"/>
  <c r="J702" i="7"/>
  <c r="K702" i="7" s="1"/>
  <c r="G702" i="7"/>
  <c r="F702" i="7"/>
  <c r="H702" i="7" s="1"/>
  <c r="C702" i="7"/>
  <c r="J701" i="7"/>
  <c r="K701" i="7" s="1"/>
  <c r="G701" i="7"/>
  <c r="F701" i="7"/>
  <c r="H701" i="7" s="1"/>
  <c r="C701" i="7"/>
  <c r="J700" i="7"/>
  <c r="K700" i="7" s="1"/>
  <c r="H700" i="7"/>
  <c r="G700" i="7"/>
  <c r="F700" i="7"/>
  <c r="C700" i="7"/>
  <c r="J699" i="7"/>
  <c r="K699" i="7" s="1"/>
  <c r="H699" i="7"/>
  <c r="G699" i="7"/>
  <c r="F699" i="7"/>
  <c r="C699" i="7"/>
  <c r="J698" i="7"/>
  <c r="K698" i="7" s="1"/>
  <c r="G698" i="7"/>
  <c r="F698" i="7"/>
  <c r="H698" i="7" s="1"/>
  <c r="C698" i="7"/>
  <c r="J697" i="7"/>
  <c r="K697" i="7" s="1"/>
  <c r="H697" i="7"/>
  <c r="G697" i="7"/>
  <c r="F697" i="7"/>
  <c r="C697" i="7"/>
  <c r="J696" i="7"/>
  <c r="K696" i="7" s="1"/>
  <c r="H696" i="7"/>
  <c r="G696" i="7"/>
  <c r="F696" i="7"/>
  <c r="C696" i="7"/>
  <c r="J695" i="7"/>
  <c r="K695" i="7" s="1"/>
  <c r="H695" i="7"/>
  <c r="G695" i="7"/>
  <c r="F695" i="7"/>
  <c r="C695" i="7"/>
  <c r="K694" i="7"/>
  <c r="J694" i="7"/>
  <c r="G694" i="7"/>
  <c r="F694" i="7"/>
  <c r="H694" i="7" s="1"/>
  <c r="C694" i="7"/>
  <c r="J693" i="7"/>
  <c r="K693" i="7" s="1"/>
  <c r="G693" i="7"/>
  <c r="F693" i="7"/>
  <c r="H693" i="7" s="1"/>
  <c r="C693" i="7"/>
  <c r="K691" i="7"/>
  <c r="J691" i="7"/>
  <c r="G691" i="7"/>
  <c r="F691" i="7"/>
  <c r="H691" i="7" s="1"/>
  <c r="C691" i="7"/>
  <c r="K690" i="7"/>
  <c r="J690" i="7"/>
  <c r="G690" i="7"/>
  <c r="F690" i="7"/>
  <c r="H690" i="7" s="1"/>
  <c r="C690" i="7"/>
  <c r="J689" i="7"/>
  <c r="K689" i="7" s="1"/>
  <c r="G689" i="7"/>
  <c r="F689" i="7"/>
  <c r="H689" i="7" s="1"/>
  <c r="C689" i="7"/>
  <c r="J688" i="7"/>
  <c r="K688" i="7" s="1"/>
  <c r="H688" i="7"/>
  <c r="G688" i="7"/>
  <c r="F688" i="7"/>
  <c r="C688" i="7"/>
  <c r="K687" i="7"/>
  <c r="J687" i="7"/>
  <c r="H687" i="7"/>
  <c r="G687" i="7"/>
  <c r="F687" i="7"/>
  <c r="C687" i="7"/>
  <c r="K686" i="7"/>
  <c r="J686" i="7"/>
  <c r="G686" i="7"/>
  <c r="F686" i="7"/>
  <c r="H686" i="7" s="1"/>
  <c r="C686" i="7"/>
  <c r="J685" i="7"/>
  <c r="K685" i="7" s="1"/>
  <c r="H685" i="7"/>
  <c r="G685" i="7"/>
  <c r="F685" i="7"/>
  <c r="C685" i="7"/>
  <c r="J684" i="7"/>
  <c r="K684" i="7" s="1"/>
  <c r="H684" i="7"/>
  <c r="G684" i="7"/>
  <c r="F684" i="7"/>
  <c r="C684" i="7"/>
  <c r="K683" i="7"/>
  <c r="J683" i="7"/>
  <c r="G683" i="7"/>
  <c r="F683" i="7"/>
  <c r="H683" i="7" s="1"/>
  <c r="C683" i="7"/>
  <c r="K682" i="7"/>
  <c r="J682" i="7"/>
  <c r="G682" i="7"/>
  <c r="F682" i="7"/>
  <c r="H682" i="7" s="1"/>
  <c r="C682" i="7"/>
  <c r="K681" i="7"/>
  <c r="J681" i="7"/>
  <c r="G681" i="7"/>
  <c r="F681" i="7"/>
  <c r="H681" i="7" s="1"/>
  <c r="C681" i="7"/>
  <c r="J680" i="7"/>
  <c r="K680" i="7" s="1"/>
  <c r="H680" i="7"/>
  <c r="G680" i="7"/>
  <c r="F680" i="7"/>
  <c r="C680" i="7"/>
  <c r="J678" i="7"/>
  <c r="K678" i="7" s="1"/>
  <c r="H678" i="7"/>
  <c r="G678" i="7"/>
  <c r="F678" i="7"/>
  <c r="C678" i="7"/>
  <c r="J677" i="7"/>
  <c r="K677" i="7" s="1"/>
  <c r="G677" i="7"/>
  <c r="F677" i="7"/>
  <c r="H677" i="7" s="1"/>
  <c r="C677" i="7"/>
  <c r="K676" i="7"/>
  <c r="J676" i="7"/>
  <c r="H676" i="7"/>
  <c r="G676" i="7"/>
  <c r="F676" i="7"/>
  <c r="C676" i="7"/>
  <c r="J675" i="7"/>
  <c r="K675" i="7" s="1"/>
  <c r="H675" i="7"/>
  <c r="G675" i="7"/>
  <c r="F675" i="7"/>
  <c r="C675" i="7"/>
  <c r="K674" i="7"/>
  <c r="J674" i="7"/>
  <c r="H674" i="7"/>
  <c r="G674" i="7"/>
  <c r="F674" i="7"/>
  <c r="C674" i="7"/>
  <c r="K673" i="7"/>
  <c r="J673" i="7"/>
  <c r="G673" i="7"/>
  <c r="F673" i="7"/>
  <c r="H673" i="7" s="1"/>
  <c r="C673" i="7"/>
  <c r="J672" i="7"/>
  <c r="K672" i="7" s="1"/>
  <c r="G672" i="7"/>
  <c r="F672" i="7"/>
  <c r="H672" i="7" s="1"/>
  <c r="C672" i="7"/>
  <c r="K671" i="7"/>
  <c r="J671" i="7"/>
  <c r="H671" i="7"/>
  <c r="G671" i="7"/>
  <c r="F671" i="7"/>
  <c r="C671" i="7"/>
  <c r="K670" i="7"/>
  <c r="J670" i="7"/>
  <c r="H670" i="7"/>
  <c r="G670" i="7"/>
  <c r="F670" i="7"/>
  <c r="C670" i="7"/>
  <c r="K669" i="7"/>
  <c r="J669" i="7"/>
  <c r="H669" i="7"/>
  <c r="G669" i="7"/>
  <c r="F669" i="7"/>
  <c r="C669" i="7"/>
  <c r="J668" i="7"/>
  <c r="K668" i="7" s="1"/>
  <c r="H668" i="7"/>
  <c r="G668" i="7"/>
  <c r="F668" i="7"/>
  <c r="C668" i="7"/>
  <c r="J667" i="7"/>
  <c r="K667" i="7" s="1"/>
  <c r="G667" i="7"/>
  <c r="F667" i="7"/>
  <c r="H667" i="7" s="1"/>
  <c r="C667" i="7"/>
  <c r="K665" i="7"/>
  <c r="J665" i="7"/>
  <c r="G665" i="7"/>
  <c r="F665" i="7"/>
  <c r="H665" i="7" s="1"/>
  <c r="C665" i="7"/>
  <c r="K664" i="7"/>
  <c r="J664" i="7"/>
  <c r="G664" i="7"/>
  <c r="F664" i="7"/>
  <c r="H664" i="7" s="1"/>
  <c r="C664" i="7"/>
  <c r="J663" i="7"/>
  <c r="K663" i="7" s="1"/>
  <c r="G663" i="7"/>
  <c r="F663" i="7"/>
  <c r="H663" i="7" s="1"/>
  <c r="C663" i="7"/>
  <c r="J662" i="7"/>
  <c r="K662" i="7" s="1"/>
  <c r="H662" i="7"/>
  <c r="G662" i="7"/>
  <c r="F662" i="7"/>
  <c r="C662" i="7"/>
  <c r="J661" i="7"/>
  <c r="K661" i="7" s="1"/>
  <c r="H661" i="7"/>
  <c r="G661" i="7"/>
  <c r="F661" i="7"/>
  <c r="C661" i="7"/>
  <c r="K660" i="7"/>
  <c r="J660" i="7"/>
  <c r="H660" i="7"/>
  <c r="G660" i="7"/>
  <c r="F660" i="7"/>
  <c r="C660" i="7"/>
  <c r="K659" i="7"/>
  <c r="J659" i="7"/>
  <c r="G659" i="7"/>
  <c r="F659" i="7"/>
  <c r="H659" i="7" s="1"/>
  <c r="C659" i="7"/>
  <c r="J658" i="7"/>
  <c r="K658" i="7" s="1"/>
  <c r="H658" i="7"/>
  <c r="G658" i="7"/>
  <c r="F658" i="7"/>
  <c r="C658" i="7"/>
  <c r="K657" i="7"/>
  <c r="J657" i="7"/>
  <c r="H657" i="7"/>
  <c r="G657" i="7"/>
  <c r="F657" i="7"/>
  <c r="C657" i="7"/>
  <c r="K656" i="7"/>
  <c r="J656" i="7"/>
  <c r="G656" i="7"/>
  <c r="F656" i="7"/>
  <c r="H656" i="7" s="1"/>
  <c r="C656" i="7"/>
  <c r="K655" i="7"/>
  <c r="J655" i="7"/>
  <c r="G655" i="7"/>
  <c r="F655" i="7"/>
  <c r="H655" i="7" s="1"/>
  <c r="C655" i="7"/>
  <c r="K654" i="7"/>
  <c r="J654" i="7"/>
  <c r="H654" i="7"/>
  <c r="G654" i="7"/>
  <c r="F654" i="7"/>
  <c r="C654" i="7"/>
  <c r="J652" i="7"/>
  <c r="K652" i="7" s="1"/>
  <c r="H652" i="7"/>
  <c r="G652" i="7"/>
  <c r="F652" i="7"/>
  <c r="C652" i="7"/>
  <c r="J651" i="7"/>
  <c r="K651" i="7" s="1"/>
  <c r="H651" i="7"/>
  <c r="G651" i="7"/>
  <c r="F651" i="7"/>
  <c r="C651" i="7"/>
  <c r="J650" i="7"/>
  <c r="K650" i="7" s="1"/>
  <c r="G650" i="7"/>
  <c r="F650" i="7"/>
  <c r="H650" i="7" s="1"/>
  <c r="C650" i="7"/>
  <c r="J649" i="7"/>
  <c r="K649" i="7" s="1"/>
  <c r="G649" i="7"/>
  <c r="F649" i="7"/>
  <c r="H649" i="7" s="1"/>
  <c r="C649" i="7"/>
  <c r="K648" i="7"/>
  <c r="J648" i="7"/>
  <c r="H648" i="7"/>
  <c r="G648" i="7"/>
  <c r="F648" i="7"/>
  <c r="C648" i="7"/>
  <c r="K647" i="7"/>
  <c r="J647" i="7"/>
  <c r="G647" i="7"/>
  <c r="F647" i="7"/>
  <c r="H647" i="7" s="1"/>
  <c r="C647" i="7"/>
  <c r="J646" i="7"/>
  <c r="K646" i="7" s="1"/>
  <c r="G646" i="7"/>
  <c r="F646" i="7"/>
  <c r="H646" i="7" s="1"/>
  <c r="C646" i="7"/>
  <c r="K645" i="7"/>
  <c r="J645" i="7"/>
  <c r="H645" i="7"/>
  <c r="G645" i="7"/>
  <c r="F645" i="7"/>
  <c r="C645" i="7"/>
  <c r="K644" i="7"/>
  <c r="J644" i="7"/>
  <c r="H644" i="7"/>
  <c r="G644" i="7"/>
  <c r="F644" i="7"/>
  <c r="C644" i="7"/>
  <c r="K643" i="7"/>
  <c r="J643" i="7"/>
  <c r="G643" i="7"/>
  <c r="F643" i="7"/>
  <c r="H643" i="7" s="1"/>
  <c r="C643" i="7"/>
  <c r="J642" i="7"/>
  <c r="K642" i="7" s="1"/>
  <c r="H642" i="7"/>
  <c r="G642" i="7"/>
  <c r="F642" i="7"/>
  <c r="C642" i="7"/>
  <c r="J641" i="7"/>
  <c r="K641" i="7" s="1"/>
  <c r="G641" i="7"/>
  <c r="F641" i="7"/>
  <c r="H641" i="7" s="1"/>
  <c r="C641" i="7"/>
  <c r="K639" i="7"/>
  <c r="J639" i="7"/>
  <c r="H639" i="7"/>
  <c r="G639" i="7"/>
  <c r="F639" i="7"/>
  <c r="C639" i="7"/>
  <c r="K638" i="7"/>
  <c r="J638" i="7"/>
  <c r="G638" i="7"/>
  <c r="F638" i="7"/>
  <c r="H638" i="7" s="1"/>
  <c r="C638" i="7"/>
  <c r="J637" i="7"/>
  <c r="K637" i="7" s="1"/>
  <c r="G637" i="7"/>
  <c r="F637" i="7"/>
  <c r="H637" i="7" s="1"/>
  <c r="C637" i="7"/>
  <c r="K636" i="7"/>
  <c r="J636" i="7"/>
  <c r="H636" i="7"/>
  <c r="G636" i="7"/>
  <c r="F636" i="7"/>
  <c r="C636" i="7"/>
  <c r="J635" i="7"/>
  <c r="K635" i="7" s="1"/>
  <c r="H635" i="7"/>
  <c r="G635" i="7"/>
  <c r="F635" i="7"/>
  <c r="C635" i="7"/>
  <c r="J634" i="7"/>
  <c r="K634" i="7" s="1"/>
  <c r="G634" i="7"/>
  <c r="F634" i="7"/>
  <c r="H634" i="7" s="1"/>
  <c r="C634" i="7"/>
  <c r="K633" i="7"/>
  <c r="J633" i="7"/>
  <c r="G633" i="7"/>
  <c r="F633" i="7"/>
  <c r="H633" i="7" s="1"/>
  <c r="C633" i="7"/>
  <c r="J632" i="7"/>
  <c r="K632" i="7" s="1"/>
  <c r="H632" i="7"/>
  <c r="G632" i="7"/>
  <c r="F632" i="7"/>
  <c r="C632" i="7"/>
  <c r="K631" i="7"/>
  <c r="J631" i="7"/>
  <c r="H631" i="7"/>
  <c r="G631" i="7"/>
  <c r="F631" i="7"/>
  <c r="C631" i="7"/>
  <c r="K630" i="7"/>
  <c r="J630" i="7"/>
  <c r="G630" i="7"/>
  <c r="F630" i="7"/>
  <c r="H630" i="7" s="1"/>
  <c r="C630" i="7"/>
  <c r="K629" i="7"/>
  <c r="J629" i="7"/>
  <c r="G629" i="7"/>
  <c r="F629" i="7"/>
  <c r="H629" i="7" s="1"/>
  <c r="C629" i="7"/>
  <c r="K628" i="7"/>
  <c r="J628" i="7"/>
  <c r="H628" i="7"/>
  <c r="G628" i="7"/>
  <c r="F628" i="7"/>
  <c r="C628" i="7"/>
  <c r="K626" i="7"/>
  <c r="J626" i="7"/>
  <c r="H626" i="7"/>
  <c r="G626" i="7"/>
  <c r="F626" i="7"/>
  <c r="C626" i="7"/>
  <c r="J625" i="7"/>
  <c r="K625" i="7" s="1"/>
  <c r="H625" i="7"/>
  <c r="G625" i="7"/>
  <c r="F625" i="7"/>
  <c r="C625" i="7"/>
  <c r="J624" i="7"/>
  <c r="K624" i="7" s="1"/>
  <c r="H624" i="7"/>
  <c r="G624" i="7"/>
  <c r="F624" i="7"/>
  <c r="C624" i="7"/>
  <c r="J623" i="7"/>
  <c r="K623" i="7" s="1"/>
  <c r="G623" i="7"/>
  <c r="F623" i="7"/>
  <c r="H623" i="7" s="1"/>
  <c r="C623" i="7"/>
  <c r="K622" i="7"/>
  <c r="J622" i="7"/>
  <c r="G622" i="7"/>
  <c r="F622" i="7"/>
  <c r="H622" i="7" s="1"/>
  <c r="C622" i="7"/>
  <c r="K621" i="7"/>
  <c r="J621" i="7"/>
  <c r="G621" i="7"/>
  <c r="F621" i="7"/>
  <c r="H621" i="7" s="1"/>
  <c r="C621" i="7"/>
  <c r="K620" i="7"/>
  <c r="J620" i="7"/>
  <c r="G620" i="7"/>
  <c r="F620" i="7"/>
  <c r="H620" i="7" s="1"/>
  <c r="C620" i="7"/>
  <c r="J619" i="7"/>
  <c r="K619" i="7" s="1"/>
  <c r="H619" i="7"/>
  <c r="G619" i="7"/>
  <c r="F619" i="7"/>
  <c r="C619" i="7"/>
  <c r="K618" i="7"/>
  <c r="J618" i="7"/>
  <c r="H618" i="7"/>
  <c r="G618" i="7"/>
  <c r="F618" i="7"/>
  <c r="C618" i="7"/>
  <c r="K617" i="7"/>
  <c r="J617" i="7"/>
  <c r="G617" i="7"/>
  <c r="F617" i="7"/>
  <c r="H617" i="7" s="1"/>
  <c r="C617" i="7"/>
  <c r="J616" i="7"/>
  <c r="K616" i="7" s="1"/>
  <c r="H616" i="7"/>
  <c r="G616" i="7"/>
  <c r="F616" i="7"/>
  <c r="C616" i="7"/>
  <c r="J615" i="7"/>
  <c r="K615" i="7" s="1"/>
  <c r="G615" i="7"/>
  <c r="F615" i="7"/>
  <c r="H615" i="7" s="1"/>
  <c r="C615" i="7"/>
  <c r="K613" i="7"/>
  <c r="J613" i="7"/>
  <c r="H613" i="7"/>
  <c r="G613" i="7"/>
  <c r="F613" i="7"/>
  <c r="C613" i="7"/>
  <c r="K612" i="7"/>
  <c r="J612" i="7"/>
  <c r="G612" i="7"/>
  <c r="F612" i="7"/>
  <c r="H612" i="7" s="1"/>
  <c r="C612" i="7"/>
  <c r="K611" i="7"/>
  <c r="J611" i="7"/>
  <c r="G611" i="7"/>
  <c r="F611" i="7"/>
  <c r="H611" i="7" s="1"/>
  <c r="C611" i="7"/>
  <c r="J610" i="7"/>
  <c r="K610" i="7" s="1"/>
  <c r="H610" i="7"/>
  <c r="G610" i="7"/>
  <c r="F610" i="7"/>
  <c r="C610" i="7"/>
  <c r="J609" i="7"/>
  <c r="K609" i="7" s="1"/>
  <c r="H609" i="7"/>
  <c r="G609" i="7"/>
  <c r="F609" i="7"/>
  <c r="C609" i="7"/>
  <c r="K608" i="7"/>
  <c r="J608" i="7"/>
  <c r="G608" i="7"/>
  <c r="F608" i="7"/>
  <c r="H608" i="7" s="1"/>
  <c r="C608" i="7"/>
  <c r="K607" i="7"/>
  <c r="J607" i="7"/>
  <c r="H607" i="7"/>
  <c r="G607" i="7"/>
  <c r="F607" i="7"/>
  <c r="C607" i="7"/>
  <c r="J606" i="7"/>
  <c r="K606" i="7" s="1"/>
  <c r="H606" i="7"/>
  <c r="G606" i="7"/>
  <c r="F606" i="7"/>
  <c r="C606" i="7"/>
  <c r="K605" i="7"/>
  <c r="J605" i="7"/>
  <c r="H605" i="7"/>
  <c r="G605" i="7"/>
  <c r="F605" i="7"/>
  <c r="C605" i="7"/>
  <c r="K604" i="7"/>
  <c r="J604" i="7"/>
  <c r="G604" i="7"/>
  <c r="F604" i="7"/>
  <c r="H604" i="7" s="1"/>
  <c r="C604" i="7"/>
  <c r="J603" i="7"/>
  <c r="K603" i="7" s="1"/>
  <c r="G603" i="7"/>
  <c r="F603" i="7"/>
  <c r="H603" i="7" s="1"/>
  <c r="C603" i="7"/>
  <c r="K602" i="7"/>
  <c r="J602" i="7"/>
  <c r="H602" i="7"/>
  <c r="G602" i="7"/>
  <c r="F602" i="7"/>
  <c r="C602" i="7"/>
  <c r="K600" i="7"/>
  <c r="J600" i="7"/>
  <c r="H600" i="7"/>
  <c r="G600" i="7"/>
  <c r="F600" i="7"/>
  <c r="C600" i="7"/>
  <c r="J599" i="7"/>
  <c r="K599" i="7" s="1"/>
  <c r="H599" i="7"/>
  <c r="G599" i="7"/>
  <c r="F599" i="7"/>
  <c r="C599" i="7"/>
  <c r="J598" i="7"/>
  <c r="K598" i="7" s="1"/>
  <c r="H598" i="7"/>
  <c r="G598" i="7"/>
  <c r="F598" i="7"/>
  <c r="C598" i="7"/>
  <c r="J597" i="7"/>
  <c r="K597" i="7" s="1"/>
  <c r="G597" i="7"/>
  <c r="F597" i="7"/>
  <c r="H597" i="7" s="1"/>
  <c r="C597" i="7"/>
  <c r="K596" i="7"/>
  <c r="J596" i="7"/>
  <c r="G596" i="7"/>
  <c r="F596" i="7"/>
  <c r="H596" i="7" s="1"/>
  <c r="C596" i="7"/>
  <c r="K595" i="7"/>
  <c r="J595" i="7"/>
  <c r="G595" i="7"/>
  <c r="F595" i="7"/>
  <c r="H595" i="7" s="1"/>
  <c r="C595" i="7"/>
  <c r="J594" i="7"/>
  <c r="K594" i="7" s="1"/>
  <c r="G594" i="7"/>
  <c r="F594" i="7"/>
  <c r="H594" i="7" s="1"/>
  <c r="C594" i="7"/>
  <c r="K593" i="7"/>
  <c r="J593" i="7"/>
  <c r="H593" i="7"/>
  <c r="G593" i="7"/>
  <c r="F593" i="7"/>
  <c r="C593" i="7"/>
  <c r="J592" i="7"/>
  <c r="K592" i="7" s="1"/>
  <c r="H592" i="7"/>
  <c r="G592" i="7"/>
  <c r="F592" i="7"/>
  <c r="C592" i="7"/>
  <c r="K591" i="7"/>
  <c r="J591" i="7"/>
  <c r="G591" i="7"/>
  <c r="F591" i="7"/>
  <c r="H591" i="7" s="1"/>
  <c r="C591" i="7"/>
  <c r="K590" i="7"/>
  <c r="J590" i="7"/>
  <c r="G590" i="7"/>
  <c r="F590" i="7"/>
  <c r="H590" i="7" s="1"/>
  <c r="C590" i="7"/>
  <c r="J589" i="7"/>
  <c r="K589" i="7" s="1"/>
  <c r="H589" i="7"/>
  <c r="G589" i="7"/>
  <c r="F589" i="7"/>
  <c r="C589" i="7"/>
  <c r="K587" i="7"/>
  <c r="J587" i="7"/>
  <c r="G587" i="7"/>
  <c r="F587" i="7"/>
  <c r="H587" i="7" s="1"/>
  <c r="C587" i="7"/>
  <c r="K586" i="7"/>
  <c r="J586" i="7"/>
  <c r="G586" i="7"/>
  <c r="F586" i="7"/>
  <c r="H586" i="7" s="1"/>
  <c r="C586" i="7"/>
  <c r="K585" i="7"/>
  <c r="J585" i="7"/>
  <c r="G585" i="7"/>
  <c r="F585" i="7"/>
  <c r="H585" i="7" s="1"/>
  <c r="C585" i="7"/>
  <c r="K584" i="7"/>
  <c r="J584" i="7"/>
  <c r="G584" i="7"/>
  <c r="F584" i="7"/>
  <c r="H584" i="7" s="1"/>
  <c r="C584" i="7"/>
  <c r="J583" i="7"/>
  <c r="K583" i="7" s="1"/>
  <c r="G583" i="7"/>
  <c r="F583" i="7"/>
  <c r="H583" i="7" s="1"/>
  <c r="C583" i="7"/>
  <c r="K582" i="7"/>
  <c r="J582" i="7"/>
  <c r="G582" i="7"/>
  <c r="F582" i="7"/>
  <c r="H582" i="7" s="1"/>
  <c r="C582" i="7"/>
  <c r="J581" i="7"/>
  <c r="K581" i="7" s="1"/>
  <c r="G581" i="7"/>
  <c r="F581" i="7"/>
  <c r="H581" i="7" s="1"/>
  <c r="C581" i="7"/>
  <c r="J580" i="7"/>
  <c r="K580" i="7" s="1"/>
  <c r="G580" i="7"/>
  <c r="F580" i="7"/>
  <c r="H580" i="7" s="1"/>
  <c r="C580" i="7"/>
  <c r="J579" i="7"/>
  <c r="K579" i="7" s="1"/>
  <c r="G579" i="7"/>
  <c r="F579" i="7"/>
  <c r="H579" i="7" s="1"/>
  <c r="C579" i="7"/>
  <c r="K578" i="7"/>
  <c r="J578" i="7"/>
  <c r="G578" i="7"/>
  <c r="F578" i="7"/>
  <c r="H578" i="7" s="1"/>
  <c r="C578" i="7"/>
  <c r="K577" i="7"/>
  <c r="J577" i="7"/>
  <c r="G577" i="7"/>
  <c r="F577" i="7"/>
  <c r="H577" i="7" s="1"/>
  <c r="C577" i="7"/>
  <c r="K576" i="7"/>
  <c r="J576" i="7"/>
  <c r="G576" i="7"/>
  <c r="F576" i="7"/>
  <c r="H576" i="7" s="1"/>
  <c r="C576" i="7"/>
  <c r="J574" i="7"/>
  <c r="K574" i="7" s="1"/>
  <c r="G574" i="7"/>
  <c r="F574" i="7"/>
  <c r="H574" i="7" s="1"/>
  <c r="C574" i="7"/>
  <c r="J573" i="7"/>
  <c r="K573" i="7" s="1"/>
  <c r="G573" i="7"/>
  <c r="F573" i="7"/>
  <c r="H573" i="7" s="1"/>
  <c r="C573" i="7"/>
  <c r="J572" i="7"/>
  <c r="K572" i="7" s="1"/>
  <c r="G572" i="7"/>
  <c r="F572" i="7"/>
  <c r="H572" i="7" s="1"/>
  <c r="C572" i="7"/>
  <c r="K571" i="7"/>
  <c r="J571" i="7"/>
  <c r="G571" i="7"/>
  <c r="F571" i="7"/>
  <c r="H571" i="7" s="1"/>
  <c r="C571" i="7"/>
  <c r="J570" i="7"/>
  <c r="K570" i="7" s="1"/>
  <c r="G570" i="7"/>
  <c r="F570" i="7"/>
  <c r="H570" i="7" s="1"/>
  <c r="C570" i="7"/>
  <c r="K569" i="7"/>
  <c r="J569" i="7"/>
  <c r="G569" i="7"/>
  <c r="F569" i="7"/>
  <c r="H569" i="7" s="1"/>
  <c r="C569" i="7"/>
  <c r="K568" i="7"/>
  <c r="J568" i="7"/>
  <c r="G568" i="7"/>
  <c r="F568" i="7"/>
  <c r="H568" i="7" s="1"/>
  <c r="C568" i="7"/>
  <c r="K567" i="7"/>
  <c r="J567" i="7"/>
  <c r="G567" i="7"/>
  <c r="F567" i="7"/>
  <c r="H567" i="7" s="1"/>
  <c r="C567" i="7"/>
  <c r="J566" i="7"/>
  <c r="K566" i="7" s="1"/>
  <c r="G566" i="7"/>
  <c r="F566" i="7"/>
  <c r="H566" i="7" s="1"/>
  <c r="C566" i="7"/>
  <c r="J565" i="7"/>
  <c r="K565" i="7" s="1"/>
  <c r="G565" i="7"/>
  <c r="F565" i="7"/>
  <c r="H565" i="7" s="1"/>
  <c r="C565" i="7"/>
  <c r="K564" i="7"/>
  <c r="J564" i="7"/>
  <c r="G564" i="7"/>
  <c r="F564" i="7"/>
  <c r="H564" i="7" s="1"/>
  <c r="C564" i="7"/>
  <c r="J563" i="7"/>
  <c r="K563" i="7" s="1"/>
  <c r="G563" i="7"/>
  <c r="F563" i="7"/>
  <c r="H563" i="7" s="1"/>
  <c r="C563" i="7"/>
  <c r="J561" i="7"/>
  <c r="K561" i="7" s="1"/>
  <c r="G561" i="7"/>
  <c r="F561" i="7"/>
  <c r="H561" i="7" s="1"/>
  <c r="C561" i="7"/>
  <c r="K560" i="7"/>
  <c r="J560" i="7"/>
  <c r="G560" i="7"/>
  <c r="F560" i="7"/>
  <c r="H560" i="7" s="1"/>
  <c r="C560" i="7"/>
  <c r="K559" i="7"/>
  <c r="J559" i="7"/>
  <c r="G559" i="7"/>
  <c r="F559" i="7"/>
  <c r="H559" i="7" s="1"/>
  <c r="C559" i="7"/>
  <c r="K558" i="7"/>
  <c r="J558" i="7"/>
  <c r="G558" i="7"/>
  <c r="F558" i="7"/>
  <c r="H558" i="7" s="1"/>
  <c r="C558" i="7"/>
  <c r="K557" i="7"/>
  <c r="J557" i="7"/>
  <c r="G557" i="7"/>
  <c r="F557" i="7"/>
  <c r="H557" i="7" s="1"/>
  <c r="C557" i="7"/>
  <c r="J556" i="7"/>
  <c r="K556" i="7" s="1"/>
  <c r="G556" i="7"/>
  <c r="F556" i="7"/>
  <c r="H556" i="7" s="1"/>
  <c r="C556" i="7"/>
  <c r="J555" i="7"/>
  <c r="K555" i="7" s="1"/>
  <c r="G555" i="7"/>
  <c r="F555" i="7"/>
  <c r="H555" i="7" s="1"/>
  <c r="C555" i="7"/>
  <c r="J554" i="7"/>
  <c r="K554" i="7" s="1"/>
  <c r="G554" i="7"/>
  <c r="F554" i="7"/>
  <c r="H554" i="7" s="1"/>
  <c r="C554" i="7"/>
  <c r="J553" i="7"/>
  <c r="K553" i="7" s="1"/>
  <c r="G553" i="7"/>
  <c r="F553" i="7"/>
  <c r="H553" i="7" s="1"/>
  <c r="C553" i="7"/>
  <c r="K552" i="7"/>
  <c r="J552" i="7"/>
  <c r="G552" i="7"/>
  <c r="F552" i="7"/>
  <c r="H552" i="7" s="1"/>
  <c r="C552" i="7"/>
  <c r="K551" i="7"/>
  <c r="J551" i="7"/>
  <c r="G551" i="7"/>
  <c r="F551" i="7"/>
  <c r="H551" i="7" s="1"/>
  <c r="C551" i="7"/>
  <c r="K550" i="7"/>
  <c r="J550" i="7"/>
  <c r="G550" i="7"/>
  <c r="F550" i="7"/>
  <c r="H550" i="7" s="1"/>
  <c r="C550" i="7"/>
  <c r="J548" i="7"/>
  <c r="K548" i="7" s="1"/>
  <c r="G548" i="7"/>
  <c r="F548" i="7"/>
  <c r="H548" i="7" s="1"/>
  <c r="C548" i="7"/>
  <c r="K547" i="7"/>
  <c r="J547" i="7"/>
  <c r="G547" i="7"/>
  <c r="F547" i="7"/>
  <c r="H547" i="7" s="1"/>
  <c r="C547" i="7"/>
  <c r="J546" i="7"/>
  <c r="K546" i="7" s="1"/>
  <c r="G546" i="7"/>
  <c r="F546" i="7"/>
  <c r="H546" i="7" s="1"/>
  <c r="C546" i="7"/>
  <c r="J545" i="7"/>
  <c r="K545" i="7" s="1"/>
  <c r="G545" i="7"/>
  <c r="F545" i="7"/>
  <c r="H545" i="7" s="1"/>
  <c r="C545" i="7"/>
  <c r="J544" i="7"/>
  <c r="K544" i="7" s="1"/>
  <c r="G544" i="7"/>
  <c r="F544" i="7"/>
  <c r="H544" i="7" s="1"/>
  <c r="C544" i="7"/>
  <c r="K543" i="7"/>
  <c r="J543" i="7"/>
  <c r="G543" i="7"/>
  <c r="F543" i="7"/>
  <c r="H543" i="7" s="1"/>
  <c r="C543" i="7"/>
  <c r="K542" i="7"/>
  <c r="J542" i="7"/>
  <c r="G542" i="7"/>
  <c r="F542" i="7"/>
  <c r="H542" i="7" s="1"/>
  <c r="C542" i="7"/>
  <c r="K541" i="7"/>
  <c r="J541" i="7"/>
  <c r="G541" i="7"/>
  <c r="F541" i="7"/>
  <c r="H541" i="7" s="1"/>
  <c r="C541" i="7"/>
  <c r="J540" i="7"/>
  <c r="K540" i="7" s="1"/>
  <c r="G540" i="7"/>
  <c r="F540" i="7"/>
  <c r="H540" i="7" s="1"/>
  <c r="C540" i="7"/>
  <c r="J539" i="7"/>
  <c r="K539" i="7" s="1"/>
  <c r="G539" i="7"/>
  <c r="F539" i="7"/>
  <c r="H539" i="7" s="1"/>
  <c r="C539" i="7"/>
  <c r="J538" i="7"/>
  <c r="K538" i="7" s="1"/>
  <c r="G538" i="7"/>
  <c r="F538" i="7"/>
  <c r="H538" i="7" s="1"/>
  <c r="C538" i="7"/>
  <c r="K537" i="7"/>
  <c r="J537" i="7"/>
  <c r="G537" i="7"/>
  <c r="F537" i="7"/>
  <c r="H537" i="7" s="1"/>
  <c r="C537" i="7"/>
  <c r="J535" i="7"/>
  <c r="K535" i="7" s="1"/>
  <c r="G535" i="7"/>
  <c r="F535" i="7"/>
  <c r="H535" i="7" s="1"/>
  <c r="C535" i="7"/>
  <c r="K534" i="7"/>
  <c r="J534" i="7"/>
  <c r="G534" i="7"/>
  <c r="F534" i="7"/>
  <c r="H534" i="7" s="1"/>
  <c r="C534" i="7"/>
  <c r="K533" i="7"/>
  <c r="J533" i="7"/>
  <c r="G533" i="7"/>
  <c r="F533" i="7"/>
  <c r="H533" i="7" s="1"/>
  <c r="C533" i="7"/>
  <c r="K532" i="7"/>
  <c r="J532" i="7"/>
  <c r="G532" i="7"/>
  <c r="F532" i="7"/>
  <c r="H532" i="7" s="1"/>
  <c r="C532" i="7"/>
  <c r="J531" i="7"/>
  <c r="K531" i="7" s="1"/>
  <c r="G531" i="7"/>
  <c r="F531" i="7"/>
  <c r="H531" i="7" s="1"/>
  <c r="C531" i="7"/>
  <c r="J530" i="7"/>
  <c r="K530" i="7" s="1"/>
  <c r="G530" i="7"/>
  <c r="F530" i="7"/>
  <c r="H530" i="7" s="1"/>
  <c r="C530" i="7"/>
  <c r="K529" i="7"/>
  <c r="J529" i="7"/>
  <c r="G529" i="7"/>
  <c r="F529" i="7"/>
  <c r="H529" i="7" s="1"/>
  <c r="C529" i="7"/>
  <c r="J528" i="7"/>
  <c r="K528" i="7" s="1"/>
  <c r="G528" i="7"/>
  <c r="F528" i="7"/>
  <c r="H528" i="7" s="1"/>
  <c r="C528" i="7"/>
  <c r="J527" i="7"/>
  <c r="K527" i="7" s="1"/>
  <c r="G527" i="7"/>
  <c r="F527" i="7"/>
  <c r="H527" i="7" s="1"/>
  <c r="C527" i="7"/>
  <c r="K526" i="7"/>
  <c r="J526" i="7"/>
  <c r="G526" i="7"/>
  <c r="F526" i="7"/>
  <c r="H526" i="7" s="1"/>
  <c r="C526" i="7"/>
  <c r="K525" i="7"/>
  <c r="J525" i="7"/>
  <c r="G525" i="7"/>
  <c r="F525" i="7"/>
  <c r="H525" i="7" s="1"/>
  <c r="C525" i="7"/>
  <c r="K524" i="7"/>
  <c r="J524" i="7"/>
  <c r="G524" i="7"/>
  <c r="F524" i="7"/>
  <c r="H524" i="7" s="1"/>
  <c r="C524" i="7"/>
  <c r="K522" i="7"/>
  <c r="J522" i="7"/>
  <c r="G522" i="7"/>
  <c r="F522" i="7"/>
  <c r="H522" i="7" s="1"/>
  <c r="C522" i="7"/>
  <c r="J521" i="7"/>
  <c r="K521" i="7" s="1"/>
  <c r="G521" i="7"/>
  <c r="F521" i="7"/>
  <c r="H521" i="7" s="1"/>
  <c r="C521" i="7"/>
  <c r="J520" i="7"/>
  <c r="K520" i="7" s="1"/>
  <c r="G520" i="7"/>
  <c r="F520" i="7"/>
  <c r="H520" i="7" s="1"/>
  <c r="C520" i="7"/>
  <c r="J519" i="7"/>
  <c r="K519" i="7" s="1"/>
  <c r="H519" i="7"/>
  <c r="G519" i="7"/>
  <c r="F519" i="7"/>
  <c r="C519" i="7"/>
  <c r="K518" i="7"/>
  <c r="J518" i="7"/>
  <c r="G518" i="7"/>
  <c r="F518" i="7"/>
  <c r="H518" i="7" s="1"/>
  <c r="C518" i="7"/>
  <c r="J517" i="7"/>
  <c r="K517" i="7" s="1"/>
  <c r="H517" i="7"/>
  <c r="G517" i="7"/>
  <c r="F517" i="7"/>
  <c r="C517" i="7"/>
  <c r="K516" i="7"/>
  <c r="J516" i="7"/>
  <c r="G516" i="7"/>
  <c r="F516" i="7"/>
  <c r="H516" i="7" s="1"/>
  <c r="C516" i="7"/>
  <c r="J515" i="7"/>
  <c r="K515" i="7" s="1"/>
  <c r="H515" i="7"/>
  <c r="G515" i="7"/>
  <c r="F515" i="7"/>
  <c r="C515" i="7"/>
  <c r="K514" i="7"/>
  <c r="J514" i="7"/>
  <c r="G514" i="7"/>
  <c r="F514" i="7"/>
  <c r="H514" i="7" s="1"/>
  <c r="C514" i="7"/>
  <c r="J513" i="7"/>
  <c r="K513" i="7" s="1"/>
  <c r="H513" i="7"/>
  <c r="G513" i="7"/>
  <c r="F513" i="7"/>
  <c r="C513" i="7"/>
  <c r="K512" i="7"/>
  <c r="J512" i="7"/>
  <c r="G512" i="7"/>
  <c r="F512" i="7"/>
  <c r="H512" i="7" s="1"/>
  <c r="C512" i="7"/>
  <c r="J511" i="7"/>
  <c r="K511" i="7" s="1"/>
  <c r="H511" i="7"/>
  <c r="G511" i="7"/>
  <c r="F511" i="7"/>
  <c r="C511" i="7"/>
  <c r="K509" i="7"/>
  <c r="J509" i="7"/>
  <c r="G509" i="7"/>
  <c r="F509" i="7"/>
  <c r="H509" i="7" s="1"/>
  <c r="C509" i="7"/>
  <c r="J508" i="7"/>
  <c r="K508" i="7" s="1"/>
  <c r="H508" i="7"/>
  <c r="G508" i="7"/>
  <c r="F508" i="7"/>
  <c r="C508" i="7"/>
  <c r="K507" i="7"/>
  <c r="J507" i="7"/>
  <c r="G507" i="7"/>
  <c r="F507" i="7"/>
  <c r="H507" i="7" s="1"/>
  <c r="C507" i="7"/>
  <c r="J506" i="7"/>
  <c r="K506" i="7" s="1"/>
  <c r="H506" i="7"/>
  <c r="G506" i="7"/>
  <c r="F506" i="7"/>
  <c r="C506" i="7"/>
  <c r="K505" i="7"/>
  <c r="J505" i="7"/>
  <c r="G505" i="7"/>
  <c r="F505" i="7"/>
  <c r="H505" i="7" s="1"/>
  <c r="C505" i="7"/>
  <c r="J504" i="7"/>
  <c r="K504" i="7" s="1"/>
  <c r="H504" i="7"/>
  <c r="G504" i="7"/>
  <c r="F504" i="7"/>
  <c r="C504" i="7"/>
  <c r="K503" i="7"/>
  <c r="J503" i="7"/>
  <c r="G503" i="7"/>
  <c r="F503" i="7"/>
  <c r="H503" i="7" s="1"/>
  <c r="C503" i="7"/>
  <c r="J502" i="7"/>
  <c r="K502" i="7" s="1"/>
  <c r="H502" i="7"/>
  <c r="G502" i="7"/>
  <c r="F502" i="7"/>
  <c r="C502" i="7"/>
  <c r="K501" i="7"/>
  <c r="J501" i="7"/>
  <c r="G501" i="7"/>
  <c r="F501" i="7"/>
  <c r="H501" i="7" s="1"/>
  <c r="C501" i="7"/>
  <c r="J500" i="7"/>
  <c r="K500" i="7" s="1"/>
  <c r="H500" i="7"/>
  <c r="G500" i="7"/>
  <c r="F500" i="7"/>
  <c r="C500" i="7"/>
  <c r="K499" i="7"/>
  <c r="J499" i="7"/>
  <c r="G499" i="7"/>
  <c r="F499" i="7"/>
  <c r="H499" i="7" s="1"/>
  <c r="C499" i="7"/>
  <c r="J498" i="7"/>
  <c r="K498" i="7" s="1"/>
  <c r="H498" i="7"/>
  <c r="G498" i="7"/>
  <c r="F498" i="7"/>
  <c r="C498" i="7"/>
  <c r="K496" i="7"/>
  <c r="J496" i="7"/>
  <c r="G496" i="7"/>
  <c r="F496" i="7"/>
  <c r="H496" i="7" s="1"/>
  <c r="C496" i="7"/>
  <c r="J495" i="7"/>
  <c r="K495" i="7" s="1"/>
  <c r="H495" i="7"/>
  <c r="G495" i="7"/>
  <c r="F495" i="7"/>
  <c r="C495" i="7"/>
  <c r="K494" i="7"/>
  <c r="J494" i="7"/>
  <c r="G494" i="7"/>
  <c r="F494" i="7"/>
  <c r="H494" i="7" s="1"/>
  <c r="C494" i="7"/>
  <c r="J493" i="7"/>
  <c r="K493" i="7" s="1"/>
  <c r="H493" i="7"/>
  <c r="G493" i="7"/>
  <c r="F493" i="7"/>
  <c r="C493" i="7"/>
  <c r="K492" i="7"/>
  <c r="J492" i="7"/>
  <c r="G492" i="7"/>
  <c r="F492" i="7"/>
  <c r="H492" i="7" s="1"/>
  <c r="C492" i="7"/>
  <c r="J491" i="7"/>
  <c r="K491" i="7" s="1"/>
  <c r="H491" i="7"/>
  <c r="G491" i="7"/>
  <c r="F491" i="7"/>
  <c r="C491" i="7"/>
  <c r="K490" i="7"/>
  <c r="J490" i="7"/>
  <c r="G490" i="7"/>
  <c r="F490" i="7"/>
  <c r="H490" i="7" s="1"/>
  <c r="C490" i="7"/>
  <c r="J489" i="7"/>
  <c r="K489" i="7" s="1"/>
  <c r="H489" i="7"/>
  <c r="G489" i="7"/>
  <c r="F489" i="7"/>
  <c r="C489" i="7"/>
  <c r="K488" i="7"/>
  <c r="J488" i="7"/>
  <c r="G488" i="7"/>
  <c r="F488" i="7"/>
  <c r="H488" i="7" s="1"/>
  <c r="C488" i="7"/>
  <c r="J487" i="7"/>
  <c r="K487" i="7" s="1"/>
  <c r="H487" i="7"/>
  <c r="G487" i="7"/>
  <c r="F487" i="7"/>
  <c r="C487" i="7"/>
  <c r="K486" i="7"/>
  <c r="J486" i="7"/>
  <c r="G486" i="7"/>
  <c r="F486" i="7"/>
  <c r="H486" i="7" s="1"/>
  <c r="C486" i="7"/>
  <c r="J485" i="7"/>
  <c r="K485" i="7" s="1"/>
  <c r="H485" i="7"/>
  <c r="G485" i="7"/>
  <c r="F485" i="7"/>
  <c r="C485" i="7"/>
  <c r="K483" i="7"/>
  <c r="J483" i="7"/>
  <c r="G483" i="7"/>
  <c r="F483" i="7"/>
  <c r="H483" i="7" s="1"/>
  <c r="C483" i="7"/>
  <c r="J482" i="7"/>
  <c r="K482" i="7" s="1"/>
  <c r="H482" i="7"/>
  <c r="G482" i="7"/>
  <c r="F482" i="7"/>
  <c r="C482" i="7"/>
  <c r="K481" i="7"/>
  <c r="J481" i="7"/>
  <c r="G481" i="7"/>
  <c r="F481" i="7"/>
  <c r="H481" i="7" s="1"/>
  <c r="C481" i="7"/>
  <c r="J480" i="7"/>
  <c r="K480" i="7" s="1"/>
  <c r="H480" i="7"/>
  <c r="G480" i="7"/>
  <c r="F480" i="7"/>
  <c r="C480" i="7"/>
  <c r="K479" i="7"/>
  <c r="J479" i="7"/>
  <c r="G479" i="7"/>
  <c r="F479" i="7"/>
  <c r="H479" i="7" s="1"/>
  <c r="C479" i="7"/>
  <c r="J478" i="7"/>
  <c r="K478" i="7" s="1"/>
  <c r="H478" i="7"/>
  <c r="G478" i="7"/>
  <c r="F478" i="7"/>
  <c r="C478" i="7"/>
  <c r="K477" i="7"/>
  <c r="J477" i="7"/>
  <c r="G477" i="7"/>
  <c r="F477" i="7"/>
  <c r="H477" i="7" s="1"/>
  <c r="C477" i="7"/>
  <c r="J476" i="7"/>
  <c r="K476" i="7" s="1"/>
  <c r="H476" i="7"/>
  <c r="G476" i="7"/>
  <c r="F476" i="7"/>
  <c r="C476" i="7"/>
  <c r="K475" i="7"/>
  <c r="J475" i="7"/>
  <c r="G475" i="7"/>
  <c r="F475" i="7"/>
  <c r="H475" i="7" s="1"/>
  <c r="C475" i="7"/>
  <c r="J474" i="7"/>
  <c r="K474" i="7" s="1"/>
  <c r="H474" i="7"/>
  <c r="G474" i="7"/>
  <c r="F474" i="7"/>
  <c r="C474" i="7"/>
  <c r="K473" i="7"/>
  <c r="J473" i="7"/>
  <c r="G473" i="7"/>
  <c r="F473" i="7"/>
  <c r="H473" i="7" s="1"/>
  <c r="C473" i="7"/>
  <c r="J472" i="7"/>
  <c r="K472" i="7" s="1"/>
  <c r="H472" i="7"/>
  <c r="G472" i="7"/>
  <c r="F472" i="7"/>
  <c r="C472" i="7"/>
  <c r="K470" i="7"/>
  <c r="J470" i="7"/>
  <c r="G470" i="7"/>
  <c r="F470" i="7"/>
  <c r="H470" i="7" s="1"/>
  <c r="C470" i="7"/>
  <c r="J469" i="7"/>
  <c r="K469" i="7" s="1"/>
  <c r="H469" i="7"/>
  <c r="G469" i="7"/>
  <c r="F469" i="7"/>
  <c r="C469" i="7"/>
  <c r="K468" i="7"/>
  <c r="J468" i="7"/>
  <c r="G468" i="7"/>
  <c r="F468" i="7"/>
  <c r="H468" i="7" s="1"/>
  <c r="C468" i="7"/>
  <c r="J467" i="7"/>
  <c r="K467" i="7" s="1"/>
  <c r="H467" i="7"/>
  <c r="G467" i="7"/>
  <c r="F467" i="7"/>
  <c r="C467" i="7"/>
  <c r="K466" i="7"/>
  <c r="J466" i="7"/>
  <c r="G466" i="7"/>
  <c r="F466" i="7"/>
  <c r="H466" i="7" s="1"/>
  <c r="C466" i="7"/>
  <c r="J465" i="7"/>
  <c r="K465" i="7" s="1"/>
  <c r="H465" i="7"/>
  <c r="G465" i="7"/>
  <c r="F465" i="7"/>
  <c r="C465" i="7"/>
  <c r="K464" i="7"/>
  <c r="J464" i="7"/>
  <c r="G464" i="7"/>
  <c r="F464" i="7"/>
  <c r="H464" i="7" s="1"/>
  <c r="C464" i="7"/>
  <c r="J463" i="7"/>
  <c r="K463" i="7" s="1"/>
  <c r="H463" i="7"/>
  <c r="G463" i="7"/>
  <c r="F463" i="7"/>
  <c r="C463" i="7"/>
  <c r="K462" i="7"/>
  <c r="J462" i="7"/>
  <c r="G462" i="7"/>
  <c r="F462" i="7"/>
  <c r="H462" i="7" s="1"/>
  <c r="C462" i="7"/>
  <c r="J461" i="7"/>
  <c r="K461" i="7" s="1"/>
  <c r="H461" i="7"/>
  <c r="G461" i="7"/>
  <c r="F461" i="7"/>
  <c r="C461" i="7"/>
  <c r="K460" i="7"/>
  <c r="J460" i="7"/>
  <c r="G460" i="7"/>
  <c r="F460" i="7"/>
  <c r="H460" i="7" s="1"/>
  <c r="C460" i="7"/>
  <c r="J459" i="7"/>
  <c r="K459" i="7" s="1"/>
  <c r="H459" i="7"/>
  <c r="G459" i="7"/>
  <c r="F459" i="7"/>
  <c r="C459" i="7"/>
  <c r="K457" i="7"/>
  <c r="J457" i="7"/>
  <c r="G457" i="7"/>
  <c r="F457" i="7"/>
  <c r="H457" i="7" s="1"/>
  <c r="C457" i="7"/>
  <c r="J456" i="7"/>
  <c r="K456" i="7" s="1"/>
  <c r="H456" i="7"/>
  <c r="G456" i="7"/>
  <c r="F456" i="7"/>
  <c r="C456" i="7"/>
  <c r="K455" i="7"/>
  <c r="J455" i="7"/>
  <c r="G455" i="7"/>
  <c r="F455" i="7"/>
  <c r="H455" i="7" s="1"/>
  <c r="C455" i="7"/>
  <c r="J454" i="7"/>
  <c r="K454" i="7" s="1"/>
  <c r="H454" i="7"/>
  <c r="G454" i="7"/>
  <c r="F454" i="7"/>
  <c r="C454" i="7"/>
  <c r="K453" i="7"/>
  <c r="J453" i="7"/>
  <c r="G453" i="7"/>
  <c r="F453" i="7"/>
  <c r="H453" i="7" s="1"/>
  <c r="C453" i="7"/>
  <c r="J452" i="7"/>
  <c r="K452" i="7" s="1"/>
  <c r="H452" i="7"/>
  <c r="G452" i="7"/>
  <c r="F452" i="7"/>
  <c r="C452" i="7"/>
  <c r="K451" i="7"/>
  <c r="J451" i="7"/>
  <c r="G451" i="7"/>
  <c r="F451" i="7"/>
  <c r="H451" i="7" s="1"/>
  <c r="C451" i="7"/>
  <c r="J450" i="7"/>
  <c r="K450" i="7" s="1"/>
  <c r="H450" i="7"/>
  <c r="G450" i="7"/>
  <c r="F450" i="7"/>
  <c r="C450" i="7"/>
  <c r="K449" i="7"/>
  <c r="J449" i="7"/>
  <c r="G449" i="7"/>
  <c r="F449" i="7"/>
  <c r="H449" i="7" s="1"/>
  <c r="C449" i="7"/>
  <c r="J448" i="7"/>
  <c r="K448" i="7" s="1"/>
  <c r="H448" i="7"/>
  <c r="G448" i="7"/>
  <c r="F448" i="7"/>
  <c r="C448" i="7"/>
  <c r="K447" i="7"/>
  <c r="J447" i="7"/>
  <c r="G447" i="7"/>
  <c r="F447" i="7"/>
  <c r="H447" i="7" s="1"/>
  <c r="C447" i="7"/>
  <c r="J446" i="7"/>
  <c r="K446" i="7" s="1"/>
  <c r="H446" i="7"/>
  <c r="G446" i="7"/>
  <c r="F446" i="7"/>
  <c r="C446" i="7"/>
  <c r="K444" i="7"/>
  <c r="J444" i="7"/>
  <c r="G444" i="7"/>
  <c r="F444" i="7"/>
  <c r="H444" i="7" s="1"/>
  <c r="C444" i="7"/>
  <c r="J443" i="7"/>
  <c r="K443" i="7" s="1"/>
  <c r="H443" i="7"/>
  <c r="G443" i="7"/>
  <c r="F443" i="7"/>
  <c r="C443" i="7"/>
  <c r="K442" i="7"/>
  <c r="J442" i="7"/>
  <c r="G442" i="7"/>
  <c r="F442" i="7"/>
  <c r="H442" i="7" s="1"/>
  <c r="C442" i="7"/>
  <c r="J441" i="7"/>
  <c r="K441" i="7" s="1"/>
  <c r="H441" i="7"/>
  <c r="G441" i="7"/>
  <c r="F441" i="7"/>
  <c r="C441" i="7"/>
  <c r="K440" i="7"/>
  <c r="J440" i="7"/>
  <c r="G440" i="7"/>
  <c r="F440" i="7"/>
  <c r="H440" i="7" s="1"/>
  <c r="C440" i="7"/>
  <c r="J439" i="7"/>
  <c r="K439" i="7" s="1"/>
  <c r="H439" i="7"/>
  <c r="G439" i="7"/>
  <c r="F439" i="7"/>
  <c r="C439" i="7"/>
  <c r="K438" i="7"/>
  <c r="J438" i="7"/>
  <c r="G438" i="7"/>
  <c r="F438" i="7"/>
  <c r="H438" i="7" s="1"/>
  <c r="C438" i="7"/>
  <c r="J437" i="7"/>
  <c r="K437" i="7" s="1"/>
  <c r="H437" i="7"/>
  <c r="G437" i="7"/>
  <c r="F437" i="7"/>
  <c r="C437" i="7"/>
  <c r="K436" i="7"/>
  <c r="J436" i="7"/>
  <c r="G436" i="7"/>
  <c r="F436" i="7"/>
  <c r="H436" i="7" s="1"/>
  <c r="C436" i="7"/>
  <c r="J435" i="7"/>
  <c r="K435" i="7" s="1"/>
  <c r="H435" i="7"/>
  <c r="G435" i="7"/>
  <c r="F435" i="7"/>
  <c r="C435" i="7"/>
  <c r="K434" i="7"/>
  <c r="J434" i="7"/>
  <c r="G434" i="7"/>
  <c r="F434" i="7"/>
  <c r="H434" i="7" s="1"/>
  <c r="C434" i="7"/>
  <c r="J433" i="7"/>
  <c r="K433" i="7" s="1"/>
  <c r="H433" i="7"/>
  <c r="G433" i="7"/>
  <c r="F433" i="7"/>
  <c r="C433" i="7"/>
  <c r="K431" i="7"/>
  <c r="J431" i="7"/>
  <c r="G431" i="7"/>
  <c r="F431" i="7"/>
  <c r="H431" i="7" s="1"/>
  <c r="C431" i="7"/>
  <c r="J430" i="7"/>
  <c r="K430" i="7" s="1"/>
  <c r="H430" i="7"/>
  <c r="G430" i="7"/>
  <c r="F430" i="7"/>
  <c r="C430" i="7"/>
  <c r="K429" i="7"/>
  <c r="J429" i="7"/>
  <c r="G429" i="7"/>
  <c r="F429" i="7"/>
  <c r="H429" i="7" s="1"/>
  <c r="C429" i="7"/>
  <c r="J428" i="7"/>
  <c r="K428" i="7" s="1"/>
  <c r="H428" i="7"/>
  <c r="G428" i="7"/>
  <c r="F428" i="7"/>
  <c r="C428" i="7"/>
  <c r="K427" i="7"/>
  <c r="J427" i="7"/>
  <c r="G427" i="7"/>
  <c r="F427" i="7"/>
  <c r="H427" i="7" s="1"/>
  <c r="C427" i="7"/>
  <c r="J426" i="7"/>
  <c r="K426" i="7" s="1"/>
  <c r="H426" i="7"/>
  <c r="G426" i="7"/>
  <c r="F426" i="7"/>
  <c r="C426" i="7"/>
  <c r="K425" i="7"/>
  <c r="J425" i="7"/>
  <c r="G425" i="7"/>
  <c r="F425" i="7"/>
  <c r="H425" i="7" s="1"/>
  <c r="C425" i="7"/>
  <c r="J424" i="7"/>
  <c r="K424" i="7" s="1"/>
  <c r="H424" i="7"/>
  <c r="G424" i="7"/>
  <c r="F424" i="7"/>
  <c r="C424" i="7"/>
  <c r="K423" i="7"/>
  <c r="J423" i="7"/>
  <c r="G423" i="7"/>
  <c r="F423" i="7"/>
  <c r="H423" i="7" s="1"/>
  <c r="C423" i="7"/>
  <c r="J422" i="7"/>
  <c r="K422" i="7" s="1"/>
  <c r="H422" i="7"/>
  <c r="G422" i="7"/>
  <c r="F422" i="7"/>
  <c r="C422" i="7"/>
  <c r="K421" i="7"/>
  <c r="J421" i="7"/>
  <c r="G421" i="7"/>
  <c r="F421" i="7"/>
  <c r="H421" i="7" s="1"/>
  <c r="C421" i="7"/>
  <c r="J420" i="7"/>
  <c r="K420" i="7" s="1"/>
  <c r="H420" i="7"/>
  <c r="G420" i="7"/>
  <c r="F420" i="7"/>
  <c r="C420" i="7"/>
  <c r="K418" i="7"/>
  <c r="J418" i="7"/>
  <c r="G418" i="7"/>
  <c r="F418" i="7"/>
  <c r="H418" i="7" s="1"/>
  <c r="C418" i="7"/>
  <c r="J417" i="7"/>
  <c r="K417" i="7" s="1"/>
  <c r="H417" i="7"/>
  <c r="G417" i="7"/>
  <c r="F417" i="7"/>
  <c r="C417" i="7"/>
  <c r="K416" i="7"/>
  <c r="J416" i="7"/>
  <c r="G416" i="7"/>
  <c r="F416" i="7"/>
  <c r="H416" i="7" s="1"/>
  <c r="C416" i="7"/>
  <c r="J415" i="7"/>
  <c r="K415" i="7" s="1"/>
  <c r="H415" i="7"/>
  <c r="G415" i="7"/>
  <c r="F415" i="7"/>
  <c r="C415" i="7"/>
  <c r="K414" i="7"/>
  <c r="J414" i="7"/>
  <c r="G414" i="7"/>
  <c r="F414" i="7"/>
  <c r="H414" i="7" s="1"/>
  <c r="C414" i="7"/>
  <c r="J413" i="7"/>
  <c r="K413" i="7" s="1"/>
  <c r="H413" i="7"/>
  <c r="G413" i="7"/>
  <c r="F413" i="7"/>
  <c r="C413" i="7"/>
  <c r="K412" i="7"/>
  <c r="J412" i="7"/>
  <c r="G412" i="7"/>
  <c r="F412" i="7"/>
  <c r="H412" i="7" s="1"/>
  <c r="C412" i="7"/>
  <c r="J411" i="7"/>
  <c r="K411" i="7" s="1"/>
  <c r="H411" i="7"/>
  <c r="G411" i="7"/>
  <c r="F411" i="7"/>
  <c r="C411" i="7"/>
  <c r="K410" i="7"/>
  <c r="J410" i="7"/>
  <c r="G410" i="7"/>
  <c r="F410" i="7"/>
  <c r="H410" i="7" s="1"/>
  <c r="C410" i="7"/>
  <c r="J409" i="7"/>
  <c r="K409" i="7" s="1"/>
  <c r="H409" i="7"/>
  <c r="G409" i="7"/>
  <c r="F409" i="7"/>
  <c r="C409" i="7"/>
  <c r="K408" i="7"/>
  <c r="J408" i="7"/>
  <c r="G408" i="7"/>
  <c r="F408" i="7"/>
  <c r="H408" i="7" s="1"/>
  <c r="C408" i="7"/>
  <c r="J407" i="7"/>
  <c r="K407" i="7" s="1"/>
  <c r="H407" i="7"/>
  <c r="G407" i="7"/>
  <c r="F407" i="7"/>
  <c r="C407" i="7"/>
  <c r="K405" i="7"/>
  <c r="J405" i="7"/>
  <c r="G405" i="7"/>
  <c r="F405" i="7"/>
  <c r="H405" i="7" s="1"/>
  <c r="C405" i="7"/>
  <c r="J404" i="7"/>
  <c r="K404" i="7" s="1"/>
  <c r="H404" i="7"/>
  <c r="G404" i="7"/>
  <c r="F404" i="7"/>
  <c r="C404" i="7"/>
  <c r="K403" i="7"/>
  <c r="J403" i="7"/>
  <c r="G403" i="7"/>
  <c r="F403" i="7"/>
  <c r="H403" i="7" s="1"/>
  <c r="C403" i="7"/>
  <c r="J402" i="7"/>
  <c r="K402" i="7" s="1"/>
  <c r="H402" i="7"/>
  <c r="G402" i="7"/>
  <c r="F402" i="7"/>
  <c r="C402" i="7"/>
  <c r="K401" i="7"/>
  <c r="J401" i="7"/>
  <c r="G401" i="7"/>
  <c r="F401" i="7"/>
  <c r="H401" i="7" s="1"/>
  <c r="C401" i="7"/>
  <c r="J400" i="7"/>
  <c r="K400" i="7" s="1"/>
  <c r="H400" i="7"/>
  <c r="G400" i="7"/>
  <c r="F400" i="7"/>
  <c r="C400" i="7"/>
  <c r="K399" i="7"/>
  <c r="J399" i="7"/>
  <c r="G399" i="7"/>
  <c r="F399" i="7"/>
  <c r="H399" i="7" s="1"/>
  <c r="C399" i="7"/>
  <c r="J398" i="7"/>
  <c r="K398" i="7" s="1"/>
  <c r="H398" i="7"/>
  <c r="G398" i="7"/>
  <c r="F398" i="7"/>
  <c r="C398" i="7"/>
  <c r="K397" i="7"/>
  <c r="J397" i="7"/>
  <c r="G397" i="7"/>
  <c r="F397" i="7"/>
  <c r="H397" i="7" s="1"/>
  <c r="C397" i="7"/>
  <c r="J396" i="7"/>
  <c r="K396" i="7" s="1"/>
  <c r="H396" i="7"/>
  <c r="G396" i="7"/>
  <c r="F396" i="7"/>
  <c r="C396" i="7"/>
  <c r="K395" i="7"/>
  <c r="J395" i="7"/>
  <c r="G395" i="7"/>
  <c r="F395" i="7"/>
  <c r="H395" i="7" s="1"/>
  <c r="C395" i="7"/>
  <c r="J394" i="7"/>
  <c r="K394" i="7" s="1"/>
  <c r="H394" i="7"/>
  <c r="G394" i="7"/>
  <c r="F394" i="7"/>
  <c r="C394" i="7"/>
  <c r="K392" i="7"/>
  <c r="J392" i="7"/>
  <c r="G392" i="7"/>
  <c r="F392" i="7"/>
  <c r="H392" i="7" s="1"/>
  <c r="C392" i="7"/>
  <c r="J391" i="7"/>
  <c r="K391" i="7" s="1"/>
  <c r="H391" i="7"/>
  <c r="G391" i="7"/>
  <c r="F391" i="7"/>
  <c r="C391" i="7"/>
  <c r="K390" i="7"/>
  <c r="J390" i="7"/>
  <c r="G390" i="7"/>
  <c r="F390" i="7"/>
  <c r="H390" i="7" s="1"/>
  <c r="C390" i="7"/>
  <c r="J389" i="7"/>
  <c r="K389" i="7" s="1"/>
  <c r="H389" i="7"/>
  <c r="G389" i="7"/>
  <c r="F389" i="7"/>
  <c r="C389" i="7"/>
  <c r="K388" i="7"/>
  <c r="J388" i="7"/>
  <c r="G388" i="7"/>
  <c r="F388" i="7"/>
  <c r="H388" i="7" s="1"/>
  <c r="C388" i="7"/>
  <c r="J387" i="7"/>
  <c r="K387" i="7" s="1"/>
  <c r="H387" i="7"/>
  <c r="G387" i="7"/>
  <c r="F387" i="7"/>
  <c r="C387" i="7"/>
  <c r="K386" i="7"/>
  <c r="J386" i="7"/>
  <c r="G386" i="7"/>
  <c r="F386" i="7"/>
  <c r="H386" i="7" s="1"/>
  <c r="C386" i="7"/>
  <c r="J385" i="7"/>
  <c r="K385" i="7" s="1"/>
  <c r="H385" i="7"/>
  <c r="G385" i="7"/>
  <c r="F385" i="7"/>
  <c r="C385" i="7"/>
  <c r="K384" i="7"/>
  <c r="J384" i="7"/>
  <c r="G384" i="7"/>
  <c r="F384" i="7"/>
  <c r="H384" i="7" s="1"/>
  <c r="C384" i="7"/>
  <c r="J383" i="7"/>
  <c r="K383" i="7" s="1"/>
  <c r="H383" i="7"/>
  <c r="G383" i="7"/>
  <c r="F383" i="7"/>
  <c r="C383" i="7"/>
  <c r="K382" i="7"/>
  <c r="J382" i="7"/>
  <c r="G382" i="7"/>
  <c r="F382" i="7"/>
  <c r="H382" i="7" s="1"/>
  <c r="C382" i="7"/>
  <c r="J381" i="7"/>
  <c r="K381" i="7" s="1"/>
  <c r="H381" i="7"/>
  <c r="G381" i="7"/>
  <c r="F381" i="7"/>
  <c r="C381" i="7"/>
  <c r="K379" i="7"/>
  <c r="J379" i="7"/>
  <c r="G379" i="7"/>
  <c r="F379" i="7"/>
  <c r="H379" i="7" s="1"/>
  <c r="C379" i="7"/>
  <c r="J378" i="7"/>
  <c r="K378" i="7" s="1"/>
  <c r="H378" i="7"/>
  <c r="G378" i="7"/>
  <c r="F378" i="7"/>
  <c r="C378" i="7"/>
  <c r="K377" i="7"/>
  <c r="J377" i="7"/>
  <c r="G377" i="7"/>
  <c r="F377" i="7"/>
  <c r="H377" i="7" s="1"/>
  <c r="C377" i="7"/>
  <c r="J376" i="7"/>
  <c r="K376" i="7" s="1"/>
  <c r="H376" i="7"/>
  <c r="G376" i="7"/>
  <c r="F376" i="7"/>
  <c r="C376" i="7"/>
  <c r="K375" i="7"/>
  <c r="J375" i="7"/>
  <c r="G375" i="7"/>
  <c r="F375" i="7"/>
  <c r="H375" i="7" s="1"/>
  <c r="C375" i="7"/>
  <c r="J374" i="7"/>
  <c r="K374" i="7" s="1"/>
  <c r="H374" i="7"/>
  <c r="G374" i="7"/>
  <c r="F374" i="7"/>
  <c r="C374" i="7"/>
  <c r="K373" i="7"/>
  <c r="J373" i="7"/>
  <c r="G373" i="7"/>
  <c r="F373" i="7"/>
  <c r="H373" i="7" s="1"/>
  <c r="C373" i="7"/>
  <c r="J372" i="7"/>
  <c r="K372" i="7" s="1"/>
  <c r="H372" i="7"/>
  <c r="G372" i="7"/>
  <c r="F372" i="7"/>
  <c r="C372" i="7"/>
  <c r="K371" i="7"/>
  <c r="J371" i="7"/>
  <c r="G371" i="7"/>
  <c r="F371" i="7"/>
  <c r="H371" i="7" s="1"/>
  <c r="C371" i="7"/>
  <c r="J370" i="7"/>
  <c r="K370" i="7" s="1"/>
  <c r="H370" i="7"/>
  <c r="G370" i="7"/>
  <c r="F370" i="7"/>
  <c r="C370" i="7"/>
  <c r="K369" i="7"/>
  <c r="J369" i="7"/>
  <c r="G369" i="7"/>
  <c r="F369" i="7"/>
  <c r="H369" i="7" s="1"/>
  <c r="C369" i="7"/>
  <c r="J368" i="7"/>
  <c r="K368" i="7" s="1"/>
  <c r="H368" i="7"/>
  <c r="G368" i="7"/>
  <c r="F368" i="7"/>
  <c r="C368" i="7"/>
  <c r="K366" i="7"/>
  <c r="J366" i="7"/>
  <c r="G366" i="7"/>
  <c r="F366" i="7"/>
  <c r="H366" i="7" s="1"/>
  <c r="C366" i="7"/>
  <c r="J365" i="7"/>
  <c r="K365" i="7" s="1"/>
  <c r="H365" i="7"/>
  <c r="G365" i="7"/>
  <c r="F365" i="7"/>
  <c r="C365" i="7"/>
  <c r="K364" i="7"/>
  <c r="J364" i="7"/>
  <c r="G364" i="7"/>
  <c r="F364" i="7"/>
  <c r="H364" i="7" s="1"/>
  <c r="C364" i="7"/>
  <c r="J363" i="7"/>
  <c r="K363" i="7" s="1"/>
  <c r="H363" i="7"/>
  <c r="G363" i="7"/>
  <c r="F363" i="7"/>
  <c r="C363" i="7"/>
  <c r="K362" i="7"/>
  <c r="J362" i="7"/>
  <c r="G362" i="7"/>
  <c r="F362" i="7"/>
  <c r="H362" i="7" s="1"/>
  <c r="C362" i="7"/>
  <c r="J361" i="7"/>
  <c r="K361" i="7" s="1"/>
  <c r="H361" i="7"/>
  <c r="G361" i="7"/>
  <c r="F361" i="7"/>
  <c r="C361" i="7"/>
  <c r="K360" i="7"/>
  <c r="J360" i="7"/>
  <c r="G360" i="7"/>
  <c r="F360" i="7"/>
  <c r="H360" i="7" s="1"/>
  <c r="C360" i="7"/>
  <c r="J359" i="7"/>
  <c r="K359" i="7" s="1"/>
  <c r="H359" i="7"/>
  <c r="G359" i="7"/>
  <c r="F359" i="7"/>
  <c r="C359" i="7"/>
  <c r="K358" i="7"/>
  <c r="J358" i="7"/>
  <c r="G358" i="7"/>
  <c r="F358" i="7"/>
  <c r="H358" i="7" s="1"/>
  <c r="C358" i="7"/>
  <c r="J357" i="7"/>
  <c r="K357" i="7" s="1"/>
  <c r="H357" i="7"/>
  <c r="G357" i="7"/>
  <c r="F357" i="7"/>
  <c r="C357" i="7"/>
  <c r="K356" i="7"/>
  <c r="J356" i="7"/>
  <c r="G356" i="7"/>
  <c r="F356" i="7"/>
  <c r="H356" i="7" s="1"/>
  <c r="C356" i="7"/>
  <c r="J355" i="7"/>
  <c r="K355" i="7" s="1"/>
  <c r="H355" i="7"/>
  <c r="G355" i="7"/>
  <c r="F355" i="7"/>
  <c r="C355" i="7"/>
  <c r="K353" i="7"/>
  <c r="J353" i="7"/>
  <c r="G353" i="7"/>
  <c r="F353" i="7"/>
  <c r="H353" i="7" s="1"/>
  <c r="C353" i="7"/>
  <c r="J352" i="7"/>
  <c r="K352" i="7" s="1"/>
  <c r="H352" i="7"/>
  <c r="G352" i="7"/>
  <c r="F352" i="7"/>
  <c r="C352" i="7"/>
  <c r="K351" i="7"/>
  <c r="J351" i="7"/>
  <c r="G351" i="7"/>
  <c r="F351" i="7"/>
  <c r="H351" i="7" s="1"/>
  <c r="C351" i="7"/>
  <c r="J350" i="7"/>
  <c r="K350" i="7" s="1"/>
  <c r="H350" i="7"/>
  <c r="G350" i="7"/>
  <c r="F350" i="7"/>
  <c r="C350" i="7"/>
  <c r="K349" i="7"/>
  <c r="J349" i="7"/>
  <c r="G349" i="7"/>
  <c r="F349" i="7"/>
  <c r="H349" i="7" s="1"/>
  <c r="C349" i="7"/>
  <c r="J348" i="7"/>
  <c r="K348" i="7" s="1"/>
  <c r="H348" i="7"/>
  <c r="G348" i="7"/>
  <c r="F348" i="7"/>
  <c r="C348" i="7"/>
  <c r="K347" i="7"/>
  <c r="J347" i="7"/>
  <c r="G347" i="7"/>
  <c r="F347" i="7"/>
  <c r="H347" i="7" s="1"/>
  <c r="C347" i="7"/>
  <c r="J346" i="7"/>
  <c r="K346" i="7" s="1"/>
  <c r="H346" i="7"/>
  <c r="G346" i="7"/>
  <c r="F346" i="7"/>
  <c r="C346" i="7"/>
  <c r="K345" i="7"/>
  <c r="J345" i="7"/>
  <c r="G345" i="7"/>
  <c r="F345" i="7"/>
  <c r="H345" i="7" s="1"/>
  <c r="C345" i="7"/>
  <c r="J344" i="7"/>
  <c r="K344" i="7" s="1"/>
  <c r="H344" i="7"/>
  <c r="G344" i="7"/>
  <c r="F344" i="7"/>
  <c r="C344" i="7"/>
  <c r="K343" i="7"/>
  <c r="J343" i="7"/>
  <c r="G343" i="7"/>
  <c r="F343" i="7"/>
  <c r="H343" i="7" s="1"/>
  <c r="C343" i="7"/>
  <c r="J342" i="7"/>
  <c r="K342" i="7" s="1"/>
  <c r="H342" i="7"/>
  <c r="G342" i="7"/>
  <c r="F342" i="7"/>
  <c r="C342" i="7"/>
  <c r="K340" i="7"/>
  <c r="J340" i="7"/>
  <c r="G340" i="7"/>
  <c r="F340" i="7"/>
  <c r="H340" i="7" s="1"/>
  <c r="C340" i="7"/>
  <c r="J339" i="7"/>
  <c r="K339" i="7" s="1"/>
  <c r="H339" i="7"/>
  <c r="G339" i="7"/>
  <c r="F339" i="7"/>
  <c r="C339" i="7"/>
  <c r="K338" i="7"/>
  <c r="J338" i="7"/>
  <c r="G338" i="7"/>
  <c r="F338" i="7"/>
  <c r="H338" i="7" s="1"/>
  <c r="C338" i="7"/>
  <c r="J337" i="7"/>
  <c r="K337" i="7" s="1"/>
  <c r="H337" i="7"/>
  <c r="G337" i="7"/>
  <c r="F337" i="7"/>
  <c r="C337" i="7"/>
  <c r="K336" i="7"/>
  <c r="J336" i="7"/>
  <c r="G336" i="7"/>
  <c r="F336" i="7"/>
  <c r="H336" i="7" s="1"/>
  <c r="C336" i="7"/>
  <c r="J335" i="7"/>
  <c r="K335" i="7" s="1"/>
  <c r="H335" i="7"/>
  <c r="G335" i="7"/>
  <c r="F335" i="7"/>
  <c r="C335" i="7"/>
  <c r="K334" i="7"/>
  <c r="J334" i="7"/>
  <c r="G334" i="7"/>
  <c r="F334" i="7"/>
  <c r="H334" i="7" s="1"/>
  <c r="C334" i="7"/>
  <c r="J333" i="7"/>
  <c r="K333" i="7" s="1"/>
  <c r="H333" i="7"/>
  <c r="G333" i="7"/>
  <c r="F333" i="7"/>
  <c r="C333" i="7"/>
  <c r="K332" i="7"/>
  <c r="J332" i="7"/>
  <c r="G332" i="7"/>
  <c r="F332" i="7"/>
  <c r="H332" i="7" s="1"/>
  <c r="C332" i="7"/>
  <c r="J331" i="7"/>
  <c r="K331" i="7" s="1"/>
  <c r="H331" i="7"/>
  <c r="G331" i="7"/>
  <c r="F331" i="7"/>
  <c r="C331" i="7"/>
  <c r="K330" i="7"/>
  <c r="J330" i="7"/>
  <c r="G330" i="7"/>
  <c r="F330" i="7"/>
  <c r="H330" i="7" s="1"/>
  <c r="C330" i="7"/>
  <c r="J329" i="7"/>
  <c r="K329" i="7" s="1"/>
  <c r="H329" i="7"/>
  <c r="G329" i="7"/>
  <c r="F329" i="7"/>
  <c r="C329" i="7"/>
  <c r="K327" i="7"/>
  <c r="J327" i="7"/>
  <c r="G327" i="7"/>
  <c r="F327" i="7"/>
  <c r="H327" i="7" s="1"/>
  <c r="C327" i="7"/>
  <c r="J326" i="7"/>
  <c r="K326" i="7" s="1"/>
  <c r="H326" i="7"/>
  <c r="G326" i="7"/>
  <c r="F326" i="7"/>
  <c r="C326" i="7"/>
  <c r="K325" i="7"/>
  <c r="J325" i="7"/>
  <c r="G325" i="7"/>
  <c r="F325" i="7"/>
  <c r="H325" i="7" s="1"/>
  <c r="C325" i="7"/>
  <c r="J324" i="7"/>
  <c r="K324" i="7" s="1"/>
  <c r="H324" i="7"/>
  <c r="G324" i="7"/>
  <c r="F324" i="7"/>
  <c r="C324" i="7"/>
  <c r="K323" i="7"/>
  <c r="J323" i="7"/>
  <c r="G323" i="7"/>
  <c r="F323" i="7"/>
  <c r="H323" i="7" s="1"/>
  <c r="C323" i="7"/>
  <c r="J322" i="7"/>
  <c r="K322" i="7" s="1"/>
  <c r="H322" i="7"/>
  <c r="G322" i="7"/>
  <c r="F322" i="7"/>
  <c r="C322" i="7"/>
  <c r="K321" i="7"/>
  <c r="J321" i="7"/>
  <c r="G321" i="7"/>
  <c r="F321" i="7"/>
  <c r="H321" i="7" s="1"/>
  <c r="C321" i="7"/>
  <c r="J320" i="7"/>
  <c r="K320" i="7" s="1"/>
  <c r="H320" i="7"/>
  <c r="G320" i="7"/>
  <c r="F320" i="7"/>
  <c r="C320" i="7"/>
  <c r="K319" i="7"/>
  <c r="J319" i="7"/>
  <c r="G319" i="7"/>
  <c r="F319" i="7"/>
  <c r="H319" i="7" s="1"/>
  <c r="C319" i="7"/>
  <c r="J318" i="7"/>
  <c r="K318" i="7" s="1"/>
  <c r="H318" i="7"/>
  <c r="G318" i="7"/>
  <c r="F318" i="7"/>
  <c r="C318" i="7"/>
  <c r="K317" i="7"/>
  <c r="J317" i="7"/>
  <c r="G317" i="7"/>
  <c r="F317" i="7"/>
  <c r="H317" i="7" s="1"/>
  <c r="C317" i="7"/>
  <c r="J316" i="7"/>
  <c r="K316" i="7" s="1"/>
  <c r="H316" i="7"/>
  <c r="G316" i="7"/>
  <c r="F316" i="7"/>
  <c r="C316" i="7"/>
  <c r="K314" i="7"/>
  <c r="J314" i="7"/>
  <c r="G314" i="7"/>
  <c r="F314" i="7"/>
  <c r="H314" i="7" s="1"/>
  <c r="C314" i="7"/>
  <c r="J313" i="7"/>
  <c r="K313" i="7" s="1"/>
  <c r="H313" i="7"/>
  <c r="G313" i="7"/>
  <c r="F313" i="7"/>
  <c r="C313" i="7"/>
  <c r="K312" i="7"/>
  <c r="J312" i="7"/>
  <c r="G312" i="7"/>
  <c r="F312" i="7"/>
  <c r="H312" i="7" s="1"/>
  <c r="C312" i="7"/>
  <c r="J311" i="7"/>
  <c r="K311" i="7" s="1"/>
  <c r="H311" i="7"/>
  <c r="G311" i="7"/>
  <c r="F311" i="7"/>
  <c r="C311" i="7"/>
  <c r="K310" i="7"/>
  <c r="J310" i="7"/>
  <c r="G310" i="7"/>
  <c r="F310" i="7"/>
  <c r="H310" i="7" s="1"/>
  <c r="C310" i="7"/>
  <c r="J309" i="7"/>
  <c r="K309" i="7" s="1"/>
  <c r="H309" i="7"/>
  <c r="G309" i="7"/>
  <c r="F309" i="7"/>
  <c r="C309" i="7"/>
  <c r="K308" i="7"/>
  <c r="J308" i="7"/>
  <c r="G308" i="7"/>
  <c r="F308" i="7"/>
  <c r="H308" i="7" s="1"/>
  <c r="C308" i="7"/>
  <c r="J307" i="7"/>
  <c r="K307" i="7" s="1"/>
  <c r="H307" i="7"/>
  <c r="G307" i="7"/>
  <c r="F307" i="7"/>
  <c r="C307" i="7"/>
  <c r="K306" i="7"/>
  <c r="J306" i="7"/>
  <c r="G306" i="7"/>
  <c r="F306" i="7"/>
  <c r="H306" i="7" s="1"/>
  <c r="C306" i="7"/>
  <c r="J305" i="7"/>
  <c r="K305" i="7" s="1"/>
  <c r="H305" i="7"/>
  <c r="G305" i="7"/>
  <c r="F305" i="7"/>
  <c r="C305" i="7"/>
  <c r="K304" i="7"/>
  <c r="J304" i="7"/>
  <c r="G304" i="7"/>
  <c r="F304" i="7"/>
  <c r="H304" i="7" s="1"/>
  <c r="C304" i="7"/>
  <c r="J303" i="7"/>
  <c r="K303" i="7" s="1"/>
  <c r="H303" i="7"/>
  <c r="G303" i="7"/>
  <c r="F303" i="7"/>
  <c r="C303" i="7"/>
  <c r="K301" i="7"/>
  <c r="J301" i="7"/>
  <c r="G301" i="7"/>
  <c r="F301" i="7"/>
  <c r="H301" i="7" s="1"/>
  <c r="C301" i="7"/>
  <c r="J300" i="7"/>
  <c r="K300" i="7" s="1"/>
  <c r="H300" i="7"/>
  <c r="G300" i="7"/>
  <c r="F300" i="7"/>
  <c r="C300" i="7"/>
  <c r="K299" i="7"/>
  <c r="J299" i="7"/>
  <c r="G299" i="7"/>
  <c r="F299" i="7"/>
  <c r="H299" i="7" s="1"/>
  <c r="C299" i="7"/>
  <c r="J298" i="7"/>
  <c r="K298" i="7" s="1"/>
  <c r="H298" i="7"/>
  <c r="G298" i="7"/>
  <c r="F298" i="7"/>
  <c r="C298" i="7"/>
  <c r="K297" i="7"/>
  <c r="J297" i="7"/>
  <c r="G297" i="7"/>
  <c r="F297" i="7"/>
  <c r="H297" i="7" s="1"/>
  <c r="C297" i="7"/>
  <c r="J296" i="7"/>
  <c r="K296" i="7" s="1"/>
  <c r="H296" i="7"/>
  <c r="G296" i="7"/>
  <c r="F296" i="7"/>
  <c r="C296" i="7"/>
  <c r="K295" i="7"/>
  <c r="J295" i="7"/>
  <c r="G295" i="7"/>
  <c r="F295" i="7"/>
  <c r="H295" i="7" s="1"/>
  <c r="C295" i="7"/>
  <c r="J294" i="7"/>
  <c r="K294" i="7" s="1"/>
  <c r="H294" i="7"/>
  <c r="G294" i="7"/>
  <c r="F294" i="7"/>
  <c r="C294" i="7"/>
  <c r="K293" i="7"/>
  <c r="J293" i="7"/>
  <c r="G293" i="7"/>
  <c r="F293" i="7"/>
  <c r="H293" i="7" s="1"/>
  <c r="C293" i="7"/>
  <c r="J292" i="7"/>
  <c r="K292" i="7" s="1"/>
  <c r="H292" i="7"/>
  <c r="G292" i="7"/>
  <c r="F292" i="7"/>
  <c r="C292" i="7"/>
  <c r="K291" i="7"/>
  <c r="J291" i="7"/>
  <c r="G291" i="7"/>
  <c r="F291" i="7"/>
  <c r="H291" i="7" s="1"/>
  <c r="C291" i="7"/>
  <c r="J290" i="7"/>
  <c r="K290" i="7" s="1"/>
  <c r="H290" i="7"/>
  <c r="G290" i="7"/>
  <c r="F290" i="7"/>
  <c r="C290" i="7"/>
  <c r="K288" i="7"/>
  <c r="J288" i="7"/>
  <c r="G288" i="7"/>
  <c r="F288" i="7"/>
  <c r="H288" i="7" s="1"/>
  <c r="C288" i="7"/>
  <c r="J287" i="7"/>
  <c r="K287" i="7" s="1"/>
  <c r="H287" i="7"/>
  <c r="G287" i="7"/>
  <c r="F287" i="7"/>
  <c r="C287" i="7"/>
  <c r="K286" i="7"/>
  <c r="J286" i="7"/>
  <c r="G286" i="7"/>
  <c r="F286" i="7"/>
  <c r="H286" i="7" s="1"/>
  <c r="C286" i="7"/>
  <c r="J285" i="7"/>
  <c r="K285" i="7" s="1"/>
  <c r="H285" i="7"/>
  <c r="G285" i="7"/>
  <c r="F285" i="7"/>
  <c r="C285" i="7"/>
  <c r="K284" i="7"/>
  <c r="J284" i="7"/>
  <c r="G284" i="7"/>
  <c r="F284" i="7"/>
  <c r="H284" i="7" s="1"/>
  <c r="C284" i="7"/>
  <c r="J283" i="7"/>
  <c r="K283" i="7" s="1"/>
  <c r="H283" i="7"/>
  <c r="G283" i="7"/>
  <c r="F283" i="7"/>
  <c r="C283" i="7"/>
  <c r="K282" i="7"/>
  <c r="J282" i="7"/>
  <c r="G282" i="7"/>
  <c r="F282" i="7"/>
  <c r="H282" i="7" s="1"/>
  <c r="C282" i="7"/>
  <c r="J281" i="7"/>
  <c r="K281" i="7" s="1"/>
  <c r="H281" i="7"/>
  <c r="G281" i="7"/>
  <c r="F281" i="7"/>
  <c r="C281" i="7"/>
  <c r="K280" i="7"/>
  <c r="J280" i="7"/>
  <c r="G280" i="7"/>
  <c r="F280" i="7"/>
  <c r="H280" i="7" s="1"/>
  <c r="C280" i="7"/>
  <c r="J279" i="7"/>
  <c r="K279" i="7" s="1"/>
  <c r="H279" i="7"/>
  <c r="G279" i="7"/>
  <c r="F279" i="7"/>
  <c r="C279" i="7"/>
  <c r="K278" i="7"/>
  <c r="J278" i="7"/>
  <c r="G278" i="7"/>
  <c r="F278" i="7"/>
  <c r="H278" i="7" s="1"/>
  <c r="C278" i="7"/>
  <c r="J277" i="7"/>
  <c r="K277" i="7" s="1"/>
  <c r="H277" i="7"/>
  <c r="G277" i="7"/>
  <c r="F277" i="7"/>
  <c r="C277" i="7"/>
  <c r="K275" i="7"/>
  <c r="J275" i="7"/>
  <c r="G275" i="7"/>
  <c r="F275" i="7"/>
  <c r="H275" i="7" s="1"/>
  <c r="C275" i="7"/>
  <c r="J274" i="7"/>
  <c r="K274" i="7" s="1"/>
  <c r="H274" i="7"/>
  <c r="G274" i="7"/>
  <c r="F274" i="7"/>
  <c r="C274" i="7"/>
  <c r="K273" i="7"/>
  <c r="J273" i="7"/>
  <c r="G273" i="7"/>
  <c r="F273" i="7"/>
  <c r="H273" i="7" s="1"/>
  <c r="C273" i="7"/>
  <c r="J272" i="7"/>
  <c r="K272" i="7" s="1"/>
  <c r="H272" i="7"/>
  <c r="G272" i="7"/>
  <c r="F272" i="7"/>
  <c r="C272" i="7"/>
  <c r="K271" i="7"/>
  <c r="J271" i="7"/>
  <c r="G271" i="7"/>
  <c r="F271" i="7"/>
  <c r="H271" i="7" s="1"/>
  <c r="C271" i="7"/>
  <c r="J270" i="7"/>
  <c r="K270" i="7" s="1"/>
  <c r="H270" i="7"/>
  <c r="G270" i="7"/>
  <c r="F270" i="7"/>
  <c r="C270" i="7"/>
  <c r="K269" i="7"/>
  <c r="J269" i="7"/>
  <c r="G269" i="7"/>
  <c r="F269" i="7"/>
  <c r="H269" i="7" s="1"/>
  <c r="C269" i="7"/>
  <c r="J268" i="7"/>
  <c r="K268" i="7" s="1"/>
  <c r="H268" i="7"/>
  <c r="G268" i="7"/>
  <c r="F268" i="7"/>
  <c r="C268" i="7"/>
  <c r="K267" i="7"/>
  <c r="J267" i="7"/>
  <c r="G267" i="7"/>
  <c r="F267" i="7"/>
  <c r="H267" i="7" s="1"/>
  <c r="C267" i="7"/>
  <c r="J266" i="7"/>
  <c r="K266" i="7" s="1"/>
  <c r="H266" i="7"/>
  <c r="G266" i="7"/>
  <c r="F266" i="7"/>
  <c r="C266" i="7"/>
  <c r="K265" i="7"/>
  <c r="J265" i="7"/>
  <c r="G265" i="7"/>
  <c r="F265" i="7"/>
  <c r="H265" i="7" s="1"/>
  <c r="C265" i="7"/>
  <c r="J264" i="7"/>
  <c r="K264" i="7" s="1"/>
  <c r="H264" i="7"/>
  <c r="G264" i="7"/>
  <c r="F264" i="7"/>
  <c r="C264" i="7"/>
  <c r="K262" i="7"/>
  <c r="J262" i="7"/>
  <c r="G262" i="7"/>
  <c r="F262" i="7"/>
  <c r="H262" i="7" s="1"/>
  <c r="C262" i="7"/>
  <c r="J261" i="7"/>
  <c r="K261" i="7" s="1"/>
  <c r="H261" i="7"/>
  <c r="G261" i="7"/>
  <c r="F261" i="7"/>
  <c r="C261" i="7"/>
  <c r="K260" i="7"/>
  <c r="J260" i="7"/>
  <c r="G260" i="7"/>
  <c r="F260" i="7"/>
  <c r="H260" i="7" s="1"/>
  <c r="C260" i="7"/>
  <c r="J259" i="7"/>
  <c r="K259" i="7" s="1"/>
  <c r="H259" i="7"/>
  <c r="G259" i="7"/>
  <c r="F259" i="7"/>
  <c r="C259" i="7"/>
  <c r="K258" i="7"/>
  <c r="J258" i="7"/>
  <c r="G258" i="7"/>
  <c r="F258" i="7"/>
  <c r="H258" i="7" s="1"/>
  <c r="C258" i="7"/>
  <c r="J257" i="7"/>
  <c r="K257" i="7" s="1"/>
  <c r="H257" i="7"/>
  <c r="G257" i="7"/>
  <c r="F257" i="7"/>
  <c r="C257" i="7"/>
  <c r="K256" i="7"/>
  <c r="J256" i="7"/>
  <c r="G256" i="7"/>
  <c r="F256" i="7"/>
  <c r="H256" i="7" s="1"/>
  <c r="C256" i="7"/>
  <c r="J255" i="7"/>
  <c r="K255" i="7" s="1"/>
  <c r="H255" i="7"/>
  <c r="G255" i="7"/>
  <c r="F255" i="7"/>
  <c r="C255" i="7"/>
  <c r="K254" i="7"/>
  <c r="J254" i="7"/>
  <c r="G254" i="7"/>
  <c r="F254" i="7"/>
  <c r="H254" i="7" s="1"/>
  <c r="C254" i="7"/>
  <c r="J253" i="7"/>
  <c r="K253" i="7" s="1"/>
  <c r="H253" i="7"/>
  <c r="G253" i="7"/>
  <c r="F253" i="7"/>
  <c r="C253" i="7"/>
  <c r="K252" i="7"/>
  <c r="J252" i="7"/>
  <c r="G252" i="7"/>
  <c r="F252" i="7"/>
  <c r="H252" i="7" s="1"/>
  <c r="C252" i="7"/>
  <c r="J251" i="7"/>
  <c r="K251" i="7" s="1"/>
  <c r="H251" i="7"/>
  <c r="G251" i="7"/>
  <c r="F251" i="7"/>
  <c r="C251" i="7"/>
  <c r="K249" i="7"/>
  <c r="J249" i="7"/>
  <c r="G249" i="7"/>
  <c r="F249" i="7"/>
  <c r="H249" i="7" s="1"/>
  <c r="C249" i="7"/>
  <c r="J248" i="7"/>
  <c r="K248" i="7" s="1"/>
  <c r="H248" i="7"/>
  <c r="G248" i="7"/>
  <c r="F248" i="7"/>
  <c r="C248" i="7"/>
  <c r="K247" i="7"/>
  <c r="J247" i="7"/>
  <c r="G247" i="7"/>
  <c r="F247" i="7"/>
  <c r="H247" i="7" s="1"/>
  <c r="C247" i="7"/>
  <c r="J246" i="7"/>
  <c r="K246" i="7" s="1"/>
  <c r="H246" i="7"/>
  <c r="G246" i="7"/>
  <c r="F246" i="7"/>
  <c r="C246" i="7"/>
  <c r="K245" i="7"/>
  <c r="J245" i="7"/>
  <c r="G245" i="7"/>
  <c r="F245" i="7"/>
  <c r="H245" i="7" s="1"/>
  <c r="C245" i="7"/>
  <c r="J244" i="7"/>
  <c r="K244" i="7" s="1"/>
  <c r="H244" i="7"/>
  <c r="G244" i="7"/>
  <c r="F244" i="7"/>
  <c r="C244" i="7"/>
  <c r="K243" i="7"/>
  <c r="J243" i="7"/>
  <c r="G243" i="7"/>
  <c r="F243" i="7"/>
  <c r="H243" i="7" s="1"/>
  <c r="C243" i="7"/>
  <c r="J242" i="7"/>
  <c r="K242" i="7" s="1"/>
  <c r="H242" i="7"/>
  <c r="G242" i="7"/>
  <c r="F242" i="7"/>
  <c r="C242" i="7"/>
  <c r="K241" i="7"/>
  <c r="J241" i="7"/>
  <c r="G241" i="7"/>
  <c r="F241" i="7"/>
  <c r="H241" i="7" s="1"/>
  <c r="C241" i="7"/>
  <c r="J240" i="7"/>
  <c r="K240" i="7" s="1"/>
  <c r="H240" i="7"/>
  <c r="G240" i="7"/>
  <c r="F240" i="7"/>
  <c r="C240" i="7"/>
  <c r="K239" i="7"/>
  <c r="J239" i="7"/>
  <c r="G239" i="7"/>
  <c r="F239" i="7"/>
  <c r="H239" i="7" s="1"/>
  <c r="C239" i="7"/>
  <c r="J238" i="7"/>
  <c r="K238" i="7" s="1"/>
  <c r="G238" i="7"/>
  <c r="F238" i="7"/>
  <c r="H238" i="7" s="1"/>
  <c r="C238" i="7"/>
  <c r="J236" i="7"/>
  <c r="K236" i="7" s="1"/>
  <c r="H236" i="7"/>
  <c r="G236" i="7"/>
  <c r="F236" i="7"/>
  <c r="C236" i="7"/>
  <c r="J235" i="7"/>
  <c r="K235" i="7" s="1"/>
  <c r="H235" i="7"/>
  <c r="G235" i="7"/>
  <c r="F235" i="7"/>
  <c r="C235" i="7"/>
  <c r="K234" i="7"/>
  <c r="J234" i="7"/>
  <c r="G234" i="7"/>
  <c r="F234" i="7"/>
  <c r="H234" i="7" s="1"/>
  <c r="C234" i="7"/>
  <c r="J233" i="7"/>
  <c r="K233" i="7" s="1"/>
  <c r="G233" i="7"/>
  <c r="F233" i="7"/>
  <c r="H233" i="7" s="1"/>
  <c r="C233" i="7"/>
  <c r="J232" i="7"/>
  <c r="K232" i="7" s="1"/>
  <c r="H232" i="7"/>
  <c r="G232" i="7"/>
  <c r="F232" i="7"/>
  <c r="C232" i="7"/>
  <c r="J231" i="7"/>
  <c r="K231" i="7" s="1"/>
  <c r="H231" i="7"/>
  <c r="G231" i="7"/>
  <c r="F231" i="7"/>
  <c r="C231" i="7"/>
  <c r="K230" i="7"/>
  <c r="J230" i="7"/>
  <c r="G230" i="7"/>
  <c r="F230" i="7"/>
  <c r="H230" i="7" s="1"/>
  <c r="C230" i="7"/>
  <c r="J229" i="7"/>
  <c r="K229" i="7" s="1"/>
  <c r="G229" i="7"/>
  <c r="F229" i="7"/>
  <c r="H229" i="7" s="1"/>
  <c r="C229" i="7"/>
  <c r="J228" i="7"/>
  <c r="K228" i="7" s="1"/>
  <c r="H228" i="7"/>
  <c r="G228" i="7"/>
  <c r="F228" i="7"/>
  <c r="C228" i="7"/>
  <c r="J227" i="7"/>
  <c r="K227" i="7" s="1"/>
  <c r="H227" i="7"/>
  <c r="G227" i="7"/>
  <c r="F227" i="7"/>
  <c r="C227" i="7"/>
  <c r="K226" i="7"/>
  <c r="J226" i="7"/>
  <c r="G226" i="7"/>
  <c r="F226" i="7"/>
  <c r="H226" i="7" s="1"/>
  <c r="C226" i="7"/>
  <c r="J225" i="7"/>
  <c r="K225" i="7" s="1"/>
  <c r="G225" i="7"/>
  <c r="F225" i="7"/>
  <c r="H225" i="7" s="1"/>
  <c r="C225" i="7"/>
  <c r="J223" i="7"/>
  <c r="K223" i="7" s="1"/>
  <c r="H223" i="7"/>
  <c r="G223" i="7"/>
  <c r="F223" i="7"/>
  <c r="C223" i="7"/>
  <c r="J222" i="7"/>
  <c r="K222" i="7" s="1"/>
  <c r="H222" i="7"/>
  <c r="G222" i="7"/>
  <c r="F222" i="7"/>
  <c r="C222" i="7"/>
  <c r="K221" i="7"/>
  <c r="J221" i="7"/>
  <c r="G221" i="7"/>
  <c r="F221" i="7"/>
  <c r="H221" i="7" s="1"/>
  <c r="C221" i="7"/>
  <c r="J220" i="7"/>
  <c r="K220" i="7" s="1"/>
  <c r="G220" i="7"/>
  <c r="F220" i="7"/>
  <c r="H220" i="7" s="1"/>
  <c r="C220" i="7"/>
  <c r="J219" i="7"/>
  <c r="K219" i="7" s="1"/>
  <c r="H219" i="7"/>
  <c r="G219" i="7"/>
  <c r="F219" i="7"/>
  <c r="C219" i="7"/>
  <c r="J218" i="7"/>
  <c r="K218" i="7" s="1"/>
  <c r="H218" i="7"/>
  <c r="G218" i="7"/>
  <c r="F218" i="7"/>
  <c r="C218" i="7"/>
  <c r="K217" i="7"/>
  <c r="J217" i="7"/>
  <c r="G217" i="7"/>
  <c r="F217" i="7"/>
  <c r="H217" i="7" s="1"/>
  <c r="C217" i="7"/>
  <c r="J216" i="7"/>
  <c r="K216" i="7" s="1"/>
  <c r="G216" i="7"/>
  <c r="F216" i="7"/>
  <c r="H216" i="7" s="1"/>
  <c r="C216" i="7"/>
  <c r="J215" i="7"/>
  <c r="K215" i="7" s="1"/>
  <c r="H215" i="7"/>
  <c r="G215" i="7"/>
  <c r="F215" i="7"/>
  <c r="C215" i="7"/>
  <c r="J214" i="7"/>
  <c r="K214" i="7" s="1"/>
  <c r="H214" i="7"/>
  <c r="G214" i="7"/>
  <c r="F214" i="7"/>
  <c r="C214" i="7"/>
  <c r="K213" i="7"/>
  <c r="J213" i="7"/>
  <c r="G213" i="7"/>
  <c r="F213" i="7"/>
  <c r="H213" i="7" s="1"/>
  <c r="C213" i="7"/>
  <c r="J212" i="7"/>
  <c r="K212" i="7" s="1"/>
  <c r="G212" i="7"/>
  <c r="F212" i="7"/>
  <c r="H212" i="7" s="1"/>
  <c r="C212" i="7"/>
  <c r="J210" i="7"/>
  <c r="K210" i="7" s="1"/>
  <c r="H210" i="7"/>
  <c r="G210" i="7"/>
  <c r="F210" i="7"/>
  <c r="C210" i="7"/>
  <c r="J209" i="7"/>
  <c r="K209" i="7" s="1"/>
  <c r="H209" i="7"/>
  <c r="G209" i="7"/>
  <c r="F209" i="7"/>
  <c r="C209" i="7"/>
  <c r="K208" i="7"/>
  <c r="J208" i="7"/>
  <c r="G208" i="7"/>
  <c r="F208" i="7"/>
  <c r="H208" i="7" s="1"/>
  <c r="C208" i="7"/>
  <c r="J207" i="7"/>
  <c r="K207" i="7" s="1"/>
  <c r="G207" i="7"/>
  <c r="F207" i="7"/>
  <c r="H207" i="7" s="1"/>
  <c r="C207" i="7"/>
  <c r="J206" i="7"/>
  <c r="K206" i="7" s="1"/>
  <c r="H206" i="7"/>
  <c r="G206" i="7"/>
  <c r="F206" i="7"/>
  <c r="C206" i="7"/>
  <c r="J205" i="7"/>
  <c r="K205" i="7" s="1"/>
  <c r="H205" i="7"/>
  <c r="G205" i="7"/>
  <c r="F205" i="7"/>
  <c r="C205" i="7"/>
  <c r="K204" i="7"/>
  <c r="J204" i="7"/>
  <c r="G204" i="7"/>
  <c r="F204" i="7"/>
  <c r="H204" i="7" s="1"/>
  <c r="C204" i="7"/>
  <c r="J203" i="7"/>
  <c r="K203" i="7" s="1"/>
  <c r="G203" i="7"/>
  <c r="F203" i="7"/>
  <c r="H203" i="7" s="1"/>
  <c r="C203" i="7"/>
  <c r="J202" i="7"/>
  <c r="K202" i="7" s="1"/>
  <c r="H202" i="7"/>
  <c r="G202" i="7"/>
  <c r="F202" i="7"/>
  <c r="C202" i="7"/>
  <c r="J201" i="7"/>
  <c r="K201" i="7" s="1"/>
  <c r="H201" i="7"/>
  <c r="G201" i="7"/>
  <c r="F201" i="7"/>
  <c r="C201" i="7"/>
  <c r="K200" i="7"/>
  <c r="J200" i="7"/>
  <c r="G200" i="7"/>
  <c r="F200" i="7"/>
  <c r="H200" i="7" s="1"/>
  <c r="C200" i="7"/>
  <c r="J199" i="7"/>
  <c r="K199" i="7" s="1"/>
  <c r="G199" i="7"/>
  <c r="F199" i="7"/>
  <c r="H199" i="7" s="1"/>
  <c r="C199" i="7"/>
  <c r="J197" i="7"/>
  <c r="K197" i="7" s="1"/>
  <c r="H197" i="7"/>
  <c r="G197" i="7"/>
  <c r="F197" i="7"/>
  <c r="C197" i="7"/>
  <c r="J196" i="7"/>
  <c r="K196" i="7" s="1"/>
  <c r="H196" i="7"/>
  <c r="G196" i="7"/>
  <c r="F196" i="7"/>
  <c r="C196" i="7"/>
  <c r="K195" i="7"/>
  <c r="J195" i="7"/>
  <c r="G195" i="7"/>
  <c r="F195" i="7"/>
  <c r="H195" i="7" s="1"/>
  <c r="C195" i="7"/>
  <c r="J194" i="7"/>
  <c r="K194" i="7" s="1"/>
  <c r="G194" i="7"/>
  <c r="F194" i="7"/>
  <c r="H194" i="7" s="1"/>
  <c r="C194" i="7"/>
  <c r="J193" i="7"/>
  <c r="K193" i="7" s="1"/>
  <c r="H193" i="7"/>
  <c r="G193" i="7"/>
  <c r="F193" i="7"/>
  <c r="C193" i="7"/>
  <c r="J192" i="7"/>
  <c r="K192" i="7" s="1"/>
  <c r="H192" i="7"/>
  <c r="G192" i="7"/>
  <c r="F192" i="7"/>
  <c r="C192" i="7"/>
  <c r="K191" i="7"/>
  <c r="J191" i="7"/>
  <c r="G191" i="7"/>
  <c r="F191" i="7"/>
  <c r="H191" i="7" s="1"/>
  <c r="C191" i="7"/>
  <c r="J190" i="7"/>
  <c r="K190" i="7" s="1"/>
  <c r="G190" i="7"/>
  <c r="F190" i="7"/>
  <c r="H190" i="7" s="1"/>
  <c r="C190" i="7"/>
  <c r="J189" i="7"/>
  <c r="K189" i="7" s="1"/>
  <c r="H189" i="7"/>
  <c r="G189" i="7"/>
  <c r="F189" i="7"/>
  <c r="C189" i="7"/>
  <c r="J188" i="7"/>
  <c r="K188" i="7" s="1"/>
  <c r="H188" i="7"/>
  <c r="G188" i="7"/>
  <c r="F188" i="7"/>
  <c r="C188" i="7"/>
  <c r="K187" i="7"/>
  <c r="J187" i="7"/>
  <c r="G187" i="7"/>
  <c r="F187" i="7"/>
  <c r="H187" i="7" s="1"/>
  <c r="C187" i="7"/>
  <c r="J186" i="7"/>
  <c r="K186" i="7" s="1"/>
  <c r="G186" i="7"/>
  <c r="F186" i="7"/>
  <c r="H186" i="7" s="1"/>
  <c r="C186" i="7"/>
  <c r="J184" i="7"/>
  <c r="K184" i="7" s="1"/>
  <c r="H184" i="7"/>
  <c r="G184" i="7"/>
  <c r="F184" i="7"/>
  <c r="C184" i="7"/>
  <c r="J183" i="7"/>
  <c r="K183" i="7" s="1"/>
  <c r="H183" i="7"/>
  <c r="G183" i="7"/>
  <c r="F183" i="7"/>
  <c r="C183" i="7"/>
  <c r="K182" i="7"/>
  <c r="J182" i="7"/>
  <c r="G182" i="7"/>
  <c r="F182" i="7"/>
  <c r="H182" i="7" s="1"/>
  <c r="C182" i="7"/>
  <c r="J181" i="7"/>
  <c r="K181" i="7" s="1"/>
  <c r="G181" i="7"/>
  <c r="F181" i="7"/>
  <c r="H181" i="7" s="1"/>
  <c r="C181" i="7"/>
  <c r="J180" i="7"/>
  <c r="K180" i="7" s="1"/>
  <c r="H180" i="7"/>
  <c r="G180" i="7"/>
  <c r="F180" i="7"/>
  <c r="C180" i="7"/>
  <c r="J179" i="7"/>
  <c r="K179" i="7" s="1"/>
  <c r="H179" i="7"/>
  <c r="G179" i="7"/>
  <c r="F179" i="7"/>
  <c r="C179" i="7"/>
  <c r="K178" i="7"/>
  <c r="J178" i="7"/>
  <c r="G178" i="7"/>
  <c r="F178" i="7"/>
  <c r="H178" i="7" s="1"/>
  <c r="C178" i="7"/>
  <c r="J177" i="7"/>
  <c r="K177" i="7" s="1"/>
  <c r="G177" i="7"/>
  <c r="F177" i="7"/>
  <c r="H177" i="7" s="1"/>
  <c r="C177" i="7"/>
  <c r="J176" i="7"/>
  <c r="K176" i="7" s="1"/>
  <c r="H176" i="7"/>
  <c r="G176" i="7"/>
  <c r="F176" i="7"/>
  <c r="C176" i="7"/>
  <c r="J175" i="7"/>
  <c r="K175" i="7" s="1"/>
  <c r="H175" i="7"/>
  <c r="G175" i="7"/>
  <c r="F175" i="7"/>
  <c r="C175" i="7"/>
  <c r="K174" i="7"/>
  <c r="J174" i="7"/>
  <c r="G174" i="7"/>
  <c r="F174" i="7"/>
  <c r="H174" i="7" s="1"/>
  <c r="C174" i="7"/>
  <c r="J173" i="7"/>
  <c r="K173" i="7" s="1"/>
  <c r="G173" i="7"/>
  <c r="F173" i="7"/>
  <c r="H173" i="7" s="1"/>
  <c r="C173" i="7"/>
  <c r="I42" i="8" s="1"/>
  <c r="J171" i="7"/>
  <c r="K171" i="7" s="1"/>
  <c r="H171" i="7"/>
  <c r="G171" i="7"/>
  <c r="F171" i="7"/>
  <c r="C171" i="7"/>
  <c r="J170" i="7"/>
  <c r="K170" i="7" s="1"/>
  <c r="H170" i="7"/>
  <c r="G170" i="7"/>
  <c r="F170" i="7"/>
  <c r="C170" i="7"/>
  <c r="K169" i="7"/>
  <c r="J169" i="7"/>
  <c r="G169" i="7"/>
  <c r="F169" i="7"/>
  <c r="H169" i="7" s="1"/>
  <c r="C169" i="7"/>
  <c r="J168" i="7"/>
  <c r="K168" i="7" s="1"/>
  <c r="G168" i="7"/>
  <c r="F168" i="7"/>
  <c r="H168" i="7" s="1"/>
  <c r="C168" i="7"/>
  <c r="J167" i="7"/>
  <c r="K167" i="7" s="1"/>
  <c r="H167" i="7"/>
  <c r="G167" i="7"/>
  <c r="F167" i="7"/>
  <c r="C167" i="7"/>
  <c r="J166" i="7"/>
  <c r="K166" i="7" s="1"/>
  <c r="H166" i="7"/>
  <c r="G166" i="7"/>
  <c r="F166" i="7"/>
  <c r="C166" i="7"/>
  <c r="K165" i="7"/>
  <c r="J165" i="7"/>
  <c r="G165" i="7"/>
  <c r="F165" i="7"/>
  <c r="H165" i="7" s="1"/>
  <c r="C165" i="7"/>
  <c r="J164" i="7"/>
  <c r="K164" i="7" s="1"/>
  <c r="G164" i="7"/>
  <c r="F164" i="7"/>
  <c r="H164" i="7" s="1"/>
  <c r="C164" i="7"/>
  <c r="J163" i="7"/>
  <c r="K163" i="7" s="1"/>
  <c r="H163" i="7"/>
  <c r="G163" i="7"/>
  <c r="F163" i="7"/>
  <c r="C163" i="7"/>
  <c r="J162" i="7"/>
  <c r="K162" i="7" s="1"/>
  <c r="H162" i="7"/>
  <c r="G162" i="7"/>
  <c r="F162" i="7"/>
  <c r="C162" i="7"/>
  <c r="K161" i="7"/>
  <c r="J161" i="7"/>
  <c r="G161" i="7"/>
  <c r="F161" i="7"/>
  <c r="H161" i="7" s="1"/>
  <c r="C161" i="7"/>
  <c r="J160" i="7"/>
  <c r="K160" i="7" s="1"/>
  <c r="G160" i="7"/>
  <c r="F160" i="7"/>
  <c r="H160" i="7" s="1"/>
  <c r="C160" i="7"/>
  <c r="J158" i="7"/>
  <c r="K158" i="7" s="1"/>
  <c r="H158" i="7"/>
  <c r="G158" i="7"/>
  <c r="F158" i="7"/>
  <c r="C158" i="7"/>
  <c r="J157" i="7"/>
  <c r="K157" i="7" s="1"/>
  <c r="H157" i="7"/>
  <c r="G157" i="7"/>
  <c r="F157" i="7"/>
  <c r="C157" i="7"/>
  <c r="K156" i="7"/>
  <c r="J156" i="7"/>
  <c r="G156" i="7"/>
  <c r="F156" i="7"/>
  <c r="H156" i="7" s="1"/>
  <c r="C156" i="7"/>
  <c r="J155" i="7"/>
  <c r="K155" i="7" s="1"/>
  <c r="G155" i="7"/>
  <c r="F155" i="7"/>
  <c r="H155" i="7" s="1"/>
  <c r="C155" i="7"/>
  <c r="J154" i="7"/>
  <c r="K154" i="7" s="1"/>
  <c r="H154" i="7"/>
  <c r="G154" i="7"/>
  <c r="F154" i="7"/>
  <c r="C154" i="7"/>
  <c r="J153" i="7"/>
  <c r="K153" i="7" s="1"/>
  <c r="H153" i="7"/>
  <c r="G153" i="7"/>
  <c r="F153" i="7"/>
  <c r="C153" i="7"/>
  <c r="K152" i="7"/>
  <c r="J152" i="7"/>
  <c r="G152" i="7"/>
  <c r="F152" i="7"/>
  <c r="H152" i="7" s="1"/>
  <c r="C152" i="7"/>
  <c r="J151" i="7"/>
  <c r="K151" i="7" s="1"/>
  <c r="G151" i="7"/>
  <c r="F151" i="7"/>
  <c r="H151" i="7" s="1"/>
  <c r="C151" i="7"/>
  <c r="J150" i="7"/>
  <c r="K150" i="7" s="1"/>
  <c r="H150" i="7"/>
  <c r="G150" i="7"/>
  <c r="F150" i="7"/>
  <c r="C150" i="7"/>
  <c r="J149" i="7"/>
  <c r="K149" i="7" s="1"/>
  <c r="H149" i="7"/>
  <c r="G149" i="7"/>
  <c r="F149" i="7"/>
  <c r="C149" i="7"/>
  <c r="K148" i="7"/>
  <c r="J148" i="7"/>
  <c r="G148" i="7"/>
  <c r="F148" i="7"/>
  <c r="H148" i="7" s="1"/>
  <c r="C148" i="7"/>
  <c r="J147" i="7"/>
  <c r="K147" i="7" s="1"/>
  <c r="G147" i="7"/>
  <c r="F147" i="7"/>
  <c r="H147" i="7" s="1"/>
  <c r="C147" i="7"/>
  <c r="J145" i="7"/>
  <c r="K145" i="7" s="1"/>
  <c r="H145" i="7"/>
  <c r="G145" i="7"/>
  <c r="F145" i="7"/>
  <c r="C145" i="7"/>
  <c r="J144" i="7"/>
  <c r="K144" i="7" s="1"/>
  <c r="H144" i="7"/>
  <c r="G144" i="7"/>
  <c r="F144" i="7"/>
  <c r="C144" i="7"/>
  <c r="K143" i="7"/>
  <c r="J143" i="7"/>
  <c r="G143" i="7"/>
  <c r="F143" i="7"/>
  <c r="H143" i="7" s="1"/>
  <c r="C143" i="7"/>
  <c r="J142" i="7"/>
  <c r="K142" i="7" s="1"/>
  <c r="G142" i="7"/>
  <c r="F142" i="7"/>
  <c r="H142" i="7" s="1"/>
  <c r="C142" i="7"/>
  <c r="J141" i="7"/>
  <c r="K141" i="7" s="1"/>
  <c r="H141" i="7"/>
  <c r="G141" i="7"/>
  <c r="F141" i="7"/>
  <c r="C141" i="7"/>
  <c r="J140" i="7"/>
  <c r="K140" i="7" s="1"/>
  <c r="H140" i="7"/>
  <c r="G140" i="7"/>
  <c r="F140" i="7"/>
  <c r="C140" i="7"/>
  <c r="K139" i="7"/>
  <c r="J139" i="7"/>
  <c r="G139" i="7"/>
  <c r="F139" i="7"/>
  <c r="H139" i="7" s="1"/>
  <c r="C139" i="7"/>
  <c r="J138" i="7"/>
  <c r="K138" i="7" s="1"/>
  <c r="G138" i="7"/>
  <c r="F138" i="7"/>
  <c r="H138" i="7" s="1"/>
  <c r="C138" i="7"/>
  <c r="J137" i="7"/>
  <c r="K137" i="7" s="1"/>
  <c r="H137" i="7"/>
  <c r="G137" i="7"/>
  <c r="F137" i="7"/>
  <c r="C137" i="7"/>
  <c r="J136" i="7"/>
  <c r="K136" i="7" s="1"/>
  <c r="H136" i="7"/>
  <c r="G136" i="7"/>
  <c r="F136" i="7"/>
  <c r="C136" i="7"/>
  <c r="K135" i="7"/>
  <c r="J135" i="7"/>
  <c r="G135" i="7"/>
  <c r="F135" i="7"/>
  <c r="H135" i="7" s="1"/>
  <c r="C135" i="7"/>
  <c r="J134" i="7"/>
  <c r="K134" i="7" s="1"/>
  <c r="G134" i="7"/>
  <c r="F134" i="7"/>
  <c r="H134" i="7" s="1"/>
  <c r="C134" i="7"/>
  <c r="J132" i="7"/>
  <c r="K132" i="7" s="1"/>
  <c r="H132" i="7"/>
  <c r="G132" i="7"/>
  <c r="F132" i="7"/>
  <c r="C132" i="7"/>
  <c r="J131" i="7"/>
  <c r="K131" i="7" s="1"/>
  <c r="H131" i="7"/>
  <c r="G131" i="7"/>
  <c r="F131" i="7"/>
  <c r="C131" i="7"/>
  <c r="K130" i="7"/>
  <c r="J130" i="7"/>
  <c r="G130" i="7"/>
  <c r="F130" i="7"/>
  <c r="H130" i="7" s="1"/>
  <c r="C130" i="7"/>
  <c r="J129" i="7"/>
  <c r="K129" i="7" s="1"/>
  <c r="G129" i="7"/>
  <c r="F129" i="7"/>
  <c r="H129" i="7" s="1"/>
  <c r="C129" i="7"/>
  <c r="J128" i="7"/>
  <c r="K128" i="7" s="1"/>
  <c r="H128" i="7"/>
  <c r="G128" i="7"/>
  <c r="F128" i="7"/>
  <c r="C128" i="7"/>
  <c r="J127" i="7"/>
  <c r="K127" i="7" s="1"/>
  <c r="H127" i="7"/>
  <c r="G127" i="7"/>
  <c r="F127" i="7"/>
  <c r="C127" i="7"/>
  <c r="K126" i="7"/>
  <c r="J126" i="7"/>
  <c r="G126" i="7"/>
  <c r="F126" i="7"/>
  <c r="H126" i="7" s="1"/>
  <c r="C126" i="7"/>
  <c r="J125" i="7"/>
  <c r="K125" i="7" s="1"/>
  <c r="G125" i="7"/>
  <c r="F125" i="7"/>
  <c r="H125" i="7" s="1"/>
  <c r="C125" i="7"/>
  <c r="J124" i="7"/>
  <c r="K124" i="7" s="1"/>
  <c r="H124" i="7"/>
  <c r="G124" i="7"/>
  <c r="F124" i="7"/>
  <c r="C124" i="7"/>
  <c r="J123" i="7"/>
  <c r="K123" i="7" s="1"/>
  <c r="H123" i="7"/>
  <c r="G123" i="7"/>
  <c r="F123" i="7"/>
  <c r="C123" i="7"/>
  <c r="K122" i="7"/>
  <c r="J122" i="7"/>
  <c r="G122" i="7"/>
  <c r="F122" i="7"/>
  <c r="H122" i="7" s="1"/>
  <c r="C122" i="7"/>
  <c r="J121" i="7"/>
  <c r="K121" i="7" s="1"/>
  <c r="G121" i="7"/>
  <c r="F121" i="7"/>
  <c r="H121" i="7" s="1"/>
  <c r="C121" i="7"/>
  <c r="J119" i="7"/>
  <c r="K119" i="7" s="1"/>
  <c r="H119" i="7"/>
  <c r="G119" i="7"/>
  <c r="F119" i="7"/>
  <c r="C119" i="7"/>
  <c r="J118" i="7"/>
  <c r="K118" i="7" s="1"/>
  <c r="H118" i="7"/>
  <c r="G118" i="7"/>
  <c r="F118" i="7"/>
  <c r="C118" i="7"/>
  <c r="K117" i="7"/>
  <c r="J117" i="7"/>
  <c r="G117" i="7"/>
  <c r="F117" i="7"/>
  <c r="H117" i="7" s="1"/>
  <c r="C117" i="7"/>
  <c r="J116" i="7"/>
  <c r="K116" i="7" s="1"/>
  <c r="G116" i="7"/>
  <c r="F116" i="7"/>
  <c r="H116" i="7" s="1"/>
  <c r="C116" i="7"/>
  <c r="J115" i="7"/>
  <c r="K115" i="7" s="1"/>
  <c r="H115" i="7"/>
  <c r="G115" i="7"/>
  <c r="F115" i="7"/>
  <c r="C115" i="7"/>
  <c r="J114" i="7"/>
  <c r="K114" i="7" s="1"/>
  <c r="H114" i="7"/>
  <c r="G114" i="7"/>
  <c r="F114" i="7"/>
  <c r="C114" i="7"/>
  <c r="K113" i="7"/>
  <c r="J113" i="7"/>
  <c r="G113" i="7"/>
  <c r="F113" i="7"/>
  <c r="H113" i="7" s="1"/>
  <c r="C113" i="7"/>
  <c r="J112" i="7"/>
  <c r="K112" i="7" s="1"/>
  <c r="G112" i="7"/>
  <c r="F112" i="7"/>
  <c r="H112" i="7" s="1"/>
  <c r="C112" i="7"/>
  <c r="J111" i="7"/>
  <c r="K111" i="7" s="1"/>
  <c r="H111" i="7"/>
  <c r="G111" i="7"/>
  <c r="F111" i="7"/>
  <c r="C111" i="7"/>
  <c r="J110" i="7"/>
  <c r="K110" i="7" s="1"/>
  <c r="H110" i="7"/>
  <c r="G110" i="7"/>
  <c r="F110" i="7"/>
  <c r="C110" i="7"/>
  <c r="K109" i="7"/>
  <c r="J109" i="7"/>
  <c r="G109" i="7"/>
  <c r="F109" i="7"/>
  <c r="H109" i="7" s="1"/>
  <c r="C109" i="7"/>
  <c r="J108" i="7"/>
  <c r="K108" i="7" s="1"/>
  <c r="G108" i="7"/>
  <c r="F108" i="7"/>
  <c r="H108" i="7" s="1"/>
  <c r="C108" i="7"/>
  <c r="J106" i="7"/>
  <c r="K106" i="7" s="1"/>
  <c r="H106" i="7"/>
  <c r="G106" i="7"/>
  <c r="F106" i="7"/>
  <c r="C106" i="7"/>
  <c r="J105" i="7"/>
  <c r="K105" i="7" s="1"/>
  <c r="H105" i="7"/>
  <c r="G105" i="7"/>
  <c r="F105" i="7"/>
  <c r="C105" i="7"/>
  <c r="K104" i="7"/>
  <c r="J104" i="7"/>
  <c r="G104" i="7"/>
  <c r="F104" i="7"/>
  <c r="H104" i="7" s="1"/>
  <c r="C104" i="7"/>
  <c r="J103" i="7"/>
  <c r="K103" i="7" s="1"/>
  <c r="G103" i="7"/>
  <c r="F103" i="7"/>
  <c r="H103" i="7" s="1"/>
  <c r="C103" i="7"/>
  <c r="J102" i="7"/>
  <c r="K102" i="7" s="1"/>
  <c r="H102" i="7"/>
  <c r="G102" i="7"/>
  <c r="F102" i="7"/>
  <c r="C102" i="7"/>
  <c r="J101" i="7"/>
  <c r="K101" i="7" s="1"/>
  <c r="H101" i="7"/>
  <c r="G101" i="7"/>
  <c r="F101" i="7"/>
  <c r="C101" i="7"/>
  <c r="K100" i="7"/>
  <c r="J100" i="7"/>
  <c r="G100" i="7"/>
  <c r="F100" i="7"/>
  <c r="H100" i="7" s="1"/>
  <c r="C100" i="7"/>
  <c r="J99" i="7"/>
  <c r="K99" i="7" s="1"/>
  <c r="G99" i="7"/>
  <c r="F99" i="7"/>
  <c r="H99" i="7" s="1"/>
  <c r="C99" i="7"/>
  <c r="J98" i="7"/>
  <c r="K98" i="7" s="1"/>
  <c r="H98" i="7"/>
  <c r="G98" i="7"/>
  <c r="F98" i="7"/>
  <c r="C98" i="7"/>
  <c r="J97" i="7"/>
  <c r="K97" i="7" s="1"/>
  <c r="H97" i="7"/>
  <c r="G97" i="7"/>
  <c r="F97" i="7"/>
  <c r="C97" i="7"/>
  <c r="K96" i="7"/>
  <c r="J96" i="7"/>
  <c r="G96" i="7"/>
  <c r="F96" i="7"/>
  <c r="H96" i="7" s="1"/>
  <c r="C96" i="7"/>
  <c r="J95" i="7"/>
  <c r="K95" i="7" s="1"/>
  <c r="G95" i="7"/>
  <c r="F95" i="7"/>
  <c r="H95" i="7" s="1"/>
  <c r="C95" i="7"/>
  <c r="J93" i="7"/>
  <c r="K93" i="7" s="1"/>
  <c r="H93" i="7"/>
  <c r="G93" i="7"/>
  <c r="F93" i="7"/>
  <c r="C93" i="7"/>
  <c r="J92" i="7"/>
  <c r="K92" i="7" s="1"/>
  <c r="H92" i="7"/>
  <c r="G92" i="7"/>
  <c r="F92" i="7"/>
  <c r="C92" i="7"/>
  <c r="K91" i="7"/>
  <c r="J91" i="7"/>
  <c r="G91" i="7"/>
  <c r="F91" i="7"/>
  <c r="H91" i="7" s="1"/>
  <c r="C91" i="7"/>
  <c r="J90" i="7"/>
  <c r="K90" i="7" s="1"/>
  <c r="G90" i="7"/>
  <c r="F90" i="7"/>
  <c r="H90" i="7" s="1"/>
  <c r="C90" i="7"/>
  <c r="J89" i="7"/>
  <c r="K89" i="7" s="1"/>
  <c r="H89" i="7"/>
  <c r="G89" i="7"/>
  <c r="F89" i="7"/>
  <c r="C89" i="7"/>
  <c r="J88" i="7"/>
  <c r="K88" i="7" s="1"/>
  <c r="H88" i="7"/>
  <c r="G88" i="7"/>
  <c r="F88" i="7"/>
  <c r="C88" i="7"/>
  <c r="K87" i="7"/>
  <c r="J87" i="7"/>
  <c r="G87" i="7"/>
  <c r="F87" i="7"/>
  <c r="H87" i="7" s="1"/>
  <c r="C87" i="7"/>
  <c r="J86" i="7"/>
  <c r="K86" i="7" s="1"/>
  <c r="G86" i="7"/>
  <c r="F86" i="7"/>
  <c r="H86" i="7" s="1"/>
  <c r="C86" i="7"/>
  <c r="J85" i="7"/>
  <c r="K85" i="7" s="1"/>
  <c r="H85" i="7"/>
  <c r="G85" i="7"/>
  <c r="F85" i="7"/>
  <c r="C85" i="7"/>
  <c r="J84" i="7"/>
  <c r="K84" i="7" s="1"/>
  <c r="H84" i="7"/>
  <c r="G84" i="7"/>
  <c r="F84" i="7"/>
  <c r="C84" i="7"/>
  <c r="K83" i="7"/>
  <c r="J83" i="7"/>
  <c r="G83" i="7"/>
  <c r="F83" i="7"/>
  <c r="H83" i="7" s="1"/>
  <c r="C83" i="7"/>
  <c r="J82" i="7"/>
  <c r="K82" i="7" s="1"/>
  <c r="G82" i="7"/>
  <c r="F82" i="7"/>
  <c r="H82" i="7" s="1"/>
  <c r="C82" i="7"/>
  <c r="J80" i="7"/>
  <c r="K80" i="7" s="1"/>
  <c r="H80" i="7"/>
  <c r="G80" i="7"/>
  <c r="F80" i="7"/>
  <c r="C80" i="7"/>
  <c r="J79" i="7"/>
  <c r="K79" i="7" s="1"/>
  <c r="H79" i="7"/>
  <c r="G79" i="7"/>
  <c r="F79" i="7"/>
  <c r="C79" i="7"/>
  <c r="K78" i="7"/>
  <c r="J78" i="7"/>
  <c r="G78" i="7"/>
  <c r="F78" i="7"/>
  <c r="H78" i="7" s="1"/>
  <c r="C78" i="7"/>
  <c r="J77" i="7"/>
  <c r="K77" i="7" s="1"/>
  <c r="G77" i="7"/>
  <c r="F77" i="7"/>
  <c r="H77" i="7" s="1"/>
  <c r="C77" i="7"/>
  <c r="J76" i="7"/>
  <c r="K76" i="7" s="1"/>
  <c r="H76" i="7"/>
  <c r="G76" i="7"/>
  <c r="F76" i="7"/>
  <c r="C76" i="7"/>
  <c r="J75" i="7"/>
  <c r="K75" i="7" s="1"/>
  <c r="H75" i="7"/>
  <c r="G75" i="7"/>
  <c r="F75" i="7"/>
  <c r="C75" i="7"/>
  <c r="K74" i="7"/>
  <c r="J74" i="7"/>
  <c r="G74" i="7"/>
  <c r="F74" i="7"/>
  <c r="H74" i="7" s="1"/>
  <c r="C74" i="7"/>
  <c r="J73" i="7"/>
  <c r="K73" i="7" s="1"/>
  <c r="G73" i="7"/>
  <c r="F73" i="7"/>
  <c r="H73" i="7" s="1"/>
  <c r="C73" i="7"/>
  <c r="J72" i="7"/>
  <c r="K72" i="7" s="1"/>
  <c r="H72" i="7"/>
  <c r="G72" i="7"/>
  <c r="F72" i="7"/>
  <c r="C72" i="7"/>
  <c r="J71" i="7"/>
  <c r="K71" i="7" s="1"/>
  <c r="H71" i="7"/>
  <c r="G71" i="7"/>
  <c r="F71" i="7"/>
  <c r="C71" i="7"/>
  <c r="K70" i="7"/>
  <c r="J70" i="7"/>
  <c r="G70" i="7"/>
  <c r="F70" i="7"/>
  <c r="H70" i="7" s="1"/>
  <c r="C70" i="7"/>
  <c r="J69" i="7"/>
  <c r="K69" i="7" s="1"/>
  <c r="G69" i="7"/>
  <c r="F69" i="7"/>
  <c r="H69" i="7" s="1"/>
  <c r="C69" i="7"/>
  <c r="J67" i="7"/>
  <c r="K67" i="7" s="1"/>
  <c r="H67" i="7"/>
  <c r="G67" i="7"/>
  <c r="F67" i="7"/>
  <c r="C67" i="7"/>
  <c r="J66" i="7"/>
  <c r="K66" i="7" s="1"/>
  <c r="H66" i="7"/>
  <c r="G66" i="7"/>
  <c r="F66" i="7"/>
  <c r="C66" i="7"/>
  <c r="K65" i="7"/>
  <c r="J65" i="7"/>
  <c r="G65" i="7"/>
  <c r="F65" i="7"/>
  <c r="H65" i="7" s="1"/>
  <c r="C65" i="7"/>
  <c r="J64" i="7"/>
  <c r="K64" i="7" s="1"/>
  <c r="G64" i="7"/>
  <c r="F64" i="7"/>
  <c r="H64" i="7" s="1"/>
  <c r="C64" i="7"/>
  <c r="F15" i="8" s="1"/>
  <c r="J63" i="7"/>
  <c r="K63" i="7" s="1"/>
  <c r="H63" i="7"/>
  <c r="G63" i="7"/>
  <c r="F63" i="7"/>
  <c r="C63" i="7"/>
  <c r="J62" i="7"/>
  <c r="K62" i="7" s="1"/>
  <c r="H62" i="7"/>
  <c r="G62" i="7"/>
  <c r="F62" i="7"/>
  <c r="C62" i="7"/>
  <c r="E8" i="6" s="1"/>
  <c r="K61" i="7"/>
  <c r="J61" i="7"/>
  <c r="G61" i="7"/>
  <c r="F61" i="7"/>
  <c r="H61" i="7" s="1"/>
  <c r="C61" i="7"/>
  <c r="K60" i="7"/>
  <c r="J60" i="7"/>
  <c r="G60" i="7"/>
  <c r="F60" i="7"/>
  <c r="H60" i="7" s="1"/>
  <c r="C60" i="7"/>
  <c r="K59" i="7"/>
  <c r="J59" i="7"/>
  <c r="G59" i="7"/>
  <c r="F59" i="7"/>
  <c r="H59" i="7" s="1"/>
  <c r="C59" i="7"/>
  <c r="K58" i="7"/>
  <c r="J58" i="7"/>
  <c r="G58" i="7"/>
  <c r="F58" i="7"/>
  <c r="H58" i="7" s="1"/>
  <c r="C58" i="7"/>
  <c r="K57" i="7"/>
  <c r="J57" i="7"/>
  <c r="G57" i="7"/>
  <c r="F57" i="7"/>
  <c r="H57" i="7" s="1"/>
  <c r="C57" i="7"/>
  <c r="K56" i="7"/>
  <c r="J56" i="7"/>
  <c r="G56" i="7"/>
  <c r="F56" i="7"/>
  <c r="H56" i="7" s="1"/>
  <c r="C56" i="7"/>
  <c r="K54" i="7"/>
  <c r="J54" i="7"/>
  <c r="G54" i="7"/>
  <c r="F54" i="7"/>
  <c r="H54" i="7" s="1"/>
  <c r="C54" i="7"/>
  <c r="K53" i="7"/>
  <c r="J53" i="7"/>
  <c r="G53" i="7"/>
  <c r="F53" i="7"/>
  <c r="H53" i="7" s="1"/>
  <c r="C53" i="7"/>
  <c r="K52" i="7"/>
  <c r="J52" i="7"/>
  <c r="G52" i="7"/>
  <c r="F52" i="7"/>
  <c r="H52" i="7" s="1"/>
  <c r="C52" i="7"/>
  <c r="K51" i="7"/>
  <c r="J51" i="7"/>
  <c r="G51" i="7"/>
  <c r="F51" i="7"/>
  <c r="H51" i="7" s="1"/>
  <c r="C51" i="7"/>
  <c r="K50" i="7"/>
  <c r="J50" i="7"/>
  <c r="G50" i="7"/>
  <c r="F50" i="7"/>
  <c r="H50" i="7" s="1"/>
  <c r="C50" i="7"/>
  <c r="K49" i="7"/>
  <c r="J49" i="7"/>
  <c r="G49" i="7"/>
  <c r="F49" i="7"/>
  <c r="H49" i="7" s="1"/>
  <c r="C49" i="7"/>
  <c r="K48" i="7"/>
  <c r="J48" i="7"/>
  <c r="G48" i="7"/>
  <c r="F48" i="7"/>
  <c r="H48" i="7" s="1"/>
  <c r="C48" i="7"/>
  <c r="K47" i="7"/>
  <c r="J47" i="7"/>
  <c r="G47" i="7"/>
  <c r="F47" i="7"/>
  <c r="H47" i="7" s="1"/>
  <c r="C47" i="7"/>
  <c r="K46" i="7"/>
  <c r="J46" i="7"/>
  <c r="G46" i="7"/>
  <c r="F46" i="7"/>
  <c r="H46" i="7" s="1"/>
  <c r="C46" i="7"/>
  <c r="K45" i="7"/>
  <c r="G7" i="8" s="1"/>
  <c r="J45" i="7"/>
  <c r="G45" i="7"/>
  <c r="F45" i="7"/>
  <c r="H45" i="7" s="1"/>
  <c r="C45" i="7"/>
  <c r="K44" i="7"/>
  <c r="J44" i="7"/>
  <c r="G44" i="7"/>
  <c r="F44" i="7"/>
  <c r="H44" i="7" s="1"/>
  <c r="C44" i="7"/>
  <c r="K43" i="7"/>
  <c r="J43" i="7"/>
  <c r="G43" i="7"/>
  <c r="F43" i="7"/>
  <c r="H43" i="7" s="1"/>
  <c r="C43" i="7"/>
  <c r="D12" i="8" s="1"/>
  <c r="K41" i="7"/>
  <c r="J41" i="7"/>
  <c r="G41" i="7"/>
  <c r="F41" i="7"/>
  <c r="H41" i="7" s="1"/>
  <c r="C41" i="7"/>
  <c r="K40" i="7"/>
  <c r="J40" i="7"/>
  <c r="G40" i="7"/>
  <c r="F40" i="7"/>
  <c r="H40" i="7" s="1"/>
  <c r="C40" i="7"/>
  <c r="K39" i="7"/>
  <c r="J39" i="7"/>
  <c r="G39" i="7"/>
  <c r="F39" i="7"/>
  <c r="H39" i="7" s="1"/>
  <c r="C39" i="7"/>
  <c r="K38" i="7"/>
  <c r="J38" i="7"/>
  <c r="G38" i="7"/>
  <c r="F38" i="7"/>
  <c r="H38" i="7" s="1"/>
  <c r="C38" i="7"/>
  <c r="K37" i="7"/>
  <c r="J37" i="7"/>
  <c r="G37" i="7"/>
  <c r="F37" i="7"/>
  <c r="H37" i="7" s="1"/>
  <c r="C37" i="7"/>
  <c r="K36" i="7"/>
  <c r="J36" i="7"/>
  <c r="G36" i="7"/>
  <c r="F36" i="7"/>
  <c r="H36" i="7" s="1"/>
  <c r="C36" i="7"/>
  <c r="K35" i="7"/>
  <c r="J35" i="7"/>
  <c r="G35" i="7"/>
  <c r="F35" i="7"/>
  <c r="H35" i="7" s="1"/>
  <c r="C35" i="7"/>
  <c r="K34" i="7"/>
  <c r="J34" i="7"/>
  <c r="G34" i="7"/>
  <c r="F34" i="7"/>
  <c r="H34" i="7" s="1"/>
  <c r="C34" i="7"/>
  <c r="K33" i="7"/>
  <c r="J33" i="7"/>
  <c r="G33" i="7"/>
  <c r="F33" i="7"/>
  <c r="H33" i="7" s="1"/>
  <c r="C33" i="7"/>
  <c r="K32" i="7"/>
  <c r="J32" i="7"/>
  <c r="G32" i="7"/>
  <c r="F32" i="7"/>
  <c r="H32" i="7" s="1"/>
  <c r="C32" i="7"/>
  <c r="K31" i="7"/>
  <c r="J31" i="7"/>
  <c r="G31" i="7"/>
  <c r="F31" i="7"/>
  <c r="H31" i="7" s="1"/>
  <c r="C31" i="7"/>
  <c r="K30" i="7"/>
  <c r="J30" i="7"/>
  <c r="G30" i="7"/>
  <c r="F30" i="7"/>
  <c r="H30" i="7" s="1"/>
  <c r="C30" i="7"/>
  <c r="K28" i="7"/>
  <c r="J28" i="7"/>
  <c r="G28" i="7"/>
  <c r="F28" i="7"/>
  <c r="H28" i="7" s="1"/>
  <c r="C28" i="7"/>
  <c r="K27" i="7"/>
  <c r="J27" i="7"/>
  <c r="G27" i="7"/>
  <c r="F27" i="7"/>
  <c r="H27" i="7" s="1"/>
  <c r="C27" i="7"/>
  <c r="K26" i="7"/>
  <c r="J26" i="7"/>
  <c r="G26" i="7"/>
  <c r="F26" i="7"/>
  <c r="H26" i="7" s="1"/>
  <c r="C26" i="7"/>
  <c r="K25" i="7"/>
  <c r="J25" i="7"/>
  <c r="G25" i="7"/>
  <c r="F25" i="7"/>
  <c r="H25" i="7" s="1"/>
  <c r="C25" i="7"/>
  <c r="K24" i="7"/>
  <c r="J24" i="7"/>
  <c r="G24" i="7"/>
  <c r="F24" i="7"/>
  <c r="H24" i="7" s="1"/>
  <c r="C24" i="7"/>
  <c r="K23" i="7"/>
  <c r="J23" i="7"/>
  <c r="G23" i="7"/>
  <c r="F23" i="7"/>
  <c r="H23" i="7" s="1"/>
  <c r="C23" i="7"/>
  <c r="K22" i="7"/>
  <c r="J22" i="7"/>
  <c r="G22" i="7"/>
  <c r="F22" i="7"/>
  <c r="H22" i="7" s="1"/>
  <c r="C22" i="7"/>
  <c r="K21" i="7"/>
  <c r="J21" i="7"/>
  <c r="G21" i="7"/>
  <c r="F21" i="7"/>
  <c r="H21" i="7" s="1"/>
  <c r="C21" i="7"/>
  <c r="K20" i="7"/>
  <c r="J20" i="7"/>
  <c r="G20" i="7"/>
  <c r="F20" i="7"/>
  <c r="H20" i="7" s="1"/>
  <c r="C20" i="7"/>
  <c r="K19" i="7"/>
  <c r="J19" i="7"/>
  <c r="G19" i="7"/>
  <c r="F19" i="7"/>
  <c r="H19" i="7" s="1"/>
  <c r="C19" i="7"/>
  <c r="K18" i="7"/>
  <c r="J18" i="7"/>
  <c r="G18" i="7"/>
  <c r="F18" i="7"/>
  <c r="H18" i="7" s="1"/>
  <c r="C18" i="7"/>
  <c r="K17" i="7"/>
  <c r="J17" i="7"/>
  <c r="G17" i="7"/>
  <c r="F17" i="7"/>
  <c r="H17" i="7" s="1"/>
  <c r="C17" i="7"/>
  <c r="K15" i="7"/>
  <c r="J15" i="7"/>
  <c r="G15" i="7"/>
  <c r="F15" i="7"/>
  <c r="H15" i="7" s="1"/>
  <c r="C15" i="7"/>
  <c r="K14" i="7"/>
  <c r="J14" i="7"/>
  <c r="G14" i="7"/>
  <c r="F14" i="7"/>
  <c r="H14" i="7" s="1"/>
  <c r="C14" i="7"/>
  <c r="K13" i="7"/>
  <c r="J13" i="7"/>
  <c r="G13" i="7"/>
  <c r="F13" i="7"/>
  <c r="H13" i="7" s="1"/>
  <c r="C13" i="7"/>
  <c r="K12" i="7"/>
  <c r="J12" i="7"/>
  <c r="G12" i="7"/>
  <c r="F12" i="7"/>
  <c r="H12" i="7" s="1"/>
  <c r="C12" i="7"/>
  <c r="K11" i="7"/>
  <c r="J11" i="7"/>
  <c r="G11" i="7"/>
  <c r="F11" i="7"/>
  <c r="H11" i="7" s="1"/>
  <c r="C11" i="7"/>
  <c r="K10" i="7"/>
  <c r="J10" i="7"/>
  <c r="G10" i="7"/>
  <c r="F10" i="7"/>
  <c r="H10" i="7" s="1"/>
  <c r="C10" i="7"/>
  <c r="K9" i="7"/>
  <c r="J9" i="7"/>
  <c r="G9" i="7"/>
  <c r="F9" i="7"/>
  <c r="H9" i="7" s="1"/>
  <c r="C9" i="7"/>
  <c r="K8" i="7"/>
  <c r="J8" i="7"/>
  <c r="G8" i="7"/>
  <c r="F8" i="7"/>
  <c r="H8" i="7" s="1"/>
  <c r="C8" i="7"/>
  <c r="K7" i="7"/>
  <c r="J7" i="7"/>
  <c r="G7" i="7"/>
  <c r="F7" i="7"/>
  <c r="H7" i="7" s="1"/>
  <c r="C7" i="7"/>
  <c r="K6" i="7"/>
  <c r="J6" i="7"/>
  <c r="G6" i="7"/>
  <c r="F6" i="7"/>
  <c r="H6" i="7" s="1"/>
  <c r="C6" i="7"/>
  <c r="K5" i="7"/>
  <c r="J5" i="7"/>
  <c r="G5" i="7"/>
  <c r="F5" i="7"/>
  <c r="H5" i="7" s="1"/>
  <c r="C5" i="7"/>
  <c r="K4" i="7"/>
  <c r="J4" i="7"/>
  <c r="G4" i="7"/>
  <c r="F4" i="7"/>
  <c r="H4" i="7" s="1"/>
  <c r="C4" i="7"/>
  <c r="G18" i="6"/>
  <c r="G17" i="6"/>
  <c r="G16" i="6"/>
  <c r="G15" i="6"/>
  <c r="G14" i="6"/>
  <c r="G13" i="6"/>
  <c r="G12" i="6"/>
  <c r="G11" i="6"/>
  <c r="G10" i="6"/>
  <c r="G9" i="6"/>
  <c r="G8" i="6"/>
  <c r="G7" i="6"/>
  <c r="F49" i="5"/>
  <c r="J48" i="5"/>
  <c r="I48" i="5"/>
  <c r="H48" i="5"/>
  <c r="G48" i="5"/>
  <c r="E48" i="5"/>
  <c r="C48" i="5"/>
  <c r="B48" i="5"/>
  <c r="J47" i="5"/>
  <c r="I47" i="5"/>
  <c r="H47" i="5"/>
  <c r="G47" i="5"/>
  <c r="E47" i="5"/>
  <c r="C47" i="5"/>
  <c r="B47" i="5"/>
  <c r="K46" i="5"/>
  <c r="L46" i="5" s="1"/>
  <c r="J46" i="5"/>
  <c r="I46" i="5"/>
  <c r="H46" i="5"/>
  <c r="G46" i="5"/>
  <c r="E46" i="5"/>
  <c r="C46" i="5"/>
  <c r="B46" i="5"/>
  <c r="K45" i="5"/>
  <c r="L45" i="5" s="1"/>
  <c r="J45" i="5"/>
  <c r="I45" i="5"/>
  <c r="H45" i="5"/>
  <c r="G45" i="5"/>
  <c r="E45" i="5"/>
  <c r="C45" i="5"/>
  <c r="B45" i="5"/>
  <c r="K44" i="5"/>
  <c r="L44" i="5" s="1"/>
  <c r="J44" i="5"/>
  <c r="I44" i="5"/>
  <c r="H44" i="5"/>
  <c r="G44" i="5"/>
  <c r="E44" i="5"/>
  <c r="C44" i="5"/>
  <c r="B44" i="5"/>
  <c r="L43" i="5"/>
  <c r="K43" i="5"/>
  <c r="J43" i="5"/>
  <c r="I43" i="5"/>
  <c r="H43" i="5"/>
  <c r="G43" i="5"/>
  <c r="E43" i="5"/>
  <c r="C43" i="5"/>
  <c r="B43" i="5"/>
  <c r="K42" i="5"/>
  <c r="L42" i="5" s="1"/>
  <c r="J42" i="5"/>
  <c r="I42" i="5"/>
  <c r="H42" i="5"/>
  <c r="G42" i="5"/>
  <c r="E42" i="5"/>
  <c r="C42" i="5"/>
  <c r="B42" i="5"/>
  <c r="K41" i="5"/>
  <c r="L41" i="5" s="1"/>
  <c r="J41" i="5"/>
  <c r="I41" i="5"/>
  <c r="H41" i="5"/>
  <c r="G41" i="5"/>
  <c r="E41" i="5"/>
  <c r="C41" i="5"/>
  <c r="B41" i="5"/>
  <c r="K40" i="5"/>
  <c r="L40" i="5" s="1"/>
  <c r="J40" i="5"/>
  <c r="I40" i="5"/>
  <c r="H40" i="5"/>
  <c r="G40" i="5"/>
  <c r="E40" i="5"/>
  <c r="C40" i="5"/>
  <c r="B40" i="5"/>
  <c r="L39" i="5"/>
  <c r="K39" i="5"/>
  <c r="J39" i="5"/>
  <c r="I39" i="5"/>
  <c r="H39" i="5"/>
  <c r="G39" i="5"/>
  <c r="E39" i="5"/>
  <c r="C39" i="5"/>
  <c r="B39" i="5"/>
  <c r="K38" i="5"/>
  <c r="L38" i="5" s="1"/>
  <c r="J38" i="5"/>
  <c r="I38" i="5"/>
  <c r="H38" i="5"/>
  <c r="G38" i="5"/>
  <c r="E38" i="5"/>
  <c r="C38" i="5"/>
  <c r="B38" i="5"/>
  <c r="K37" i="5"/>
  <c r="L37" i="5" s="1"/>
  <c r="J37" i="5"/>
  <c r="J49" i="5" s="1"/>
  <c r="I37" i="5"/>
  <c r="I49" i="5" s="1"/>
  <c r="H37" i="5"/>
  <c r="H49" i="5" s="1"/>
  <c r="G37" i="5"/>
  <c r="E37" i="5"/>
  <c r="E49" i="5" s="1"/>
  <c r="G49" i="5" s="1"/>
  <c r="C37" i="5"/>
  <c r="B37" i="5"/>
  <c r="F33" i="5"/>
  <c r="J32" i="5"/>
  <c r="I32" i="5"/>
  <c r="H32" i="5"/>
  <c r="G32" i="5"/>
  <c r="E32" i="5"/>
  <c r="C32" i="5"/>
  <c r="B32" i="5"/>
  <c r="J31" i="5"/>
  <c r="I31" i="5"/>
  <c r="H31" i="5"/>
  <c r="G31" i="5"/>
  <c r="E31" i="5"/>
  <c r="C31" i="5"/>
  <c r="B31" i="5"/>
  <c r="L30" i="5"/>
  <c r="K30" i="5"/>
  <c r="J30" i="5"/>
  <c r="I30" i="5"/>
  <c r="H30" i="5"/>
  <c r="G30" i="5"/>
  <c r="E30" i="5"/>
  <c r="C30" i="5"/>
  <c r="B30" i="5"/>
  <c r="K29" i="5"/>
  <c r="L29" i="5" s="1"/>
  <c r="J29" i="5"/>
  <c r="I29" i="5"/>
  <c r="H29" i="5"/>
  <c r="G29" i="5"/>
  <c r="E29" i="5"/>
  <c r="C29" i="5"/>
  <c r="B29" i="5"/>
  <c r="L28" i="5"/>
  <c r="K28" i="5"/>
  <c r="J28" i="5"/>
  <c r="I28" i="5"/>
  <c r="H28" i="5"/>
  <c r="G28" i="5"/>
  <c r="E28" i="5"/>
  <c r="C28" i="5"/>
  <c r="B28" i="5"/>
  <c r="K27" i="5"/>
  <c r="L27" i="5" s="1"/>
  <c r="J27" i="5"/>
  <c r="I27" i="5"/>
  <c r="H27" i="5"/>
  <c r="G27" i="5"/>
  <c r="E27" i="5"/>
  <c r="C27" i="5"/>
  <c r="B27" i="5"/>
  <c r="L26" i="5"/>
  <c r="K26" i="5"/>
  <c r="J26" i="5"/>
  <c r="I26" i="5"/>
  <c r="H26" i="5"/>
  <c r="G26" i="5"/>
  <c r="E26" i="5"/>
  <c r="C26" i="5"/>
  <c r="B26" i="5"/>
  <c r="K25" i="5"/>
  <c r="L25" i="5" s="1"/>
  <c r="J25" i="5"/>
  <c r="I25" i="5"/>
  <c r="H25" i="5"/>
  <c r="G25" i="5"/>
  <c r="E25" i="5"/>
  <c r="C25" i="5"/>
  <c r="B25" i="5"/>
  <c r="L24" i="5"/>
  <c r="K24" i="5"/>
  <c r="J24" i="5"/>
  <c r="I24" i="5"/>
  <c r="H24" i="5"/>
  <c r="G24" i="5"/>
  <c r="E24" i="5"/>
  <c r="C24" i="5"/>
  <c r="B24" i="5"/>
  <c r="K23" i="5"/>
  <c r="L23" i="5" s="1"/>
  <c r="J23" i="5"/>
  <c r="I23" i="5"/>
  <c r="H23" i="5"/>
  <c r="G23" i="5"/>
  <c r="E23" i="5"/>
  <c r="C23" i="5"/>
  <c r="B23" i="5"/>
  <c r="L22" i="5"/>
  <c r="K22" i="5"/>
  <c r="J22" i="5"/>
  <c r="I22" i="5"/>
  <c r="H22" i="5"/>
  <c r="G22" i="5"/>
  <c r="E22" i="5"/>
  <c r="C22" i="5"/>
  <c r="B22" i="5"/>
  <c r="K21" i="5"/>
  <c r="L21" i="5" s="1"/>
  <c r="J21" i="5"/>
  <c r="I21" i="5"/>
  <c r="I33" i="5" s="1"/>
  <c r="H21" i="5"/>
  <c r="G21" i="5"/>
  <c r="E21" i="5"/>
  <c r="C21" i="5"/>
  <c r="B21" i="5"/>
  <c r="F17" i="5"/>
  <c r="C16" i="5"/>
  <c r="B16" i="5"/>
  <c r="C15" i="5"/>
  <c r="B15" i="5"/>
  <c r="K14" i="5"/>
  <c r="L14" i="5" s="1"/>
  <c r="C14" i="5"/>
  <c r="B14" i="5"/>
  <c r="K13" i="5"/>
  <c r="L13" i="5" s="1"/>
  <c r="C13" i="5"/>
  <c r="B13" i="5"/>
  <c r="L12" i="5"/>
  <c r="K12" i="5"/>
  <c r="C12" i="5"/>
  <c r="B12" i="5"/>
  <c r="K11" i="5"/>
  <c r="L11" i="5" s="1"/>
  <c r="C11" i="5"/>
  <c r="B11" i="5"/>
  <c r="K10" i="5"/>
  <c r="L10" i="5" s="1"/>
  <c r="C10" i="5"/>
  <c r="B10" i="5"/>
  <c r="K9" i="5"/>
  <c r="L9" i="5" s="1"/>
  <c r="C9" i="5"/>
  <c r="B9" i="5"/>
  <c r="L8" i="5"/>
  <c r="K8" i="5"/>
  <c r="C8" i="5"/>
  <c r="B8" i="5"/>
  <c r="K7" i="5"/>
  <c r="L7" i="5" s="1"/>
  <c r="C7" i="5"/>
  <c r="B7" i="5"/>
  <c r="K6" i="5"/>
  <c r="L6" i="5" s="1"/>
  <c r="C6" i="5"/>
  <c r="B6" i="5"/>
  <c r="L5" i="5"/>
  <c r="K5" i="5"/>
  <c r="C5" i="5"/>
  <c r="B5" i="5"/>
  <c r="C64" i="4"/>
  <c r="C63" i="4"/>
  <c r="C62" i="4"/>
  <c r="C61" i="4"/>
  <c r="C60" i="4"/>
  <c r="C59" i="4"/>
  <c r="C58" i="4"/>
  <c r="C57" i="4"/>
  <c r="C56" i="4"/>
  <c r="C55" i="4"/>
  <c r="C54" i="4"/>
  <c r="C53" i="4"/>
  <c r="C48" i="4"/>
  <c r="C47" i="4"/>
  <c r="C46" i="4"/>
  <c r="C45" i="4"/>
  <c r="C44" i="4"/>
  <c r="C43" i="4"/>
  <c r="C42" i="4"/>
  <c r="C41" i="4"/>
  <c r="C40" i="4"/>
  <c r="C39" i="4"/>
  <c r="C38" i="4"/>
  <c r="C37" i="4"/>
  <c r="C32" i="4"/>
  <c r="C31" i="4"/>
  <c r="C30" i="4"/>
  <c r="C29" i="4"/>
  <c r="H28" i="4"/>
  <c r="C28" i="4"/>
  <c r="C27" i="4"/>
  <c r="C26" i="4"/>
  <c r="C25" i="4"/>
  <c r="C24" i="4"/>
  <c r="C23" i="4"/>
  <c r="L22" i="4"/>
  <c r="C22" i="4"/>
  <c r="I21" i="4"/>
  <c r="C21" i="4"/>
  <c r="F16" i="4"/>
  <c r="C16" i="4"/>
  <c r="F15" i="4"/>
  <c r="C15" i="4"/>
  <c r="D14" i="4"/>
  <c r="C14" i="4"/>
  <c r="D13" i="4"/>
  <c r="C13" i="4"/>
  <c r="C12" i="4"/>
  <c r="C11" i="4"/>
  <c r="C10" i="4"/>
  <c r="K9" i="4"/>
  <c r="C9" i="4"/>
  <c r="D8" i="4"/>
  <c r="C8" i="4"/>
  <c r="F7" i="4"/>
  <c r="C7" i="4"/>
  <c r="J6" i="4"/>
  <c r="I6" i="4"/>
  <c r="C6" i="4"/>
  <c r="L5" i="4"/>
  <c r="K5" i="4"/>
  <c r="C5" i="4"/>
  <c r="J223" i="3"/>
  <c r="K223" i="3" s="1"/>
  <c r="G223" i="3"/>
  <c r="F223" i="3"/>
  <c r="H223" i="3" s="1"/>
  <c r="C223" i="3"/>
  <c r="K222" i="3"/>
  <c r="J222" i="3"/>
  <c r="H222" i="3"/>
  <c r="G222" i="3"/>
  <c r="F222" i="3"/>
  <c r="C222" i="3"/>
  <c r="J221" i="3"/>
  <c r="K221" i="3" s="1"/>
  <c r="G221" i="3"/>
  <c r="F221" i="3"/>
  <c r="H221" i="3" s="1"/>
  <c r="C221" i="3"/>
  <c r="J220" i="3"/>
  <c r="K220" i="3" s="1"/>
  <c r="H220" i="3"/>
  <c r="G220" i="3"/>
  <c r="F220" i="3"/>
  <c r="C220" i="3"/>
  <c r="J219" i="3"/>
  <c r="K219" i="3" s="1"/>
  <c r="H219" i="3"/>
  <c r="G219" i="3"/>
  <c r="F219" i="3"/>
  <c r="C219" i="3"/>
  <c r="J218" i="3"/>
  <c r="K218" i="3" s="1"/>
  <c r="G218" i="3"/>
  <c r="F218" i="3"/>
  <c r="H218" i="3" s="1"/>
  <c r="C218" i="3"/>
  <c r="K217" i="3"/>
  <c r="J217" i="3"/>
  <c r="G217" i="3"/>
  <c r="F217" i="3"/>
  <c r="H217" i="3" s="1"/>
  <c r="C217" i="3"/>
  <c r="J216" i="3"/>
  <c r="K216" i="3" s="1"/>
  <c r="G216" i="3"/>
  <c r="F216" i="3"/>
  <c r="H216" i="3" s="1"/>
  <c r="C216" i="3"/>
  <c r="J215" i="3"/>
  <c r="K215" i="3" s="1"/>
  <c r="G215" i="3"/>
  <c r="F215" i="3"/>
  <c r="H215" i="3" s="1"/>
  <c r="C215" i="3"/>
  <c r="J214" i="3"/>
  <c r="K214" i="3" s="1"/>
  <c r="G214" i="3"/>
  <c r="F214" i="3"/>
  <c r="H214" i="3" s="1"/>
  <c r="C214" i="3"/>
  <c r="J213" i="3"/>
  <c r="K213" i="3" s="1"/>
  <c r="G213" i="3"/>
  <c r="F213" i="3"/>
  <c r="H213" i="3" s="1"/>
  <c r="C213" i="3"/>
  <c r="J212" i="3"/>
  <c r="K212" i="3" s="1"/>
  <c r="G212" i="3"/>
  <c r="F212" i="3"/>
  <c r="H212" i="3" s="1"/>
  <c r="C212" i="3"/>
  <c r="J210" i="3"/>
  <c r="K210" i="3" s="1"/>
  <c r="G210" i="3"/>
  <c r="F210" i="3"/>
  <c r="H210" i="3" s="1"/>
  <c r="C210" i="3"/>
  <c r="J209" i="3"/>
  <c r="K209" i="3" s="1"/>
  <c r="G209" i="3"/>
  <c r="F209" i="3"/>
  <c r="H209" i="3" s="1"/>
  <c r="C209" i="3"/>
  <c r="J208" i="3"/>
  <c r="K208" i="3" s="1"/>
  <c r="G208" i="3"/>
  <c r="F208" i="3"/>
  <c r="H208" i="3" s="1"/>
  <c r="C208" i="3"/>
  <c r="J207" i="3"/>
  <c r="K207" i="3" s="1"/>
  <c r="G207" i="3"/>
  <c r="F207" i="3"/>
  <c r="H207" i="3" s="1"/>
  <c r="C207" i="3"/>
  <c r="J206" i="3"/>
  <c r="K206" i="3" s="1"/>
  <c r="G206" i="3"/>
  <c r="F206" i="3"/>
  <c r="H206" i="3" s="1"/>
  <c r="C206" i="3"/>
  <c r="J205" i="3"/>
  <c r="K205" i="3" s="1"/>
  <c r="G205" i="3"/>
  <c r="F205" i="3"/>
  <c r="H205" i="3" s="1"/>
  <c r="C205" i="3"/>
  <c r="J204" i="3"/>
  <c r="K204" i="3" s="1"/>
  <c r="G204" i="3"/>
  <c r="F204" i="3"/>
  <c r="H204" i="3" s="1"/>
  <c r="C204" i="3"/>
  <c r="J203" i="3"/>
  <c r="K203" i="3" s="1"/>
  <c r="G203" i="3"/>
  <c r="F203" i="3"/>
  <c r="H203" i="3" s="1"/>
  <c r="C203" i="3"/>
  <c r="J202" i="3"/>
  <c r="K202" i="3" s="1"/>
  <c r="G202" i="3"/>
  <c r="F202" i="3"/>
  <c r="H202" i="3" s="1"/>
  <c r="C202" i="3"/>
  <c r="J201" i="3"/>
  <c r="K201" i="3" s="1"/>
  <c r="G201" i="3"/>
  <c r="F201" i="3"/>
  <c r="H201" i="3" s="1"/>
  <c r="C201" i="3"/>
  <c r="J200" i="3"/>
  <c r="K200" i="3" s="1"/>
  <c r="G200" i="3"/>
  <c r="F200" i="3"/>
  <c r="H200" i="3" s="1"/>
  <c r="C200" i="3"/>
  <c r="J199" i="3"/>
  <c r="K199" i="3" s="1"/>
  <c r="G199" i="3"/>
  <c r="F199" i="3"/>
  <c r="H199" i="3" s="1"/>
  <c r="C199" i="3"/>
  <c r="L64" i="4" s="1"/>
  <c r="J197" i="3"/>
  <c r="K197" i="3" s="1"/>
  <c r="G197" i="3"/>
  <c r="F197" i="3"/>
  <c r="H197" i="3" s="1"/>
  <c r="C197" i="3"/>
  <c r="J196" i="3"/>
  <c r="K196" i="3" s="1"/>
  <c r="G196" i="3"/>
  <c r="F196" i="3"/>
  <c r="H196" i="3" s="1"/>
  <c r="C196" i="3"/>
  <c r="J195" i="3"/>
  <c r="K195" i="3" s="1"/>
  <c r="G195" i="3"/>
  <c r="F195" i="3"/>
  <c r="H195" i="3" s="1"/>
  <c r="C195" i="3"/>
  <c r="J194" i="3"/>
  <c r="K194" i="3" s="1"/>
  <c r="G194" i="3"/>
  <c r="F194" i="3"/>
  <c r="H194" i="3" s="1"/>
  <c r="C194" i="3"/>
  <c r="J193" i="3"/>
  <c r="K193" i="3" s="1"/>
  <c r="G193" i="3"/>
  <c r="F193" i="3"/>
  <c r="H193" i="3" s="1"/>
  <c r="C193" i="3"/>
  <c r="J192" i="3"/>
  <c r="K192" i="3" s="1"/>
  <c r="G192" i="3"/>
  <c r="F192" i="3"/>
  <c r="H192" i="3" s="1"/>
  <c r="C192" i="3"/>
  <c r="J191" i="3"/>
  <c r="K191" i="3" s="1"/>
  <c r="G191" i="3"/>
  <c r="F191" i="3"/>
  <c r="H191" i="3" s="1"/>
  <c r="C191" i="3"/>
  <c r="J190" i="3"/>
  <c r="K190" i="3" s="1"/>
  <c r="G190" i="3"/>
  <c r="F190" i="3"/>
  <c r="H190" i="3" s="1"/>
  <c r="C190" i="3"/>
  <c r="J189" i="3"/>
  <c r="K189" i="3" s="1"/>
  <c r="G189" i="3"/>
  <c r="F189" i="3"/>
  <c r="H189" i="3" s="1"/>
  <c r="C189" i="3"/>
  <c r="J188" i="3"/>
  <c r="K188" i="3" s="1"/>
  <c r="G188" i="3"/>
  <c r="F188" i="3"/>
  <c r="H188" i="3" s="1"/>
  <c r="C188" i="3"/>
  <c r="J187" i="3"/>
  <c r="K187" i="3" s="1"/>
  <c r="G187" i="3"/>
  <c r="F187" i="3"/>
  <c r="H187" i="3" s="1"/>
  <c r="C187" i="3"/>
  <c r="J186" i="3"/>
  <c r="K186" i="3" s="1"/>
  <c r="G186" i="3"/>
  <c r="F186" i="3"/>
  <c r="H186" i="3" s="1"/>
  <c r="C186" i="3"/>
  <c r="J184" i="3"/>
  <c r="K184" i="3" s="1"/>
  <c r="G184" i="3"/>
  <c r="F184" i="3"/>
  <c r="H184" i="3" s="1"/>
  <c r="C184" i="3"/>
  <c r="J183" i="3"/>
  <c r="K183" i="3" s="1"/>
  <c r="G183" i="3"/>
  <c r="F183" i="3"/>
  <c r="H183" i="3" s="1"/>
  <c r="C183" i="3"/>
  <c r="J182" i="3"/>
  <c r="K182" i="3" s="1"/>
  <c r="G182" i="3"/>
  <c r="F182" i="3"/>
  <c r="H182" i="3" s="1"/>
  <c r="C182" i="3"/>
  <c r="J181" i="3"/>
  <c r="K181" i="3" s="1"/>
  <c r="G181" i="3"/>
  <c r="F181" i="3"/>
  <c r="H181" i="3" s="1"/>
  <c r="C181" i="3"/>
  <c r="J180" i="3"/>
  <c r="K180" i="3" s="1"/>
  <c r="G180" i="3"/>
  <c r="F180" i="3"/>
  <c r="H180" i="3" s="1"/>
  <c r="C180" i="3"/>
  <c r="J179" i="3"/>
  <c r="K179" i="3" s="1"/>
  <c r="G179" i="3"/>
  <c r="F179" i="3"/>
  <c r="H179" i="3" s="1"/>
  <c r="C179" i="3"/>
  <c r="J178" i="3"/>
  <c r="K178" i="3" s="1"/>
  <c r="G178" i="3"/>
  <c r="F178" i="3"/>
  <c r="H178" i="3" s="1"/>
  <c r="C178" i="3"/>
  <c r="J177" i="3"/>
  <c r="K177" i="3" s="1"/>
  <c r="G177" i="3"/>
  <c r="F177" i="3"/>
  <c r="H177" i="3" s="1"/>
  <c r="C177" i="3"/>
  <c r="J176" i="3"/>
  <c r="K176" i="3" s="1"/>
  <c r="G176" i="3"/>
  <c r="F176" i="3"/>
  <c r="H176" i="3" s="1"/>
  <c r="C176" i="3"/>
  <c r="J175" i="3"/>
  <c r="K175" i="3" s="1"/>
  <c r="G175" i="3"/>
  <c r="F175" i="3"/>
  <c r="H175" i="3" s="1"/>
  <c r="C175" i="3"/>
  <c r="J174" i="3"/>
  <c r="K174" i="3" s="1"/>
  <c r="G174" i="3"/>
  <c r="F174" i="3"/>
  <c r="H174" i="3" s="1"/>
  <c r="C174" i="3"/>
  <c r="J173" i="3"/>
  <c r="K173" i="3" s="1"/>
  <c r="G173" i="3"/>
  <c r="F173" i="3"/>
  <c r="H173" i="3" s="1"/>
  <c r="C173" i="3"/>
  <c r="J171" i="3"/>
  <c r="K171" i="3" s="1"/>
  <c r="G171" i="3"/>
  <c r="F171" i="3"/>
  <c r="H171" i="3" s="1"/>
  <c r="C171" i="3"/>
  <c r="J170" i="3"/>
  <c r="K170" i="3" s="1"/>
  <c r="G170" i="3"/>
  <c r="F170" i="3"/>
  <c r="H170" i="3" s="1"/>
  <c r="C170" i="3"/>
  <c r="J169" i="3"/>
  <c r="K169" i="3" s="1"/>
  <c r="G169" i="3"/>
  <c r="F169" i="3"/>
  <c r="H169" i="3" s="1"/>
  <c r="C169" i="3"/>
  <c r="J168" i="3"/>
  <c r="K168" i="3" s="1"/>
  <c r="G168" i="3"/>
  <c r="F168" i="3"/>
  <c r="H168" i="3" s="1"/>
  <c r="C168" i="3"/>
  <c r="J167" i="3"/>
  <c r="K167" i="3" s="1"/>
  <c r="G167" i="3"/>
  <c r="F167" i="3"/>
  <c r="H167" i="3" s="1"/>
  <c r="C167" i="3"/>
  <c r="J166" i="3"/>
  <c r="K166" i="3" s="1"/>
  <c r="G166" i="3"/>
  <c r="F166" i="3"/>
  <c r="H166" i="3" s="1"/>
  <c r="C166" i="3"/>
  <c r="J165" i="3"/>
  <c r="K165" i="3" s="1"/>
  <c r="G165" i="3"/>
  <c r="F165" i="3"/>
  <c r="H165" i="3" s="1"/>
  <c r="C165" i="3"/>
  <c r="J164" i="3"/>
  <c r="K164" i="3" s="1"/>
  <c r="G164" i="3"/>
  <c r="F164" i="3"/>
  <c r="H164" i="3" s="1"/>
  <c r="C164" i="3"/>
  <c r="J163" i="3"/>
  <c r="K163" i="3" s="1"/>
  <c r="G163" i="3"/>
  <c r="F163" i="3"/>
  <c r="H163" i="3" s="1"/>
  <c r="C163" i="3"/>
  <c r="J162" i="3"/>
  <c r="K162" i="3" s="1"/>
  <c r="G162" i="3"/>
  <c r="F162" i="3"/>
  <c r="H162" i="3" s="1"/>
  <c r="C162" i="3"/>
  <c r="J161" i="3"/>
  <c r="K161" i="3" s="1"/>
  <c r="G161" i="3"/>
  <c r="F161" i="3"/>
  <c r="H161" i="3" s="1"/>
  <c r="C161" i="3"/>
  <c r="J160" i="3"/>
  <c r="K160" i="3" s="1"/>
  <c r="G160" i="3"/>
  <c r="F160" i="3"/>
  <c r="H160" i="3" s="1"/>
  <c r="C160" i="3"/>
  <c r="J158" i="3"/>
  <c r="K158" i="3" s="1"/>
  <c r="G158" i="3"/>
  <c r="F158" i="3"/>
  <c r="H158" i="3" s="1"/>
  <c r="C158" i="3"/>
  <c r="J157" i="3"/>
  <c r="K157" i="3" s="1"/>
  <c r="G157" i="3"/>
  <c r="F157" i="3"/>
  <c r="H157" i="3" s="1"/>
  <c r="C157" i="3"/>
  <c r="J156" i="3"/>
  <c r="K156" i="3" s="1"/>
  <c r="G156" i="3"/>
  <c r="F156" i="3"/>
  <c r="H156" i="3" s="1"/>
  <c r="C156" i="3"/>
  <c r="J155" i="3"/>
  <c r="K155" i="3" s="1"/>
  <c r="G155" i="3"/>
  <c r="F155" i="3"/>
  <c r="H155" i="3" s="1"/>
  <c r="C155" i="3"/>
  <c r="J154" i="3"/>
  <c r="K154" i="3" s="1"/>
  <c r="G154" i="3"/>
  <c r="F154" i="3"/>
  <c r="H154" i="3" s="1"/>
  <c r="C154" i="3"/>
  <c r="J153" i="3"/>
  <c r="K153" i="3" s="1"/>
  <c r="G153" i="3"/>
  <c r="F153" i="3"/>
  <c r="H153" i="3" s="1"/>
  <c r="C153" i="3"/>
  <c r="J152" i="3"/>
  <c r="K152" i="3" s="1"/>
  <c r="G152" i="3"/>
  <c r="F152" i="3"/>
  <c r="H152" i="3" s="1"/>
  <c r="C152" i="3"/>
  <c r="J151" i="3"/>
  <c r="K151" i="3" s="1"/>
  <c r="G151" i="3"/>
  <c r="F151" i="3"/>
  <c r="H151" i="3" s="1"/>
  <c r="C151" i="3"/>
  <c r="J150" i="3"/>
  <c r="K150" i="3" s="1"/>
  <c r="G150" i="3"/>
  <c r="F150" i="3"/>
  <c r="H150" i="3" s="1"/>
  <c r="C150" i="3"/>
  <c r="J149" i="3"/>
  <c r="K149" i="3" s="1"/>
  <c r="G149" i="3"/>
  <c r="F149" i="3"/>
  <c r="H149" i="3" s="1"/>
  <c r="C149" i="3"/>
  <c r="J148" i="3"/>
  <c r="K148" i="3" s="1"/>
  <c r="G148" i="3"/>
  <c r="F148" i="3"/>
  <c r="H148" i="3" s="1"/>
  <c r="C148" i="3"/>
  <c r="J147" i="3"/>
  <c r="K147" i="3" s="1"/>
  <c r="G147" i="3"/>
  <c r="F147" i="3"/>
  <c r="H147" i="3" s="1"/>
  <c r="C147" i="3"/>
  <c r="J145" i="3"/>
  <c r="K145" i="3" s="1"/>
  <c r="G145" i="3"/>
  <c r="F145" i="3"/>
  <c r="H145" i="3" s="1"/>
  <c r="C145" i="3"/>
  <c r="J144" i="3"/>
  <c r="K144" i="3" s="1"/>
  <c r="G144" i="3"/>
  <c r="F144" i="3"/>
  <c r="H144" i="3" s="1"/>
  <c r="C144" i="3"/>
  <c r="J143" i="3"/>
  <c r="K143" i="3" s="1"/>
  <c r="G143" i="3"/>
  <c r="F143" i="3"/>
  <c r="H143" i="3" s="1"/>
  <c r="C143" i="3"/>
  <c r="J142" i="3"/>
  <c r="K142" i="3" s="1"/>
  <c r="G142" i="3"/>
  <c r="F142" i="3"/>
  <c r="H142" i="3" s="1"/>
  <c r="C142" i="3"/>
  <c r="J141" i="3"/>
  <c r="K141" i="3" s="1"/>
  <c r="G141" i="3"/>
  <c r="F141" i="3"/>
  <c r="H141" i="3" s="1"/>
  <c r="C141" i="3"/>
  <c r="J140" i="3"/>
  <c r="K140" i="3" s="1"/>
  <c r="G140" i="3"/>
  <c r="F140" i="3"/>
  <c r="H140" i="3" s="1"/>
  <c r="C140" i="3"/>
  <c r="J139" i="3"/>
  <c r="K139" i="3" s="1"/>
  <c r="G139" i="3"/>
  <c r="F139" i="3"/>
  <c r="H139" i="3" s="1"/>
  <c r="C139" i="3"/>
  <c r="J138" i="3"/>
  <c r="K138" i="3" s="1"/>
  <c r="G138" i="3"/>
  <c r="F138" i="3"/>
  <c r="H138" i="3" s="1"/>
  <c r="C138" i="3"/>
  <c r="J137" i="3"/>
  <c r="K137" i="3" s="1"/>
  <c r="G137" i="3"/>
  <c r="F137" i="3"/>
  <c r="H137" i="3" s="1"/>
  <c r="C137" i="3"/>
  <c r="J136" i="3"/>
  <c r="K136" i="3" s="1"/>
  <c r="G136" i="3"/>
  <c r="F136" i="3"/>
  <c r="H136" i="3" s="1"/>
  <c r="C136" i="3"/>
  <c r="J135" i="3"/>
  <c r="K135" i="3" s="1"/>
  <c r="G135" i="3"/>
  <c r="F135" i="3"/>
  <c r="H135" i="3" s="1"/>
  <c r="C135" i="3"/>
  <c r="J134" i="3"/>
  <c r="K134" i="3" s="1"/>
  <c r="G134" i="3"/>
  <c r="F134" i="3"/>
  <c r="H134" i="3" s="1"/>
  <c r="C134" i="3"/>
  <c r="J48" i="4" s="1"/>
  <c r="J132" i="3"/>
  <c r="K132" i="3" s="1"/>
  <c r="G132" i="3"/>
  <c r="F132" i="3"/>
  <c r="H132" i="3" s="1"/>
  <c r="C132" i="3"/>
  <c r="J131" i="3"/>
  <c r="K131" i="3" s="1"/>
  <c r="G131" i="3"/>
  <c r="F131" i="3"/>
  <c r="H131" i="3" s="1"/>
  <c r="C131" i="3"/>
  <c r="J130" i="3"/>
  <c r="K130" i="3" s="1"/>
  <c r="G130" i="3"/>
  <c r="F130" i="3"/>
  <c r="H130" i="3" s="1"/>
  <c r="C130" i="3"/>
  <c r="J129" i="3"/>
  <c r="K129" i="3" s="1"/>
  <c r="G129" i="3"/>
  <c r="F129" i="3"/>
  <c r="H129" i="3" s="1"/>
  <c r="C129" i="3"/>
  <c r="J128" i="3"/>
  <c r="K128" i="3" s="1"/>
  <c r="G128" i="3"/>
  <c r="F128" i="3"/>
  <c r="H128" i="3" s="1"/>
  <c r="C128" i="3"/>
  <c r="J127" i="3"/>
  <c r="K127" i="3" s="1"/>
  <c r="G127" i="3"/>
  <c r="F127" i="3"/>
  <c r="H127" i="3" s="1"/>
  <c r="C127" i="3"/>
  <c r="J126" i="3"/>
  <c r="K126" i="3" s="1"/>
  <c r="G126" i="3"/>
  <c r="F126" i="3"/>
  <c r="H126" i="3" s="1"/>
  <c r="C126" i="3"/>
  <c r="J125" i="3"/>
  <c r="K125" i="3" s="1"/>
  <c r="G125" i="3"/>
  <c r="F125" i="3"/>
  <c r="H125" i="3" s="1"/>
  <c r="C125" i="3"/>
  <c r="J124" i="3"/>
  <c r="K124" i="3" s="1"/>
  <c r="G124" i="3"/>
  <c r="F124" i="3"/>
  <c r="H124" i="3" s="1"/>
  <c r="C124" i="3"/>
  <c r="J123" i="3"/>
  <c r="K123" i="3" s="1"/>
  <c r="G123" i="3"/>
  <c r="F123" i="3"/>
  <c r="H123" i="3" s="1"/>
  <c r="C123" i="3"/>
  <c r="J122" i="3"/>
  <c r="K122" i="3" s="1"/>
  <c r="G122" i="3"/>
  <c r="F122" i="3"/>
  <c r="H122" i="3" s="1"/>
  <c r="C122" i="3"/>
  <c r="J121" i="3"/>
  <c r="K121" i="3" s="1"/>
  <c r="G121" i="3"/>
  <c r="F121" i="3"/>
  <c r="H121" i="3" s="1"/>
  <c r="C121" i="3"/>
  <c r="J119" i="3"/>
  <c r="K119" i="3" s="1"/>
  <c r="G119" i="3"/>
  <c r="F119" i="3"/>
  <c r="H119" i="3" s="1"/>
  <c r="C119" i="3"/>
  <c r="J118" i="3"/>
  <c r="K118" i="3" s="1"/>
  <c r="G118" i="3"/>
  <c r="F118" i="3"/>
  <c r="H118" i="3" s="1"/>
  <c r="C118" i="3"/>
  <c r="J117" i="3"/>
  <c r="K117" i="3" s="1"/>
  <c r="G117" i="3"/>
  <c r="F117" i="3"/>
  <c r="H117" i="3" s="1"/>
  <c r="C117" i="3"/>
  <c r="J116" i="3"/>
  <c r="K116" i="3" s="1"/>
  <c r="G116" i="3"/>
  <c r="F116" i="3"/>
  <c r="H116" i="3" s="1"/>
  <c r="C116" i="3"/>
  <c r="J115" i="3"/>
  <c r="K115" i="3" s="1"/>
  <c r="G115" i="3"/>
  <c r="F115" i="3"/>
  <c r="H115" i="3" s="1"/>
  <c r="C115" i="3"/>
  <c r="J114" i="3"/>
  <c r="K114" i="3" s="1"/>
  <c r="G114" i="3"/>
  <c r="F114" i="3"/>
  <c r="H114" i="3" s="1"/>
  <c r="C114" i="3"/>
  <c r="J113" i="3"/>
  <c r="K113" i="3" s="1"/>
  <c r="G113" i="3"/>
  <c r="F113" i="3"/>
  <c r="H113" i="3" s="1"/>
  <c r="C113" i="3"/>
  <c r="J112" i="3"/>
  <c r="K112" i="3" s="1"/>
  <c r="G112" i="3"/>
  <c r="F112" i="3"/>
  <c r="H112" i="3" s="1"/>
  <c r="C112" i="3"/>
  <c r="J111" i="3"/>
  <c r="K111" i="3" s="1"/>
  <c r="G111" i="3"/>
  <c r="F111" i="3"/>
  <c r="H111" i="3" s="1"/>
  <c r="C111" i="3"/>
  <c r="J110" i="3"/>
  <c r="K110" i="3" s="1"/>
  <c r="G110" i="3"/>
  <c r="F110" i="3"/>
  <c r="H110" i="3" s="1"/>
  <c r="C110" i="3"/>
  <c r="J109" i="3"/>
  <c r="K109" i="3" s="1"/>
  <c r="G109" i="3"/>
  <c r="F109" i="3"/>
  <c r="H109" i="3" s="1"/>
  <c r="C109" i="3"/>
  <c r="J108" i="3"/>
  <c r="K108" i="3" s="1"/>
  <c r="G108" i="3"/>
  <c r="F108" i="3"/>
  <c r="H108" i="3" s="1"/>
  <c r="C108" i="3"/>
  <c r="J106" i="3"/>
  <c r="K106" i="3" s="1"/>
  <c r="G106" i="3"/>
  <c r="F106" i="3"/>
  <c r="H106" i="3" s="1"/>
  <c r="C106" i="3"/>
  <c r="J105" i="3"/>
  <c r="K105" i="3" s="1"/>
  <c r="G105" i="3"/>
  <c r="F105" i="3"/>
  <c r="H105" i="3" s="1"/>
  <c r="C105" i="3"/>
  <c r="J104" i="3"/>
  <c r="K104" i="3" s="1"/>
  <c r="G104" i="3"/>
  <c r="F104" i="3"/>
  <c r="H104" i="3" s="1"/>
  <c r="C104" i="3"/>
  <c r="J103" i="3"/>
  <c r="K103" i="3" s="1"/>
  <c r="G103" i="3"/>
  <c r="F103" i="3"/>
  <c r="H103" i="3" s="1"/>
  <c r="C103" i="3"/>
  <c r="J102" i="3"/>
  <c r="K102" i="3" s="1"/>
  <c r="G102" i="3"/>
  <c r="F102" i="3"/>
  <c r="H102" i="3" s="1"/>
  <c r="C102" i="3"/>
  <c r="J101" i="3"/>
  <c r="K101" i="3" s="1"/>
  <c r="G101" i="3"/>
  <c r="F101" i="3"/>
  <c r="H101" i="3" s="1"/>
  <c r="C101" i="3"/>
  <c r="J100" i="3"/>
  <c r="K100" i="3" s="1"/>
  <c r="G100" i="3"/>
  <c r="F100" i="3"/>
  <c r="H100" i="3" s="1"/>
  <c r="C100" i="3"/>
  <c r="J99" i="3"/>
  <c r="K99" i="3" s="1"/>
  <c r="G99" i="3"/>
  <c r="F99" i="3"/>
  <c r="H99" i="3" s="1"/>
  <c r="C99" i="3"/>
  <c r="J98" i="3"/>
  <c r="K98" i="3" s="1"/>
  <c r="G98" i="3"/>
  <c r="F98" i="3"/>
  <c r="H98" i="3" s="1"/>
  <c r="C98" i="3"/>
  <c r="J97" i="3"/>
  <c r="K97" i="3" s="1"/>
  <c r="G97" i="3"/>
  <c r="F97" i="3"/>
  <c r="H97" i="3" s="1"/>
  <c r="C97" i="3"/>
  <c r="J96" i="3"/>
  <c r="K96" i="3" s="1"/>
  <c r="G96" i="3"/>
  <c r="F96" i="3"/>
  <c r="H96" i="3" s="1"/>
  <c r="C96" i="3"/>
  <c r="J95" i="3"/>
  <c r="K95" i="3" s="1"/>
  <c r="G95" i="3"/>
  <c r="F95" i="3"/>
  <c r="H95" i="3" s="1"/>
  <c r="C95" i="3"/>
  <c r="J93" i="3"/>
  <c r="K93" i="3" s="1"/>
  <c r="G93" i="3"/>
  <c r="F93" i="3"/>
  <c r="H93" i="3" s="1"/>
  <c r="C93" i="3"/>
  <c r="J92" i="3"/>
  <c r="K92" i="3" s="1"/>
  <c r="G92" i="3"/>
  <c r="F92" i="3"/>
  <c r="H92" i="3" s="1"/>
  <c r="C92" i="3"/>
  <c r="J91" i="3"/>
  <c r="K91" i="3" s="1"/>
  <c r="G91" i="3"/>
  <c r="F91" i="3"/>
  <c r="H91" i="3" s="1"/>
  <c r="C91" i="3"/>
  <c r="J90" i="3"/>
  <c r="K90" i="3" s="1"/>
  <c r="G90" i="3"/>
  <c r="F90" i="3"/>
  <c r="H90" i="3" s="1"/>
  <c r="C90" i="3"/>
  <c r="J89" i="3"/>
  <c r="K89" i="3" s="1"/>
  <c r="G89" i="3"/>
  <c r="F89" i="3"/>
  <c r="H89" i="3" s="1"/>
  <c r="C89" i="3"/>
  <c r="J88" i="3"/>
  <c r="K88" i="3" s="1"/>
  <c r="G88" i="3"/>
  <c r="F88" i="3"/>
  <c r="H88" i="3" s="1"/>
  <c r="C88" i="3"/>
  <c r="J87" i="3"/>
  <c r="K87" i="3" s="1"/>
  <c r="G87" i="3"/>
  <c r="F87" i="3"/>
  <c r="H87" i="3" s="1"/>
  <c r="C87" i="3"/>
  <c r="J86" i="3"/>
  <c r="K86" i="3" s="1"/>
  <c r="G86" i="3"/>
  <c r="F86" i="3"/>
  <c r="H86" i="3" s="1"/>
  <c r="C86" i="3"/>
  <c r="J85" i="3"/>
  <c r="K85" i="3" s="1"/>
  <c r="G85" i="3"/>
  <c r="F85" i="3"/>
  <c r="H85" i="3" s="1"/>
  <c r="C85" i="3"/>
  <c r="J84" i="3"/>
  <c r="K84" i="3" s="1"/>
  <c r="G84" i="3"/>
  <c r="F84" i="3"/>
  <c r="H84" i="3" s="1"/>
  <c r="C84" i="3"/>
  <c r="J83" i="3"/>
  <c r="K83" i="3" s="1"/>
  <c r="G83" i="3"/>
  <c r="F83" i="3"/>
  <c r="H83" i="3" s="1"/>
  <c r="C83" i="3"/>
  <c r="J82" i="3"/>
  <c r="K82" i="3" s="1"/>
  <c r="G82" i="3"/>
  <c r="F82" i="3"/>
  <c r="H82" i="3" s="1"/>
  <c r="C82" i="3"/>
  <c r="J80" i="3"/>
  <c r="K80" i="3" s="1"/>
  <c r="G80" i="3"/>
  <c r="F80" i="3"/>
  <c r="H80" i="3" s="1"/>
  <c r="C80" i="3"/>
  <c r="J79" i="3"/>
  <c r="K79" i="3" s="1"/>
  <c r="G79" i="3"/>
  <c r="F79" i="3"/>
  <c r="H79" i="3" s="1"/>
  <c r="C79" i="3"/>
  <c r="J78" i="3"/>
  <c r="K78" i="3" s="1"/>
  <c r="G78" i="3"/>
  <c r="F78" i="3"/>
  <c r="H78" i="3" s="1"/>
  <c r="C78" i="3"/>
  <c r="J77" i="3"/>
  <c r="K77" i="3" s="1"/>
  <c r="G29" i="4" s="1"/>
  <c r="G77" i="3"/>
  <c r="F77" i="3"/>
  <c r="H77" i="3" s="1"/>
  <c r="C77" i="3"/>
  <c r="P76" i="3"/>
  <c r="O76" i="3"/>
  <c r="J76" i="3"/>
  <c r="K76" i="3" s="1"/>
  <c r="G76" i="3"/>
  <c r="F76" i="3"/>
  <c r="H76" i="3" s="1"/>
  <c r="C76" i="3"/>
  <c r="P75" i="3"/>
  <c r="O75" i="3"/>
  <c r="J75" i="3"/>
  <c r="K75" i="3" s="1"/>
  <c r="G75" i="3"/>
  <c r="F75" i="3"/>
  <c r="H75" i="3" s="1"/>
  <c r="C75" i="3"/>
  <c r="P74" i="3"/>
  <c r="O74" i="3"/>
  <c r="J74" i="3"/>
  <c r="K74" i="3" s="1"/>
  <c r="G74" i="3"/>
  <c r="F74" i="3"/>
  <c r="H74" i="3" s="1"/>
  <c r="C74" i="3"/>
  <c r="P73" i="3"/>
  <c r="O73" i="3"/>
  <c r="J73" i="3"/>
  <c r="K73" i="3" s="1"/>
  <c r="G73" i="3"/>
  <c r="F73" i="3"/>
  <c r="H73" i="3" s="1"/>
  <c r="C73" i="3"/>
  <c r="P72" i="3"/>
  <c r="O72" i="3"/>
  <c r="J72" i="3"/>
  <c r="K72" i="3" s="1"/>
  <c r="G72" i="3"/>
  <c r="F72" i="3"/>
  <c r="H72" i="3" s="1"/>
  <c r="C72" i="3"/>
  <c r="P71" i="3"/>
  <c r="O71" i="3"/>
  <c r="J71" i="3"/>
  <c r="K71" i="3" s="1"/>
  <c r="G71" i="3"/>
  <c r="F71" i="3"/>
  <c r="H71" i="3" s="1"/>
  <c r="C71" i="3"/>
  <c r="P70" i="3"/>
  <c r="O70" i="3"/>
  <c r="J70" i="3"/>
  <c r="K70" i="3" s="1"/>
  <c r="G70" i="3"/>
  <c r="F70" i="3"/>
  <c r="H70" i="3" s="1"/>
  <c r="C70" i="3"/>
  <c r="P69" i="3"/>
  <c r="O69" i="3"/>
  <c r="J69" i="3"/>
  <c r="K69" i="3" s="1"/>
  <c r="G69" i="3"/>
  <c r="F69" i="3"/>
  <c r="H69" i="3" s="1"/>
  <c r="C69" i="3"/>
  <c r="D32" i="4" s="1"/>
  <c r="J67" i="3"/>
  <c r="K67" i="3" s="1"/>
  <c r="G67" i="3"/>
  <c r="F67" i="3"/>
  <c r="H67" i="3" s="1"/>
  <c r="C67" i="3"/>
  <c r="O66" i="3"/>
  <c r="P66" i="3" s="1"/>
  <c r="J66" i="3"/>
  <c r="K66" i="3" s="1"/>
  <c r="G66" i="3"/>
  <c r="F66" i="3"/>
  <c r="H66" i="3" s="1"/>
  <c r="C66" i="3"/>
  <c r="O65" i="3"/>
  <c r="P65" i="3" s="1"/>
  <c r="J65" i="3"/>
  <c r="K65" i="3" s="1"/>
  <c r="G65" i="3"/>
  <c r="F65" i="3"/>
  <c r="H65" i="3" s="1"/>
  <c r="C65" i="3"/>
  <c r="O64" i="3"/>
  <c r="P64" i="3" s="1"/>
  <c r="J64" i="3"/>
  <c r="K64" i="3" s="1"/>
  <c r="G64" i="3"/>
  <c r="F64" i="3"/>
  <c r="H64" i="3" s="1"/>
  <c r="C64" i="3"/>
  <c r="O63" i="3"/>
  <c r="P63" i="3" s="1"/>
  <c r="J63" i="3"/>
  <c r="K63" i="3" s="1"/>
  <c r="G63" i="3"/>
  <c r="F63" i="3"/>
  <c r="H63" i="3" s="1"/>
  <c r="C63" i="3"/>
  <c r="O62" i="3"/>
  <c r="P62" i="3" s="1"/>
  <c r="J62" i="3"/>
  <c r="K62" i="3" s="1"/>
  <c r="G62" i="3"/>
  <c r="F62" i="3"/>
  <c r="H62" i="3" s="1"/>
  <c r="C62" i="3"/>
  <c r="O61" i="3"/>
  <c r="P61" i="3" s="1"/>
  <c r="J61" i="3"/>
  <c r="K61" i="3" s="1"/>
  <c r="G61" i="3"/>
  <c r="F61" i="3"/>
  <c r="H61" i="3" s="1"/>
  <c r="C61" i="3"/>
  <c r="O60" i="3"/>
  <c r="P60" i="3" s="1"/>
  <c r="J60" i="3"/>
  <c r="K60" i="3" s="1"/>
  <c r="G60" i="3"/>
  <c r="F60" i="3"/>
  <c r="H60" i="3" s="1"/>
  <c r="C60" i="3"/>
  <c r="O59" i="3"/>
  <c r="P59" i="3" s="1"/>
  <c r="J59" i="3"/>
  <c r="K59" i="3" s="1"/>
  <c r="G59" i="3"/>
  <c r="F59" i="3"/>
  <c r="H59" i="3" s="1"/>
  <c r="C59" i="3"/>
  <c r="O58" i="3"/>
  <c r="P58" i="3" s="1"/>
  <c r="J58" i="3"/>
  <c r="K58" i="3" s="1"/>
  <c r="G58" i="3"/>
  <c r="F58" i="3"/>
  <c r="H58" i="3" s="1"/>
  <c r="C58" i="3"/>
  <c r="O57" i="3"/>
  <c r="P57" i="3" s="1"/>
  <c r="J57" i="3"/>
  <c r="K57" i="3" s="1"/>
  <c r="G57" i="3"/>
  <c r="F57" i="3"/>
  <c r="H57" i="3" s="1"/>
  <c r="C57" i="3"/>
  <c r="O56" i="3"/>
  <c r="P56" i="3" s="1"/>
  <c r="J56" i="3"/>
  <c r="K56" i="3" s="1"/>
  <c r="G56" i="3"/>
  <c r="F56" i="3"/>
  <c r="H56" i="3" s="1"/>
  <c r="C56" i="3"/>
  <c r="J54" i="3"/>
  <c r="K54" i="3" s="1"/>
  <c r="G54" i="3"/>
  <c r="F54" i="3"/>
  <c r="H54" i="3" s="1"/>
  <c r="C54" i="3"/>
  <c r="O53" i="3"/>
  <c r="P53" i="3" s="1"/>
  <c r="J53" i="3"/>
  <c r="K53" i="3" s="1"/>
  <c r="G53" i="3"/>
  <c r="F53" i="3"/>
  <c r="H53" i="3" s="1"/>
  <c r="C53" i="3"/>
  <c r="O52" i="3"/>
  <c r="P52" i="3" s="1"/>
  <c r="J52" i="3"/>
  <c r="K52" i="3" s="1"/>
  <c r="G52" i="3"/>
  <c r="F52" i="3"/>
  <c r="H52" i="3" s="1"/>
  <c r="C52" i="3"/>
  <c r="O51" i="3"/>
  <c r="P51" i="3" s="1"/>
  <c r="J51" i="3"/>
  <c r="K51" i="3" s="1"/>
  <c r="G51" i="3"/>
  <c r="F51" i="3"/>
  <c r="H51" i="3" s="1"/>
  <c r="C51" i="3"/>
  <c r="O50" i="3"/>
  <c r="P50" i="3" s="1"/>
  <c r="J50" i="3"/>
  <c r="K50" i="3" s="1"/>
  <c r="G50" i="3"/>
  <c r="F50" i="3"/>
  <c r="H50" i="3" s="1"/>
  <c r="C50" i="3"/>
  <c r="O49" i="3"/>
  <c r="P49" i="3" s="1"/>
  <c r="J49" i="3"/>
  <c r="K49" i="3" s="1"/>
  <c r="G49" i="3"/>
  <c r="F49" i="3"/>
  <c r="H49" i="3" s="1"/>
  <c r="C49" i="3"/>
  <c r="O48" i="3"/>
  <c r="P48" i="3" s="1"/>
  <c r="J48" i="3"/>
  <c r="K48" i="3" s="1"/>
  <c r="G48" i="3"/>
  <c r="F48" i="3"/>
  <c r="H48" i="3" s="1"/>
  <c r="C48" i="3"/>
  <c r="O47" i="3"/>
  <c r="P47" i="3" s="1"/>
  <c r="J47" i="3"/>
  <c r="K47" i="3" s="1"/>
  <c r="G47" i="3"/>
  <c r="F47" i="3"/>
  <c r="H47" i="3" s="1"/>
  <c r="C47" i="3"/>
  <c r="O46" i="3"/>
  <c r="P46" i="3" s="1"/>
  <c r="J46" i="3"/>
  <c r="K46" i="3" s="1"/>
  <c r="G46" i="3"/>
  <c r="F46" i="3"/>
  <c r="H46" i="3" s="1"/>
  <c r="C46" i="3"/>
  <c r="O45" i="3"/>
  <c r="P45" i="3" s="1"/>
  <c r="J45" i="3"/>
  <c r="K45" i="3" s="1"/>
  <c r="G45" i="3"/>
  <c r="F45" i="3"/>
  <c r="H45" i="3" s="1"/>
  <c r="C45" i="3"/>
  <c r="O44" i="3"/>
  <c r="P44" i="3" s="1"/>
  <c r="J44" i="3"/>
  <c r="K44" i="3" s="1"/>
  <c r="G44" i="3"/>
  <c r="F44" i="3"/>
  <c r="H44" i="3" s="1"/>
  <c r="C44" i="3"/>
  <c r="O43" i="3"/>
  <c r="P43" i="3" s="1"/>
  <c r="J43" i="3"/>
  <c r="K43" i="3" s="1"/>
  <c r="G43" i="3"/>
  <c r="F43" i="3"/>
  <c r="H43" i="3" s="1"/>
  <c r="C43" i="3"/>
  <c r="J41" i="3"/>
  <c r="K41" i="3" s="1"/>
  <c r="G41" i="3"/>
  <c r="F41" i="3"/>
  <c r="H41" i="3" s="1"/>
  <c r="C41" i="3"/>
  <c r="O40" i="3"/>
  <c r="P40" i="3" s="1"/>
  <c r="J40" i="3"/>
  <c r="K40" i="3" s="1"/>
  <c r="G40" i="3"/>
  <c r="F40" i="3"/>
  <c r="H40" i="3" s="1"/>
  <c r="C40" i="3"/>
  <c r="O39" i="3"/>
  <c r="P39" i="3" s="1"/>
  <c r="J39" i="3"/>
  <c r="K39" i="3" s="1"/>
  <c r="G39" i="3"/>
  <c r="F39" i="3"/>
  <c r="H39" i="3" s="1"/>
  <c r="C39" i="3"/>
  <c r="O38" i="3"/>
  <c r="P38" i="3" s="1"/>
  <c r="J38" i="3"/>
  <c r="K38" i="3" s="1"/>
  <c r="G38" i="3"/>
  <c r="F38" i="3"/>
  <c r="H38" i="3" s="1"/>
  <c r="C38" i="3"/>
  <c r="O37" i="3"/>
  <c r="P37" i="3" s="1"/>
  <c r="J37" i="3"/>
  <c r="K37" i="3" s="1"/>
  <c r="G37" i="3"/>
  <c r="F37" i="3"/>
  <c r="H37" i="3" s="1"/>
  <c r="C37" i="3"/>
  <c r="O36" i="3"/>
  <c r="P36" i="3" s="1"/>
  <c r="J36" i="3"/>
  <c r="K36" i="3" s="1"/>
  <c r="G36" i="3"/>
  <c r="F36" i="3"/>
  <c r="H36" i="3" s="1"/>
  <c r="C36" i="3"/>
  <c r="O35" i="3"/>
  <c r="P35" i="3" s="1"/>
  <c r="J35" i="3"/>
  <c r="K35" i="3" s="1"/>
  <c r="G35" i="3"/>
  <c r="F35" i="3"/>
  <c r="H35" i="3" s="1"/>
  <c r="C35" i="3"/>
  <c r="O34" i="3"/>
  <c r="P34" i="3" s="1"/>
  <c r="J34" i="3"/>
  <c r="K34" i="3" s="1"/>
  <c r="G34" i="3"/>
  <c r="F34" i="3"/>
  <c r="H34" i="3" s="1"/>
  <c r="C34" i="3"/>
  <c r="O33" i="3"/>
  <c r="P33" i="3" s="1"/>
  <c r="J33" i="3"/>
  <c r="K33" i="3" s="1"/>
  <c r="G33" i="3"/>
  <c r="F33" i="3"/>
  <c r="H33" i="3" s="1"/>
  <c r="C33" i="3"/>
  <c r="O32" i="3"/>
  <c r="P32" i="3" s="1"/>
  <c r="J32" i="3"/>
  <c r="K32" i="3" s="1"/>
  <c r="G32" i="3"/>
  <c r="F32" i="3"/>
  <c r="H32" i="3" s="1"/>
  <c r="C32" i="3"/>
  <c r="O31" i="3"/>
  <c r="P31" i="3" s="1"/>
  <c r="J31" i="3"/>
  <c r="K31" i="3" s="1"/>
  <c r="G31" i="3"/>
  <c r="F31" i="3"/>
  <c r="H31" i="3" s="1"/>
  <c r="C31" i="3"/>
  <c r="O30" i="3"/>
  <c r="P30" i="3" s="1"/>
  <c r="J30" i="3"/>
  <c r="K30" i="3" s="1"/>
  <c r="G30" i="3"/>
  <c r="F30" i="3"/>
  <c r="H30" i="3" s="1"/>
  <c r="C30" i="3"/>
  <c r="J28" i="3"/>
  <c r="K28" i="3" s="1"/>
  <c r="G28" i="3"/>
  <c r="F28" i="3"/>
  <c r="H28" i="3" s="1"/>
  <c r="C28" i="3"/>
  <c r="O27" i="3"/>
  <c r="P27" i="3" s="1"/>
  <c r="J27" i="3"/>
  <c r="K27" i="3" s="1"/>
  <c r="G27" i="3"/>
  <c r="F27" i="3"/>
  <c r="H27" i="3" s="1"/>
  <c r="C27" i="3"/>
  <c r="O26" i="3"/>
  <c r="P26" i="3" s="1"/>
  <c r="J26" i="3"/>
  <c r="K26" i="3" s="1"/>
  <c r="G26" i="3"/>
  <c r="F26" i="3"/>
  <c r="H26" i="3" s="1"/>
  <c r="C26" i="3"/>
  <c r="O25" i="3"/>
  <c r="P25" i="3" s="1"/>
  <c r="J25" i="3"/>
  <c r="K25" i="3" s="1"/>
  <c r="G25" i="3"/>
  <c r="F25" i="3"/>
  <c r="H25" i="3" s="1"/>
  <c r="C25" i="3"/>
  <c r="O24" i="3"/>
  <c r="P24" i="3" s="1"/>
  <c r="J24" i="3"/>
  <c r="K24" i="3" s="1"/>
  <c r="G24" i="3"/>
  <c r="F24" i="3"/>
  <c r="H24" i="3" s="1"/>
  <c r="C24" i="3"/>
  <c r="O23" i="3"/>
  <c r="P23" i="3" s="1"/>
  <c r="J23" i="3"/>
  <c r="K23" i="3" s="1"/>
  <c r="G23" i="3"/>
  <c r="F23" i="3"/>
  <c r="H23" i="3" s="1"/>
  <c r="C23" i="3"/>
  <c r="O22" i="3"/>
  <c r="P22" i="3" s="1"/>
  <c r="J22" i="3"/>
  <c r="K22" i="3" s="1"/>
  <c r="G22" i="3"/>
  <c r="F22" i="3"/>
  <c r="H22" i="3" s="1"/>
  <c r="C22" i="3"/>
  <c r="O21" i="3"/>
  <c r="P21" i="3" s="1"/>
  <c r="J21" i="3"/>
  <c r="K21" i="3" s="1"/>
  <c r="G21" i="3"/>
  <c r="F21" i="3"/>
  <c r="H21" i="3" s="1"/>
  <c r="C21" i="3"/>
  <c r="O20" i="3"/>
  <c r="P20" i="3" s="1"/>
  <c r="J20" i="3"/>
  <c r="K20" i="3" s="1"/>
  <c r="G20" i="3"/>
  <c r="F20" i="3"/>
  <c r="H20" i="3" s="1"/>
  <c r="C20" i="3"/>
  <c r="O19" i="3"/>
  <c r="P19" i="3" s="1"/>
  <c r="J19" i="3"/>
  <c r="K19" i="3" s="1"/>
  <c r="G19" i="3"/>
  <c r="F19" i="3"/>
  <c r="H19" i="3" s="1"/>
  <c r="C19" i="3"/>
  <c r="O18" i="3"/>
  <c r="P18" i="3" s="1"/>
  <c r="J18" i="3"/>
  <c r="K18" i="3" s="1"/>
  <c r="G18" i="3"/>
  <c r="F18" i="3"/>
  <c r="H18" i="3" s="1"/>
  <c r="C18" i="3"/>
  <c r="O17" i="3"/>
  <c r="P17" i="3" s="1"/>
  <c r="J17" i="3"/>
  <c r="K17" i="3" s="1"/>
  <c r="G17" i="3"/>
  <c r="F17" i="3"/>
  <c r="H17" i="3" s="1"/>
  <c r="C17" i="3"/>
  <c r="J15" i="3"/>
  <c r="K15" i="3" s="1"/>
  <c r="G15" i="3"/>
  <c r="F15" i="3"/>
  <c r="H15" i="3" s="1"/>
  <c r="C15" i="3"/>
  <c r="O14" i="3"/>
  <c r="P14" i="3" s="1"/>
  <c r="J14" i="3"/>
  <c r="K14" i="3" s="1"/>
  <c r="G14" i="3"/>
  <c r="F14" i="3"/>
  <c r="H14" i="3" s="1"/>
  <c r="C14" i="3"/>
  <c r="O13" i="3"/>
  <c r="P13" i="3" s="1"/>
  <c r="J13" i="3"/>
  <c r="K13" i="3" s="1"/>
  <c r="G13" i="3"/>
  <c r="F13" i="3"/>
  <c r="H13" i="3" s="1"/>
  <c r="C13" i="3"/>
  <c r="O12" i="3"/>
  <c r="P12" i="3" s="1"/>
  <c r="J12" i="3"/>
  <c r="K12" i="3" s="1"/>
  <c r="G12" i="3"/>
  <c r="F12" i="3"/>
  <c r="H12" i="3" s="1"/>
  <c r="C12" i="3"/>
  <c r="O11" i="3"/>
  <c r="P11" i="3" s="1"/>
  <c r="J11" i="3"/>
  <c r="K11" i="3" s="1"/>
  <c r="G11" i="3"/>
  <c r="F11" i="3"/>
  <c r="H11" i="3" s="1"/>
  <c r="C11" i="3"/>
  <c r="O10" i="3"/>
  <c r="P10" i="3" s="1"/>
  <c r="J10" i="3"/>
  <c r="K10" i="3" s="1"/>
  <c r="G10" i="3"/>
  <c r="F10" i="3"/>
  <c r="H10" i="3" s="1"/>
  <c r="C10" i="3"/>
  <c r="O9" i="3"/>
  <c r="M10" i="4" s="1"/>
  <c r="J9" i="3"/>
  <c r="K9" i="3" s="1"/>
  <c r="G9" i="3"/>
  <c r="F9" i="3"/>
  <c r="H9" i="3" s="1"/>
  <c r="C9" i="3"/>
  <c r="O8" i="3"/>
  <c r="P8" i="3" s="1"/>
  <c r="J8" i="3"/>
  <c r="K8" i="3" s="1"/>
  <c r="G8" i="3"/>
  <c r="F8" i="3"/>
  <c r="H8" i="3" s="1"/>
  <c r="C8" i="3"/>
  <c r="O7" i="3"/>
  <c r="P7" i="3" s="1"/>
  <c r="J7" i="3"/>
  <c r="K7" i="3" s="1"/>
  <c r="G7" i="3"/>
  <c r="F7" i="3"/>
  <c r="H7" i="3" s="1"/>
  <c r="C7" i="3"/>
  <c r="O6" i="3"/>
  <c r="P6" i="3" s="1"/>
  <c r="J6" i="3"/>
  <c r="K6" i="3" s="1"/>
  <c r="G6" i="3"/>
  <c r="F6" i="3"/>
  <c r="H6" i="3" s="1"/>
  <c r="C6" i="3"/>
  <c r="O5" i="3"/>
  <c r="P5" i="3" s="1"/>
  <c r="J5" i="3"/>
  <c r="K5" i="3" s="1"/>
  <c r="G5" i="3"/>
  <c r="F5" i="3"/>
  <c r="H5" i="3" s="1"/>
  <c r="C5" i="3"/>
  <c r="O4" i="3"/>
  <c r="P4" i="3" s="1"/>
  <c r="J4" i="3"/>
  <c r="K4" i="3" s="1"/>
  <c r="G4" i="3"/>
  <c r="F4" i="3"/>
  <c r="H4" i="3" s="1"/>
  <c r="C4" i="3"/>
  <c r="G13" i="5" s="1"/>
  <c r="G18" i="2"/>
  <c r="G17" i="2"/>
  <c r="E17" i="2"/>
  <c r="K15" i="5" s="1"/>
  <c r="L15" i="5" s="1"/>
  <c r="G16" i="2"/>
  <c r="H16" i="2" s="1"/>
  <c r="F16" i="2"/>
  <c r="G15" i="2"/>
  <c r="F15" i="2"/>
  <c r="H15" i="2" s="1"/>
  <c r="G14" i="2"/>
  <c r="F14" i="2"/>
  <c r="H14" i="2" s="1"/>
  <c r="G13" i="2"/>
  <c r="H13" i="2" s="1"/>
  <c r="F13" i="2"/>
  <c r="G12" i="2"/>
  <c r="F12" i="2"/>
  <c r="G11" i="2"/>
  <c r="F11" i="2"/>
  <c r="G10" i="2"/>
  <c r="H10" i="2" s="1"/>
  <c r="F10" i="2"/>
  <c r="G9" i="2"/>
  <c r="F9" i="2"/>
  <c r="H9" i="2" s="1"/>
  <c r="G8" i="2"/>
  <c r="H8" i="2" s="1"/>
  <c r="F8" i="2"/>
  <c r="G7" i="2"/>
  <c r="F7" i="2"/>
  <c r="H7" i="2" l="1"/>
  <c r="H11" i="2"/>
  <c r="H10" i="14"/>
  <c r="H12" i="2"/>
  <c r="D10" i="5" s="1"/>
  <c r="H8" i="14"/>
  <c r="D40" i="5"/>
  <c r="D24" i="5"/>
  <c r="D8" i="5"/>
  <c r="D44" i="5"/>
  <c r="D28" i="5"/>
  <c r="D12" i="5"/>
  <c r="D41" i="5"/>
  <c r="D25" i="5"/>
  <c r="D9" i="5"/>
  <c r="D45" i="5"/>
  <c r="D29" i="5"/>
  <c r="D13" i="5"/>
  <c r="D37" i="5"/>
  <c r="D21" i="5"/>
  <c r="D5" i="5"/>
  <c r="D42" i="5"/>
  <c r="D26" i="5"/>
  <c r="D38" i="5"/>
  <c r="D22" i="5"/>
  <c r="D6" i="5"/>
  <c r="D23" i="5"/>
  <c r="D7" i="5"/>
  <c r="D39" i="5"/>
  <c r="D46" i="5"/>
  <c r="D30" i="5"/>
  <c r="D14" i="5"/>
  <c r="E27" i="4"/>
  <c r="O77" i="3"/>
  <c r="P77" i="3" s="1"/>
  <c r="O78" i="3"/>
  <c r="P78" i="3" s="1"/>
  <c r="O79" i="3"/>
  <c r="P79" i="3" s="1"/>
  <c r="O82" i="3"/>
  <c r="P82" i="3" s="1"/>
  <c r="O83" i="3"/>
  <c r="P83" i="3" s="1"/>
  <c r="O84" i="3"/>
  <c r="P84" i="3" s="1"/>
  <c r="O85" i="3"/>
  <c r="P85" i="3" s="1"/>
  <c r="O86" i="3"/>
  <c r="P86" i="3" s="1"/>
  <c r="O87" i="3"/>
  <c r="P87" i="3" s="1"/>
  <c r="O88" i="3"/>
  <c r="P88" i="3" s="1"/>
  <c r="O89" i="3"/>
  <c r="P89" i="3" s="1"/>
  <c r="O90" i="3"/>
  <c r="P90" i="3" s="1"/>
  <c r="O91" i="3"/>
  <c r="P91" i="3" s="1"/>
  <c r="O92" i="3"/>
  <c r="P92" i="3" s="1"/>
  <c r="O95" i="3"/>
  <c r="P95" i="3" s="1"/>
  <c r="O96" i="3"/>
  <c r="P96" i="3" s="1"/>
  <c r="O97" i="3"/>
  <c r="P97" i="3" s="1"/>
  <c r="O98" i="3"/>
  <c r="P98" i="3" s="1"/>
  <c r="O99" i="3"/>
  <c r="P99" i="3" s="1"/>
  <c r="O100" i="3"/>
  <c r="P100" i="3" s="1"/>
  <c r="O101" i="3"/>
  <c r="P101" i="3" s="1"/>
  <c r="O102" i="3"/>
  <c r="P102" i="3" s="1"/>
  <c r="O103" i="3"/>
  <c r="P103" i="3" s="1"/>
  <c r="O104" i="3"/>
  <c r="P104" i="3" s="1"/>
  <c r="O105" i="3"/>
  <c r="P105" i="3" s="1"/>
  <c r="O108" i="3"/>
  <c r="P108" i="3" s="1"/>
  <c r="O109" i="3"/>
  <c r="P109" i="3" s="1"/>
  <c r="O110" i="3"/>
  <c r="P110" i="3" s="1"/>
  <c r="O111" i="3"/>
  <c r="P111" i="3" s="1"/>
  <c r="O112" i="3"/>
  <c r="P112" i="3" s="1"/>
  <c r="O113" i="3"/>
  <c r="P113" i="3" s="1"/>
  <c r="O114" i="3"/>
  <c r="P114" i="3" s="1"/>
  <c r="O115" i="3"/>
  <c r="P115" i="3" s="1"/>
  <c r="O116" i="3"/>
  <c r="P116" i="3" s="1"/>
  <c r="O117" i="3"/>
  <c r="P117" i="3" s="1"/>
  <c r="O118" i="3"/>
  <c r="P118" i="3" s="1"/>
  <c r="O121" i="3"/>
  <c r="P121" i="3" s="1"/>
  <c r="O122" i="3"/>
  <c r="P122" i="3" s="1"/>
  <c r="O123" i="3"/>
  <c r="P123" i="3" s="1"/>
  <c r="O124" i="3"/>
  <c r="P124" i="3" s="1"/>
  <c r="O125" i="3"/>
  <c r="P125" i="3" s="1"/>
  <c r="O126" i="3"/>
  <c r="P126" i="3" s="1"/>
  <c r="O127" i="3"/>
  <c r="P127" i="3" s="1"/>
  <c r="O128" i="3"/>
  <c r="P128" i="3" s="1"/>
  <c r="O129" i="3"/>
  <c r="P129" i="3" s="1"/>
  <c r="O130" i="3"/>
  <c r="P130" i="3" s="1"/>
  <c r="O131" i="3"/>
  <c r="P131" i="3" s="1"/>
  <c r="O134" i="3"/>
  <c r="P134" i="3" s="1"/>
  <c r="O135" i="3"/>
  <c r="P135" i="3" s="1"/>
  <c r="O136" i="3"/>
  <c r="P136" i="3" s="1"/>
  <c r="O137" i="3"/>
  <c r="P137" i="3" s="1"/>
  <c r="O138" i="3"/>
  <c r="P138" i="3" s="1"/>
  <c r="O139" i="3"/>
  <c r="P139" i="3" s="1"/>
  <c r="O140" i="3"/>
  <c r="P140" i="3" s="1"/>
  <c r="O141" i="3"/>
  <c r="P141" i="3" s="1"/>
  <c r="O142" i="3"/>
  <c r="P142" i="3" s="1"/>
  <c r="O143" i="3"/>
  <c r="P143" i="3" s="1"/>
  <c r="O144" i="3"/>
  <c r="P144" i="3" s="1"/>
  <c r="O147" i="3"/>
  <c r="P147" i="3" s="1"/>
  <c r="O148" i="3"/>
  <c r="P148" i="3" s="1"/>
  <c r="O149" i="3"/>
  <c r="P149" i="3" s="1"/>
  <c r="O150" i="3"/>
  <c r="P150" i="3" s="1"/>
  <c r="O151" i="3"/>
  <c r="P151" i="3" s="1"/>
  <c r="O152" i="3"/>
  <c r="P152" i="3" s="1"/>
  <c r="O153" i="3"/>
  <c r="P153" i="3" s="1"/>
  <c r="O154" i="3"/>
  <c r="P154" i="3" s="1"/>
  <c r="O155" i="3"/>
  <c r="P155" i="3" s="1"/>
  <c r="O156" i="3"/>
  <c r="P156" i="3" s="1"/>
  <c r="O157" i="3"/>
  <c r="P157" i="3" s="1"/>
  <c r="O160" i="3"/>
  <c r="P160" i="3" s="1"/>
  <c r="O161" i="3"/>
  <c r="P161" i="3" s="1"/>
  <c r="O162" i="3"/>
  <c r="P162" i="3" s="1"/>
  <c r="O163" i="3"/>
  <c r="P163" i="3" s="1"/>
  <c r="O164" i="3"/>
  <c r="P164" i="3" s="1"/>
  <c r="O165" i="3"/>
  <c r="P165" i="3" s="1"/>
  <c r="O166" i="3"/>
  <c r="P166" i="3" s="1"/>
  <c r="O167" i="3"/>
  <c r="P167" i="3" s="1"/>
  <c r="O168" i="3"/>
  <c r="P168" i="3" s="1"/>
  <c r="O169" i="3"/>
  <c r="P169" i="3" s="1"/>
  <c r="O170" i="3"/>
  <c r="P170" i="3" s="1"/>
  <c r="O173" i="3"/>
  <c r="P173" i="3" s="1"/>
  <c r="O174" i="3"/>
  <c r="P174" i="3" s="1"/>
  <c r="O175" i="3"/>
  <c r="P175" i="3" s="1"/>
  <c r="O176" i="3"/>
  <c r="P176" i="3" s="1"/>
  <c r="O177" i="3"/>
  <c r="P177" i="3" s="1"/>
  <c r="O178" i="3"/>
  <c r="P178" i="3" s="1"/>
  <c r="O179" i="3"/>
  <c r="P179" i="3" s="1"/>
  <c r="O180" i="3"/>
  <c r="P180" i="3" s="1"/>
  <c r="O181" i="3"/>
  <c r="P181" i="3" s="1"/>
  <c r="O182" i="3"/>
  <c r="P182" i="3" s="1"/>
  <c r="O183" i="3"/>
  <c r="P183" i="3" s="1"/>
  <c r="O186" i="3"/>
  <c r="P186" i="3" s="1"/>
  <c r="O187" i="3"/>
  <c r="P187" i="3" s="1"/>
  <c r="O188" i="3"/>
  <c r="P188" i="3" s="1"/>
  <c r="O189" i="3"/>
  <c r="P189" i="3" s="1"/>
  <c r="O190" i="3"/>
  <c r="P190" i="3" s="1"/>
  <c r="O191" i="3"/>
  <c r="P191" i="3" s="1"/>
  <c r="O192" i="3"/>
  <c r="P192" i="3" s="1"/>
  <c r="O193" i="3"/>
  <c r="P193" i="3" s="1"/>
  <c r="O194" i="3"/>
  <c r="P194" i="3" s="1"/>
  <c r="O195" i="3"/>
  <c r="P195" i="3" s="1"/>
  <c r="O196" i="3"/>
  <c r="P196" i="3" s="1"/>
  <c r="O199" i="3"/>
  <c r="P199" i="3" s="1"/>
  <c r="O200" i="3"/>
  <c r="P200" i="3" s="1"/>
  <c r="O201" i="3"/>
  <c r="P201" i="3" s="1"/>
  <c r="O202" i="3"/>
  <c r="P202" i="3" s="1"/>
  <c r="O203" i="3"/>
  <c r="P203" i="3" s="1"/>
  <c r="O204" i="3"/>
  <c r="P204" i="3" s="1"/>
  <c r="O205" i="3"/>
  <c r="P205" i="3" s="1"/>
  <c r="O206" i="3"/>
  <c r="P206" i="3" s="1"/>
  <c r="O207" i="3"/>
  <c r="P207" i="3" s="1"/>
  <c r="O208" i="3"/>
  <c r="P208" i="3" s="1"/>
  <c r="O209" i="3"/>
  <c r="P209" i="3" s="1"/>
  <c r="O212" i="3"/>
  <c r="P212" i="3" s="1"/>
  <c r="O213" i="3"/>
  <c r="P213" i="3" s="1"/>
  <c r="O214" i="3"/>
  <c r="P214" i="3" s="1"/>
  <c r="O215" i="3"/>
  <c r="P215" i="3" s="1"/>
  <c r="J5" i="4"/>
  <c r="H6" i="4"/>
  <c r="E7" i="4"/>
  <c r="L8" i="4"/>
  <c r="J9" i="4"/>
  <c r="L10" i="4"/>
  <c r="L11" i="4"/>
  <c r="E15" i="4"/>
  <c r="E16" i="4"/>
  <c r="H21" i="4"/>
  <c r="K22" i="4"/>
  <c r="K23" i="4"/>
  <c r="M24" i="4"/>
  <c r="M25" i="4"/>
  <c r="D27" i="4"/>
  <c r="D28" i="4"/>
  <c r="F29" i="4"/>
  <c r="F30" i="4"/>
  <c r="K31" i="4"/>
  <c r="I37" i="4"/>
  <c r="F40" i="4"/>
  <c r="K41" i="4"/>
  <c r="L42" i="4"/>
  <c r="D44" i="4"/>
  <c r="I45" i="4"/>
  <c r="F48" i="4"/>
  <c r="G55" i="4"/>
  <c r="J56" i="4"/>
  <c r="H59" i="4"/>
  <c r="L60" i="4"/>
  <c r="G63" i="4"/>
  <c r="J64" i="4"/>
  <c r="J6" i="5"/>
  <c r="I11" i="5"/>
  <c r="G9" i="8"/>
  <c r="J30" i="4"/>
  <c r="K37" i="4"/>
  <c r="G40" i="4"/>
  <c r="L41" i="4"/>
  <c r="F44" i="4"/>
  <c r="K45" i="4"/>
  <c r="G48" i="4"/>
  <c r="F54" i="4"/>
  <c r="K55" i="4"/>
  <c r="L56" i="4"/>
  <c r="D58" i="4"/>
  <c r="I59" i="4"/>
  <c r="F62" i="4"/>
  <c r="K63" i="4"/>
  <c r="G5" i="5"/>
  <c r="I10" i="5"/>
  <c r="I14" i="5"/>
  <c r="K47" i="5"/>
  <c r="L47" i="5" s="1"/>
  <c r="O222" i="3"/>
  <c r="P222" i="3" s="1"/>
  <c r="K31" i="5"/>
  <c r="G64" i="4"/>
  <c r="J63" i="4"/>
  <c r="E62" i="4"/>
  <c r="H61" i="4"/>
  <c r="K60" i="4"/>
  <c r="F59" i="4"/>
  <c r="I58" i="4"/>
  <c r="L57" i="4"/>
  <c r="D57" i="4"/>
  <c r="G56" i="4"/>
  <c r="J55" i="4"/>
  <c r="E54" i="4"/>
  <c r="H53" i="4"/>
  <c r="F64" i="4"/>
  <c r="I63" i="4"/>
  <c r="L62" i="4"/>
  <c r="D62" i="4"/>
  <c r="G61" i="4"/>
  <c r="J60" i="4"/>
  <c r="M59" i="4"/>
  <c r="E59" i="4"/>
  <c r="H58" i="4"/>
  <c r="K57" i="4"/>
  <c r="F56" i="4"/>
  <c r="I55" i="4"/>
  <c r="L54" i="4"/>
  <c r="D54" i="4"/>
  <c r="G53" i="4"/>
  <c r="E64" i="4"/>
  <c r="H63" i="4"/>
  <c r="K62" i="4"/>
  <c r="F61" i="4"/>
  <c r="I60" i="4"/>
  <c r="L59" i="4"/>
  <c r="D59" i="4"/>
  <c r="G58" i="4"/>
  <c r="J57" i="4"/>
  <c r="M56" i="4"/>
  <c r="E56" i="4"/>
  <c r="H55" i="4"/>
  <c r="K54" i="4"/>
  <c r="F53" i="4"/>
  <c r="K64" i="4"/>
  <c r="F63" i="4"/>
  <c r="I62" i="4"/>
  <c r="L61" i="4"/>
  <c r="D61" i="4"/>
  <c r="G60" i="4"/>
  <c r="J59" i="4"/>
  <c r="E58" i="4"/>
  <c r="H57" i="4"/>
  <c r="K56" i="4"/>
  <c r="F55" i="4"/>
  <c r="I54" i="4"/>
  <c r="L53" i="4"/>
  <c r="D53" i="4"/>
  <c r="G7" i="4"/>
  <c r="E8" i="4"/>
  <c r="E13" i="4"/>
  <c r="H14" i="4"/>
  <c r="G15" i="4"/>
  <c r="J16" i="4"/>
  <c r="M21" i="4"/>
  <c r="D24" i="4"/>
  <c r="D25" i="4"/>
  <c r="F26" i="4"/>
  <c r="F27" i="4"/>
  <c r="I28" i="4"/>
  <c r="H29" i="4"/>
  <c r="K30" i="4"/>
  <c r="E39" i="4"/>
  <c r="H40" i="4"/>
  <c r="M41" i="4"/>
  <c r="E43" i="4"/>
  <c r="J44" i="4"/>
  <c r="E47" i="4"/>
  <c r="H48" i="4"/>
  <c r="G54" i="4"/>
  <c r="L55" i="4"/>
  <c r="F58" i="4"/>
  <c r="K59" i="4"/>
  <c r="G62" i="4"/>
  <c r="L63" i="4"/>
  <c r="J10" i="5"/>
  <c r="J14" i="5"/>
  <c r="K22" i="9"/>
  <c r="L22" i="9" s="1"/>
  <c r="O694" i="7"/>
  <c r="P694" i="7" s="1"/>
  <c r="O681" i="7"/>
  <c r="P681" i="7" s="1"/>
  <c r="O668" i="7"/>
  <c r="P668" i="7" s="1"/>
  <c r="O655" i="7"/>
  <c r="P655" i="7" s="1"/>
  <c r="O642" i="7"/>
  <c r="P642" i="7" s="1"/>
  <c r="O629" i="7"/>
  <c r="P629" i="7" s="1"/>
  <c r="O616" i="7"/>
  <c r="P616" i="7" s="1"/>
  <c r="O603" i="7"/>
  <c r="P603" i="7" s="1"/>
  <c r="O590" i="7"/>
  <c r="P590" i="7" s="1"/>
  <c r="K38" i="9"/>
  <c r="L38" i="9" s="1"/>
  <c r="K6" i="9"/>
  <c r="L6" i="9" s="1"/>
  <c r="O720" i="7"/>
  <c r="P720" i="7" s="1"/>
  <c r="O850" i="7"/>
  <c r="P850" i="7" s="1"/>
  <c r="O798" i="7"/>
  <c r="P798" i="7" s="1"/>
  <c r="O785" i="7"/>
  <c r="P785" i="7" s="1"/>
  <c r="O837" i="7"/>
  <c r="P837" i="7" s="1"/>
  <c r="O824" i="7"/>
  <c r="P824" i="7" s="1"/>
  <c r="O811" i="7"/>
  <c r="P811" i="7" s="1"/>
  <c r="O759" i="7"/>
  <c r="P759" i="7" s="1"/>
  <c r="O733" i="7"/>
  <c r="P733" i="7" s="1"/>
  <c r="O512" i="7"/>
  <c r="P512" i="7" s="1"/>
  <c r="O499" i="7"/>
  <c r="P499" i="7" s="1"/>
  <c r="O486" i="7"/>
  <c r="P486" i="7" s="1"/>
  <c r="O473" i="7"/>
  <c r="P473" i="7" s="1"/>
  <c r="O460" i="7"/>
  <c r="P460" i="7" s="1"/>
  <c r="O447" i="7"/>
  <c r="P447" i="7" s="1"/>
  <c r="O434" i="7"/>
  <c r="P434" i="7" s="1"/>
  <c r="O421" i="7"/>
  <c r="P421" i="7" s="1"/>
  <c r="O408" i="7"/>
  <c r="P408" i="7" s="1"/>
  <c r="O395" i="7"/>
  <c r="P395" i="7" s="1"/>
  <c r="O382" i="7"/>
  <c r="P382" i="7" s="1"/>
  <c r="O369" i="7"/>
  <c r="P369" i="7" s="1"/>
  <c r="O356" i="7"/>
  <c r="P356" i="7" s="1"/>
  <c r="O343" i="7"/>
  <c r="P343" i="7" s="1"/>
  <c r="O330" i="7"/>
  <c r="P330" i="7" s="1"/>
  <c r="O317" i="7"/>
  <c r="P317" i="7" s="1"/>
  <c r="O304" i="7"/>
  <c r="P304" i="7" s="1"/>
  <c r="O291" i="7"/>
  <c r="P291" i="7" s="1"/>
  <c r="O278" i="7"/>
  <c r="P278" i="7" s="1"/>
  <c r="O265" i="7"/>
  <c r="P265" i="7" s="1"/>
  <c r="O252" i="7"/>
  <c r="P252" i="7" s="1"/>
  <c r="O239" i="7"/>
  <c r="P239" i="7" s="1"/>
  <c r="O226" i="7"/>
  <c r="P226" i="7" s="1"/>
  <c r="O213" i="7"/>
  <c r="P213" i="7" s="1"/>
  <c r="O200" i="7"/>
  <c r="P200" i="7" s="1"/>
  <c r="O187" i="7"/>
  <c r="P187" i="7" s="1"/>
  <c r="O174" i="7"/>
  <c r="P174" i="7" s="1"/>
  <c r="O161" i="7"/>
  <c r="P161" i="7" s="1"/>
  <c r="O148" i="7"/>
  <c r="P148" i="7" s="1"/>
  <c r="O135" i="7"/>
  <c r="P135" i="7" s="1"/>
  <c r="O122" i="7"/>
  <c r="P122" i="7" s="1"/>
  <c r="O109" i="7"/>
  <c r="P109" i="7" s="1"/>
  <c r="O96" i="7"/>
  <c r="P96" i="7" s="1"/>
  <c r="O83" i="7"/>
  <c r="P83" i="7" s="1"/>
  <c r="O70" i="7"/>
  <c r="P70" i="7" s="1"/>
  <c r="O525" i="7"/>
  <c r="P525" i="7" s="1"/>
  <c r="O538" i="7"/>
  <c r="P538" i="7" s="1"/>
  <c r="O577" i="7"/>
  <c r="P577" i="7" s="1"/>
  <c r="O772" i="7"/>
  <c r="P772" i="7" s="1"/>
  <c r="O746" i="7"/>
  <c r="P746" i="7" s="1"/>
  <c r="O707" i="7"/>
  <c r="P707" i="7" s="1"/>
  <c r="O551" i="7"/>
  <c r="P551" i="7" s="1"/>
  <c r="O564" i="7"/>
  <c r="P564" i="7" s="1"/>
  <c r="O57" i="7"/>
  <c r="P57" i="7" s="1"/>
  <c r="O44" i="7"/>
  <c r="P44" i="7" s="1"/>
  <c r="O31" i="7"/>
  <c r="P31" i="7" s="1"/>
  <c r="O18" i="7"/>
  <c r="P18" i="7" s="1"/>
  <c r="O5" i="7"/>
  <c r="P5" i="7" s="1"/>
  <c r="F8" i="6"/>
  <c r="H8" i="6" s="1"/>
  <c r="M11" i="4"/>
  <c r="F17" i="2"/>
  <c r="H17" i="2" s="1"/>
  <c r="D10" i="4"/>
  <c r="E53" i="4"/>
  <c r="H54" i="4"/>
  <c r="M55" i="4"/>
  <c r="E57" i="4"/>
  <c r="J58" i="4"/>
  <c r="E61" i="4"/>
  <c r="H62" i="4"/>
  <c r="E8" i="5"/>
  <c r="G9" i="5"/>
  <c r="E33" i="5"/>
  <c r="G33" i="5" s="1"/>
  <c r="M8" i="4"/>
  <c r="E15" i="5"/>
  <c r="H14" i="5"/>
  <c r="J13" i="5"/>
  <c r="E11" i="5"/>
  <c r="H10" i="5"/>
  <c r="J9" i="5"/>
  <c r="E7" i="5"/>
  <c r="H6" i="5"/>
  <c r="J5" i="5"/>
  <c r="J17" i="5" s="1"/>
  <c r="I16" i="4"/>
  <c r="L15" i="4"/>
  <c r="D15" i="4"/>
  <c r="G14" i="4"/>
  <c r="J13" i="4"/>
  <c r="M12" i="4"/>
  <c r="E12" i="4"/>
  <c r="H11" i="4"/>
  <c r="K10" i="4"/>
  <c r="G14" i="5"/>
  <c r="I13" i="5"/>
  <c r="G10" i="5"/>
  <c r="I9" i="5"/>
  <c r="G6" i="5"/>
  <c r="I5" i="5"/>
  <c r="H16" i="4"/>
  <c r="K15" i="4"/>
  <c r="F14" i="4"/>
  <c r="I13" i="4"/>
  <c r="L12" i="4"/>
  <c r="D12" i="4"/>
  <c r="G11" i="4"/>
  <c r="J10" i="4"/>
  <c r="M9" i="4"/>
  <c r="E9" i="4"/>
  <c r="H8" i="4"/>
  <c r="K7" i="4"/>
  <c r="F6" i="4"/>
  <c r="I5" i="4"/>
  <c r="O221" i="3"/>
  <c r="P221" i="3" s="1"/>
  <c r="O220" i="3"/>
  <c r="P220" i="3" s="1"/>
  <c r="O219" i="3"/>
  <c r="P219" i="3" s="1"/>
  <c r="O218" i="3"/>
  <c r="P218" i="3" s="1"/>
  <c r="O217" i="3"/>
  <c r="P217" i="3" s="1"/>
  <c r="O216" i="3"/>
  <c r="P216" i="3" s="1"/>
  <c r="J16" i="5"/>
  <c r="E14" i="5"/>
  <c r="H13" i="5"/>
  <c r="J12" i="5"/>
  <c r="E10" i="5"/>
  <c r="H9" i="5"/>
  <c r="J8" i="5"/>
  <c r="E6" i="5"/>
  <c r="H5" i="5"/>
  <c r="G16" i="4"/>
  <c r="J15" i="4"/>
  <c r="M14" i="4"/>
  <c r="E14" i="4"/>
  <c r="H13" i="4"/>
  <c r="K12" i="4"/>
  <c r="F11" i="4"/>
  <c r="I10" i="4"/>
  <c r="L9" i="4"/>
  <c r="H16" i="5"/>
  <c r="J15" i="5"/>
  <c r="E13" i="5"/>
  <c r="H12" i="5"/>
  <c r="J11" i="5"/>
  <c r="E9" i="5"/>
  <c r="H8" i="5"/>
  <c r="J7" i="5"/>
  <c r="E5" i="5"/>
  <c r="G16" i="5"/>
  <c r="I15" i="5"/>
  <c r="G12" i="5"/>
  <c r="E16" i="5"/>
  <c r="K32" i="4"/>
  <c r="F31" i="4"/>
  <c r="I30" i="4"/>
  <c r="L29" i="4"/>
  <c r="D29" i="4"/>
  <c r="G28" i="4"/>
  <c r="J27" i="4"/>
  <c r="M26" i="4"/>
  <c r="E26" i="4"/>
  <c r="H25" i="4"/>
  <c r="K24" i="4"/>
  <c r="F23" i="4"/>
  <c r="I22" i="4"/>
  <c r="L21" i="4"/>
  <c r="D21" i="4"/>
  <c r="J32" i="4"/>
  <c r="E31" i="4"/>
  <c r="H30" i="4"/>
  <c r="K29" i="4"/>
  <c r="F28" i="4"/>
  <c r="I27" i="4"/>
  <c r="L26" i="4"/>
  <c r="D26" i="4"/>
  <c r="G25" i="4"/>
  <c r="J24" i="4"/>
  <c r="M23" i="4"/>
  <c r="E23" i="4"/>
  <c r="H22" i="4"/>
  <c r="K21" i="4"/>
  <c r="K33" i="4" s="1"/>
  <c r="I32" i="4"/>
  <c r="L31" i="4"/>
  <c r="D31" i="4"/>
  <c r="G30" i="4"/>
  <c r="J29" i="4"/>
  <c r="M28" i="4"/>
  <c r="E28" i="4"/>
  <c r="H27" i="4"/>
  <c r="K26" i="4"/>
  <c r="F25" i="4"/>
  <c r="I24" i="4"/>
  <c r="L23" i="4"/>
  <c r="D23" i="4"/>
  <c r="G22" i="4"/>
  <c r="J21" i="4"/>
  <c r="G32" i="4"/>
  <c r="J31" i="4"/>
  <c r="M30" i="4"/>
  <c r="E48" i="4"/>
  <c r="H47" i="4"/>
  <c r="K46" i="4"/>
  <c r="F45" i="4"/>
  <c r="I44" i="4"/>
  <c r="L43" i="4"/>
  <c r="D43" i="4"/>
  <c r="G42" i="4"/>
  <c r="J41" i="4"/>
  <c r="M40" i="4"/>
  <c r="E40" i="4"/>
  <c r="H39" i="4"/>
  <c r="K38" i="4"/>
  <c r="F37" i="4"/>
  <c r="L48" i="4"/>
  <c r="D48" i="4"/>
  <c r="G47" i="4"/>
  <c r="J46" i="4"/>
  <c r="M45" i="4"/>
  <c r="E45" i="4"/>
  <c r="H44" i="4"/>
  <c r="K43" i="4"/>
  <c r="F42" i="4"/>
  <c r="I41" i="4"/>
  <c r="L40" i="4"/>
  <c r="D40" i="4"/>
  <c r="G39" i="4"/>
  <c r="J38" i="4"/>
  <c r="M37" i="4"/>
  <c r="E37" i="4"/>
  <c r="K48" i="4"/>
  <c r="F47" i="4"/>
  <c r="I46" i="4"/>
  <c r="L45" i="4"/>
  <c r="D45" i="4"/>
  <c r="G44" i="4"/>
  <c r="J43" i="4"/>
  <c r="M42" i="4"/>
  <c r="E42" i="4"/>
  <c r="H41" i="4"/>
  <c r="K40" i="4"/>
  <c r="F39" i="4"/>
  <c r="I38" i="4"/>
  <c r="L37" i="4"/>
  <c r="D37" i="4"/>
  <c r="D49" i="4" s="1"/>
  <c r="I48" i="4"/>
  <c r="L47" i="4"/>
  <c r="D47" i="4"/>
  <c r="G46" i="4"/>
  <c r="J45" i="4"/>
  <c r="M44" i="4"/>
  <c r="E44" i="4"/>
  <c r="H43" i="4"/>
  <c r="K42" i="4"/>
  <c r="F41" i="4"/>
  <c r="I40" i="4"/>
  <c r="L39" i="4"/>
  <c r="D39" i="4"/>
  <c r="G38" i="4"/>
  <c r="J37" i="4"/>
  <c r="D5" i="4"/>
  <c r="D17" i="4" s="1"/>
  <c r="K6" i="4"/>
  <c r="K17" i="4" s="1"/>
  <c r="D9" i="4"/>
  <c r="D11" i="4"/>
  <c r="F13" i="4"/>
  <c r="H15" i="4"/>
  <c r="E25" i="4"/>
  <c r="G27" i="4"/>
  <c r="I29" i="4"/>
  <c r="D38" i="4"/>
  <c r="J40" i="4"/>
  <c r="D46" i="4"/>
  <c r="L6" i="4"/>
  <c r="L17" i="4" s="1"/>
  <c r="D22" i="4"/>
  <c r="I25" i="4"/>
  <c r="K28" i="4"/>
  <c r="F32" i="4"/>
  <c r="D42" i="4"/>
  <c r="L44" i="4"/>
  <c r="J47" i="4"/>
  <c r="I53" i="4"/>
  <c r="J54" i="4"/>
  <c r="F57" i="4"/>
  <c r="K58" i="4"/>
  <c r="D60" i="4"/>
  <c r="I61" i="4"/>
  <c r="J62" i="4"/>
  <c r="G7" i="5"/>
  <c r="G8" i="5"/>
  <c r="I16" i="5"/>
  <c r="F5" i="4"/>
  <c r="D6" i="4"/>
  <c r="M6" i="4"/>
  <c r="J7" i="4"/>
  <c r="I8" i="4"/>
  <c r="G9" i="4"/>
  <c r="F10" i="4"/>
  <c r="I11" i="4"/>
  <c r="H12" i="4"/>
  <c r="K13" i="4"/>
  <c r="K14" i="4"/>
  <c r="E21" i="4"/>
  <c r="E22" i="4"/>
  <c r="H23" i="4"/>
  <c r="G24" i="4"/>
  <c r="J25" i="4"/>
  <c r="I26" i="4"/>
  <c r="L27" i="4"/>
  <c r="L28" i="4"/>
  <c r="G31" i="4"/>
  <c r="H32" i="4"/>
  <c r="F38" i="4"/>
  <c r="K39" i="4"/>
  <c r="D41" i="4"/>
  <c r="H42" i="4"/>
  <c r="I43" i="4"/>
  <c r="F46" i="4"/>
  <c r="K47" i="4"/>
  <c r="J53" i="4"/>
  <c r="D56" i="4"/>
  <c r="G57" i="4"/>
  <c r="L58" i="4"/>
  <c r="E60" i="4"/>
  <c r="J61" i="4"/>
  <c r="D64" i="4"/>
  <c r="H7" i="5"/>
  <c r="I8" i="5"/>
  <c r="E12" i="5"/>
  <c r="H33" i="5"/>
  <c r="D27" i="5"/>
  <c r="D11" i="5"/>
  <c r="D43" i="5"/>
  <c r="P9" i="3"/>
  <c r="M5" i="4"/>
  <c r="F8" i="4"/>
  <c r="F12" i="4"/>
  <c r="I14" i="4"/>
  <c r="K16" i="4"/>
  <c r="E24" i="4"/>
  <c r="J28" i="4"/>
  <c r="L30" i="4"/>
  <c r="E32" i="4"/>
  <c r="I39" i="4"/>
  <c r="K44" i="4"/>
  <c r="I47" i="4"/>
  <c r="I7" i="4"/>
  <c r="F9" i="4"/>
  <c r="E11" i="4"/>
  <c r="G13" i="4"/>
  <c r="G23" i="4"/>
  <c r="H26" i="4"/>
  <c r="M29" i="4"/>
  <c r="J39" i="4"/>
  <c r="E46" i="4"/>
  <c r="E18" i="2"/>
  <c r="E6" i="4"/>
  <c r="J8" i="4"/>
  <c r="G10" i="4"/>
  <c r="I12" i="4"/>
  <c r="L14" i="4"/>
  <c r="F22" i="4"/>
  <c r="H24" i="4"/>
  <c r="J26" i="4"/>
  <c r="D30" i="4"/>
  <c r="G37" i="4"/>
  <c r="M39" i="4"/>
  <c r="I42" i="4"/>
  <c r="G45" i="4"/>
  <c r="H46" i="4"/>
  <c r="K53" i="4"/>
  <c r="D55" i="4"/>
  <c r="H56" i="4"/>
  <c r="I57" i="4"/>
  <c r="F60" i="4"/>
  <c r="K61" i="4"/>
  <c r="D63" i="4"/>
  <c r="H64" i="4"/>
  <c r="I7" i="5"/>
  <c r="G11" i="5"/>
  <c r="I12" i="5"/>
  <c r="G15" i="5"/>
  <c r="H7" i="4"/>
  <c r="G26" i="4"/>
  <c r="F43" i="4"/>
  <c r="E5" i="4"/>
  <c r="G8" i="4"/>
  <c r="E10" i="4"/>
  <c r="G12" i="4"/>
  <c r="J14" i="4"/>
  <c r="I15" i="4"/>
  <c r="L16" i="4"/>
  <c r="F24" i="4"/>
  <c r="K27" i="4"/>
  <c r="E38" i="4"/>
  <c r="G43" i="4"/>
  <c r="G5" i="4"/>
  <c r="L7" i="4"/>
  <c r="H9" i="4"/>
  <c r="J11" i="4"/>
  <c r="L13" i="4"/>
  <c r="F21" i="4"/>
  <c r="I23" i="4"/>
  <c r="I33" i="4" s="1"/>
  <c r="K25" i="4"/>
  <c r="M27" i="4"/>
  <c r="H31" i="4"/>
  <c r="L32" i="4"/>
  <c r="H38" i="4"/>
  <c r="E41" i="4"/>
  <c r="M43" i="4"/>
  <c r="H5" i="4"/>
  <c r="G6" i="4"/>
  <c r="D7" i="4"/>
  <c r="M7" i="4"/>
  <c r="K8" i="4"/>
  <c r="I9" i="4"/>
  <c r="H10" i="4"/>
  <c r="K11" i="4"/>
  <c r="J12" i="4"/>
  <c r="M13" i="4"/>
  <c r="D16" i="4"/>
  <c r="G21" i="4"/>
  <c r="J22" i="4"/>
  <c r="J23" i="4"/>
  <c r="L24" i="4"/>
  <c r="L25" i="4"/>
  <c r="E29" i="4"/>
  <c r="E30" i="4"/>
  <c r="I31" i="4"/>
  <c r="H37" i="4"/>
  <c r="L38" i="4"/>
  <c r="G41" i="4"/>
  <c r="J42" i="4"/>
  <c r="H45" i="4"/>
  <c r="L46" i="4"/>
  <c r="M53" i="4"/>
  <c r="E55" i="4"/>
  <c r="I56" i="4"/>
  <c r="M57" i="4"/>
  <c r="G59" i="4"/>
  <c r="H60" i="4"/>
  <c r="M61" i="4"/>
  <c r="E63" i="4"/>
  <c r="I64" i="4"/>
  <c r="I6" i="5"/>
  <c r="H11" i="5"/>
  <c r="H15" i="5"/>
  <c r="J33" i="5"/>
  <c r="I32" i="8"/>
  <c r="L31" i="8"/>
  <c r="D31" i="8"/>
  <c r="G30" i="8"/>
  <c r="J29" i="8"/>
  <c r="E28" i="8"/>
  <c r="H27" i="8"/>
  <c r="K26" i="8"/>
  <c r="F25" i="8"/>
  <c r="I24" i="8"/>
  <c r="L23" i="8"/>
  <c r="D23" i="8"/>
  <c r="G22" i="8"/>
  <c r="J21" i="8"/>
  <c r="J32" i="8"/>
  <c r="K31" i="8"/>
  <c r="D30" i="8"/>
  <c r="F29" i="8"/>
  <c r="H28" i="8"/>
  <c r="J27" i="8"/>
  <c r="L26" i="8"/>
  <c r="E25" i="8"/>
  <c r="G24" i="8"/>
  <c r="I23" i="8"/>
  <c r="K22" i="8"/>
  <c r="D21" i="8"/>
  <c r="G32" i="8"/>
  <c r="I31" i="8"/>
  <c r="K30" i="8"/>
  <c r="F32" i="8"/>
  <c r="H31" i="8"/>
  <c r="J30" i="8"/>
  <c r="L29" i="8"/>
  <c r="D28" i="8"/>
  <c r="F27" i="8"/>
  <c r="H26" i="8"/>
  <c r="K25" i="8"/>
  <c r="D24" i="8"/>
  <c r="F23" i="8"/>
  <c r="H22" i="8"/>
  <c r="I21" i="8"/>
  <c r="D32" i="8"/>
  <c r="L30" i="8"/>
  <c r="I29" i="8"/>
  <c r="J28" i="8"/>
  <c r="I27" i="8"/>
  <c r="G26" i="8"/>
  <c r="I25" i="8"/>
  <c r="H24" i="8"/>
  <c r="G23" i="8"/>
  <c r="E22" i="8"/>
  <c r="E21" i="8"/>
  <c r="I30" i="8"/>
  <c r="H29" i="8"/>
  <c r="I28" i="8"/>
  <c r="G27" i="8"/>
  <c r="F26" i="8"/>
  <c r="H25" i="8"/>
  <c r="F24" i="8"/>
  <c r="E23" i="8"/>
  <c r="D22" i="8"/>
  <c r="H30" i="8"/>
  <c r="G29" i="8"/>
  <c r="G28" i="8"/>
  <c r="J31" i="8"/>
  <c r="F30" i="8"/>
  <c r="E29" i="8"/>
  <c r="F28" i="8"/>
  <c r="D27" i="8"/>
  <c r="D26" i="8"/>
  <c r="D25" i="8"/>
  <c r="M22" i="8"/>
  <c r="L21" i="8"/>
  <c r="G31" i="8"/>
  <c r="D29" i="8"/>
  <c r="E27" i="8"/>
  <c r="L25" i="8"/>
  <c r="I22" i="8"/>
  <c r="F31" i="8"/>
  <c r="J25" i="8"/>
  <c r="F22" i="8"/>
  <c r="E31" i="8"/>
  <c r="L28" i="8"/>
  <c r="G25" i="8"/>
  <c r="K23" i="8"/>
  <c r="L32" i="8"/>
  <c r="K28" i="8"/>
  <c r="E32" i="8"/>
  <c r="L27" i="8"/>
  <c r="J24" i="8"/>
  <c r="L22" i="8"/>
  <c r="F21" i="8"/>
  <c r="E64" i="8"/>
  <c r="H63" i="8"/>
  <c r="K62" i="8"/>
  <c r="F61" i="8"/>
  <c r="I60" i="8"/>
  <c r="L59" i="8"/>
  <c r="D59" i="8"/>
  <c r="G58" i="8"/>
  <c r="J57" i="8"/>
  <c r="E56" i="8"/>
  <c r="H55" i="8"/>
  <c r="K54" i="8"/>
  <c r="F53" i="8"/>
  <c r="D64" i="8"/>
  <c r="F63" i="8"/>
  <c r="H62" i="8"/>
  <c r="K61" i="8"/>
  <c r="D60" i="8"/>
  <c r="F59" i="8"/>
  <c r="H58" i="8"/>
  <c r="I57" i="8"/>
  <c r="K56" i="8"/>
  <c r="D55" i="8"/>
  <c r="F54" i="8"/>
  <c r="I53" i="8"/>
  <c r="L64" i="8"/>
  <c r="E63" i="8"/>
  <c r="K64" i="8"/>
  <c r="D63" i="8"/>
  <c r="F62" i="8"/>
  <c r="I61" i="8"/>
  <c r="K60" i="8"/>
  <c r="E58" i="8"/>
  <c r="G57" i="8"/>
  <c r="I56" i="8"/>
  <c r="K55" i="8"/>
  <c r="M54" i="8"/>
  <c r="D54" i="8"/>
  <c r="G53" i="8"/>
  <c r="J64" i="8"/>
  <c r="L63" i="8"/>
  <c r="E62" i="8"/>
  <c r="H61" i="8"/>
  <c r="J60" i="8"/>
  <c r="K59" i="8"/>
  <c r="D58" i="8"/>
  <c r="F57" i="8"/>
  <c r="H56" i="8"/>
  <c r="J55" i="8"/>
  <c r="L54" i="8"/>
  <c r="E53" i="8"/>
  <c r="I64" i="8"/>
  <c r="K63" i="8"/>
  <c r="D62" i="8"/>
  <c r="G61" i="8"/>
  <c r="H60" i="8"/>
  <c r="J59" i="8"/>
  <c r="L58" i="8"/>
  <c r="E57" i="8"/>
  <c r="G56" i="8"/>
  <c r="I55" i="8"/>
  <c r="G64" i="8"/>
  <c r="I63" i="8"/>
  <c r="J62" i="8"/>
  <c r="F64" i="8"/>
  <c r="G63" i="8"/>
  <c r="I62" i="8"/>
  <c r="L61" i="8"/>
  <c r="E60" i="8"/>
  <c r="G59" i="8"/>
  <c r="I58" i="8"/>
  <c r="K57" i="8"/>
  <c r="L56" i="8"/>
  <c r="E55" i="8"/>
  <c r="G54" i="8"/>
  <c r="J53" i="8"/>
  <c r="E61" i="8"/>
  <c r="H59" i="8"/>
  <c r="L57" i="8"/>
  <c r="L55" i="8"/>
  <c r="J63" i="8"/>
  <c r="D61" i="8"/>
  <c r="E59" i="8"/>
  <c r="H57" i="8"/>
  <c r="G55" i="8"/>
  <c r="D57" i="8"/>
  <c r="F55" i="8"/>
  <c r="L53" i="8"/>
  <c r="L62" i="8"/>
  <c r="L60" i="8"/>
  <c r="K58" i="8"/>
  <c r="K53" i="8"/>
  <c r="G62" i="8"/>
  <c r="G60" i="8"/>
  <c r="J58" i="8"/>
  <c r="F60" i="8"/>
  <c r="F58" i="8"/>
  <c r="F56" i="8"/>
  <c r="I54" i="8"/>
  <c r="D53" i="8"/>
  <c r="J61" i="8"/>
  <c r="J56" i="8"/>
  <c r="H53" i="8"/>
  <c r="D56" i="8"/>
  <c r="I59" i="8"/>
  <c r="H64" i="8"/>
  <c r="J54" i="8"/>
  <c r="H54" i="8"/>
  <c r="E54" i="8"/>
  <c r="I11" i="8"/>
  <c r="J16" i="8"/>
  <c r="J22" i="8"/>
  <c r="H32" i="8"/>
  <c r="G30" i="9"/>
  <c r="I29" i="9"/>
  <c r="G26" i="9"/>
  <c r="I25" i="9"/>
  <c r="G22" i="9"/>
  <c r="I21" i="9"/>
  <c r="G80" i="8"/>
  <c r="J79" i="8"/>
  <c r="E78" i="8"/>
  <c r="H77" i="8"/>
  <c r="K76" i="8"/>
  <c r="F75" i="8"/>
  <c r="I74" i="8"/>
  <c r="L73" i="8"/>
  <c r="D73" i="8"/>
  <c r="G72" i="8"/>
  <c r="J71" i="8"/>
  <c r="M70" i="8"/>
  <c r="E70" i="8"/>
  <c r="H69" i="8"/>
  <c r="E32" i="9"/>
  <c r="H31" i="9"/>
  <c r="I30" i="9"/>
  <c r="J29" i="9"/>
  <c r="J28" i="9"/>
  <c r="E24" i="9"/>
  <c r="H23" i="9"/>
  <c r="I22" i="9"/>
  <c r="J21" i="9"/>
  <c r="E25" i="9"/>
  <c r="E23" i="9"/>
  <c r="G32" i="9"/>
  <c r="G31" i="9"/>
  <c r="E30" i="9"/>
  <c r="E29" i="9"/>
  <c r="E28" i="9"/>
  <c r="G27" i="9"/>
  <c r="H26" i="9"/>
  <c r="G25" i="9"/>
  <c r="E31" i="9"/>
  <c r="E27" i="9"/>
  <c r="E26" i="9"/>
  <c r="H21" i="9"/>
  <c r="J22" i="9"/>
  <c r="G21" i="9"/>
  <c r="I32" i="9"/>
  <c r="H28" i="9"/>
  <c r="H24" i="9"/>
  <c r="H80" i="8"/>
  <c r="I79" i="8"/>
  <c r="K78" i="8"/>
  <c r="D77" i="8"/>
  <c r="F76" i="8"/>
  <c r="I75" i="8"/>
  <c r="K74" i="8"/>
  <c r="E72" i="8"/>
  <c r="G71" i="8"/>
  <c r="I70" i="8"/>
  <c r="K69" i="8"/>
  <c r="H32" i="9"/>
  <c r="G28" i="9"/>
  <c r="G24" i="9"/>
  <c r="H22" i="9"/>
  <c r="F80" i="8"/>
  <c r="H79" i="8"/>
  <c r="J78" i="8"/>
  <c r="L77" i="8"/>
  <c r="E76" i="8"/>
  <c r="H75" i="8"/>
  <c r="J74" i="8"/>
  <c r="K73" i="8"/>
  <c r="D72" i="8"/>
  <c r="F71" i="8"/>
  <c r="H70" i="8"/>
  <c r="J69" i="8"/>
  <c r="H29" i="9"/>
  <c r="J25" i="9"/>
  <c r="E22" i="9"/>
  <c r="E80" i="8"/>
  <c r="G79" i="8"/>
  <c r="I78" i="8"/>
  <c r="K77" i="8"/>
  <c r="D76" i="8"/>
  <c r="G75" i="8"/>
  <c r="H74" i="8"/>
  <c r="J73" i="8"/>
  <c r="L72" i="8"/>
  <c r="E71" i="8"/>
  <c r="G70" i="8"/>
  <c r="I69" i="8"/>
  <c r="G29" i="9"/>
  <c r="H25" i="9"/>
  <c r="D80" i="8"/>
  <c r="F79" i="8"/>
  <c r="H78" i="8"/>
  <c r="J77" i="8"/>
  <c r="L76" i="8"/>
  <c r="E75" i="8"/>
  <c r="G74" i="8"/>
  <c r="I73" i="8"/>
  <c r="K72" i="8"/>
  <c r="D71" i="8"/>
  <c r="F70" i="8"/>
  <c r="G69" i="8"/>
  <c r="J30" i="9"/>
  <c r="J26" i="9"/>
  <c r="J23" i="9"/>
  <c r="L80" i="8"/>
  <c r="E79" i="8"/>
  <c r="G78" i="8"/>
  <c r="I77" i="8"/>
  <c r="J76" i="8"/>
  <c r="D75" i="8"/>
  <c r="F74" i="8"/>
  <c r="H73" i="8"/>
  <c r="J72" i="8"/>
  <c r="L71" i="8"/>
  <c r="D70" i="8"/>
  <c r="F69" i="8"/>
  <c r="H30" i="9"/>
  <c r="J27" i="9"/>
  <c r="I26" i="9"/>
  <c r="I23" i="9"/>
  <c r="E21" i="9"/>
  <c r="J31" i="9"/>
  <c r="I27" i="9"/>
  <c r="J24" i="9"/>
  <c r="G23" i="9"/>
  <c r="J80" i="8"/>
  <c r="L79" i="8"/>
  <c r="D78" i="8"/>
  <c r="F77" i="8"/>
  <c r="H76" i="8"/>
  <c r="K75" i="8"/>
  <c r="D74" i="8"/>
  <c r="F73" i="8"/>
  <c r="H72" i="8"/>
  <c r="I71" i="8"/>
  <c r="K70" i="8"/>
  <c r="D69" i="8"/>
  <c r="J32" i="9"/>
  <c r="I31" i="9"/>
  <c r="I28" i="9"/>
  <c r="H27" i="9"/>
  <c r="I24" i="9"/>
  <c r="I80" i="8"/>
  <c r="K79" i="8"/>
  <c r="L78" i="8"/>
  <c r="E77" i="8"/>
  <c r="G76" i="8"/>
  <c r="J75" i="8"/>
  <c r="L74" i="8"/>
  <c r="E73" i="8"/>
  <c r="F72" i="8"/>
  <c r="H71" i="8"/>
  <c r="J70" i="8"/>
  <c r="L69" i="8"/>
  <c r="D79" i="8"/>
  <c r="L75" i="8"/>
  <c r="K71" i="8"/>
  <c r="F78" i="8"/>
  <c r="E74" i="8"/>
  <c r="L70" i="8"/>
  <c r="G77" i="8"/>
  <c r="G73" i="8"/>
  <c r="E69" i="8"/>
  <c r="K80" i="8"/>
  <c r="I76" i="8"/>
  <c r="I72" i="8"/>
  <c r="J48" i="9"/>
  <c r="E46" i="9"/>
  <c r="H45" i="9"/>
  <c r="J44" i="9"/>
  <c r="E42" i="9"/>
  <c r="H41" i="9"/>
  <c r="J40" i="9"/>
  <c r="E38" i="9"/>
  <c r="H37" i="9"/>
  <c r="H49" i="9" s="1"/>
  <c r="E44" i="9"/>
  <c r="G43" i="9"/>
  <c r="I42" i="9"/>
  <c r="J41" i="9"/>
  <c r="G48" i="9"/>
  <c r="G47" i="9"/>
  <c r="I46" i="9"/>
  <c r="J45" i="9"/>
  <c r="I44" i="9"/>
  <c r="I43" i="9"/>
  <c r="J42" i="9"/>
  <c r="I41" i="9"/>
  <c r="H40" i="9"/>
  <c r="H39" i="9"/>
  <c r="J38" i="9"/>
  <c r="J47" i="9"/>
  <c r="H47" i="9"/>
  <c r="G46" i="9"/>
  <c r="E45" i="9"/>
  <c r="I40" i="9"/>
  <c r="G39" i="9"/>
  <c r="H38" i="9"/>
  <c r="I37" i="9"/>
  <c r="I48" i="9"/>
  <c r="E47" i="9"/>
  <c r="G40" i="9"/>
  <c r="E39" i="9"/>
  <c r="G38" i="9"/>
  <c r="G37" i="9"/>
  <c r="H48" i="9"/>
  <c r="G41" i="9"/>
  <c r="E40" i="9"/>
  <c r="E37" i="9"/>
  <c r="E48" i="9"/>
  <c r="J43" i="9"/>
  <c r="H42" i="9"/>
  <c r="E41" i="9"/>
  <c r="H44" i="9"/>
  <c r="I47" i="9"/>
  <c r="G44" i="9"/>
  <c r="G42" i="9"/>
  <c r="I38" i="9"/>
  <c r="I45" i="9"/>
  <c r="G45" i="9"/>
  <c r="J39" i="9"/>
  <c r="J46" i="9"/>
  <c r="H43" i="9"/>
  <c r="I39" i="9"/>
  <c r="H46" i="9"/>
  <c r="E43" i="9"/>
  <c r="J37" i="9"/>
  <c r="H7" i="8"/>
  <c r="H9" i="8"/>
  <c r="I14" i="8"/>
  <c r="K32" i="8"/>
  <c r="I5" i="8"/>
  <c r="I9" i="8"/>
  <c r="H23" i="8"/>
  <c r="E7" i="6"/>
  <c r="E9" i="6"/>
  <c r="E11" i="6"/>
  <c r="E13" i="6"/>
  <c r="E15" i="6"/>
  <c r="E17" i="6"/>
  <c r="E15" i="9"/>
  <c r="H14" i="9"/>
  <c r="J13" i="9"/>
  <c r="E11" i="9"/>
  <c r="H10" i="9"/>
  <c r="J9" i="9"/>
  <c r="E7" i="9"/>
  <c r="H6" i="9"/>
  <c r="J5" i="9"/>
  <c r="J16" i="9"/>
  <c r="E12" i="9"/>
  <c r="H11" i="9"/>
  <c r="I10" i="9"/>
  <c r="I9" i="9"/>
  <c r="J8" i="9"/>
  <c r="E13" i="9"/>
  <c r="E6" i="9"/>
  <c r="G5" i="9"/>
  <c r="G16" i="9"/>
  <c r="H15" i="9"/>
  <c r="I14" i="9"/>
  <c r="H13" i="9"/>
  <c r="G12" i="9"/>
  <c r="J7" i="9"/>
  <c r="J6" i="9"/>
  <c r="I5" i="9"/>
  <c r="E16" i="9"/>
  <c r="G15" i="9"/>
  <c r="G14" i="9"/>
  <c r="G13" i="9"/>
  <c r="I8" i="9"/>
  <c r="I7" i="9"/>
  <c r="I6" i="9"/>
  <c r="H5" i="9"/>
  <c r="E14" i="9"/>
  <c r="H8" i="9"/>
  <c r="H7" i="9"/>
  <c r="G6" i="9"/>
  <c r="E5" i="9"/>
  <c r="H9" i="9"/>
  <c r="G8" i="9"/>
  <c r="G7" i="9"/>
  <c r="J12" i="9"/>
  <c r="G11" i="9"/>
  <c r="G9" i="9"/>
  <c r="J15" i="9"/>
  <c r="I12" i="9"/>
  <c r="E9" i="9"/>
  <c r="I15" i="9"/>
  <c r="H12" i="9"/>
  <c r="J10" i="9"/>
  <c r="I16" i="9"/>
  <c r="I13" i="9"/>
  <c r="G10" i="9"/>
  <c r="E8" i="9"/>
  <c r="H16" i="9"/>
  <c r="E10" i="9"/>
  <c r="J11" i="9"/>
  <c r="J14" i="9"/>
  <c r="I11" i="9"/>
  <c r="G16" i="8"/>
  <c r="J15" i="8"/>
  <c r="E14" i="8"/>
  <c r="H13" i="8"/>
  <c r="K12" i="8"/>
  <c r="F11" i="8"/>
  <c r="I10" i="8"/>
  <c r="L9" i="8"/>
  <c r="D9" i="8"/>
  <c r="G8" i="8"/>
  <c r="J7" i="8"/>
  <c r="M6" i="8"/>
  <c r="E6" i="8"/>
  <c r="H5" i="8"/>
  <c r="F16" i="8"/>
  <c r="H15" i="8"/>
  <c r="J14" i="8"/>
  <c r="L13" i="8"/>
  <c r="E12" i="8"/>
  <c r="H11" i="8"/>
  <c r="J10" i="8"/>
  <c r="K9" i="8"/>
  <c r="D8" i="8"/>
  <c r="F7" i="8"/>
  <c r="H6" i="8"/>
  <c r="J5" i="8"/>
  <c r="L16" i="8"/>
  <c r="E15" i="8"/>
  <c r="G14" i="8"/>
  <c r="I13" i="8"/>
  <c r="L14" i="8"/>
  <c r="K13" i="8"/>
  <c r="L12" i="8"/>
  <c r="D10" i="8"/>
  <c r="E9" i="8"/>
  <c r="E8" i="8"/>
  <c r="E7" i="8"/>
  <c r="F6" i="8"/>
  <c r="F5" i="8"/>
  <c r="K16" i="8"/>
  <c r="L15" i="8"/>
  <c r="K14" i="8"/>
  <c r="J13" i="8"/>
  <c r="J12" i="8"/>
  <c r="L11" i="8"/>
  <c r="D7" i="8"/>
  <c r="D6" i="8"/>
  <c r="E5" i="8"/>
  <c r="I16" i="8"/>
  <c r="I15" i="8"/>
  <c r="H14" i="8"/>
  <c r="F13" i="8"/>
  <c r="H12" i="8"/>
  <c r="J11" i="8"/>
  <c r="K10" i="8"/>
  <c r="J9" i="8"/>
  <c r="D16" i="8"/>
  <c r="F14" i="8"/>
  <c r="G11" i="8"/>
  <c r="E10" i="8"/>
  <c r="L8" i="8"/>
  <c r="L7" i="8"/>
  <c r="J6" i="8"/>
  <c r="G5" i="8"/>
  <c r="D14" i="8"/>
  <c r="I12" i="8"/>
  <c r="E11" i="8"/>
  <c r="K8" i="8"/>
  <c r="K7" i="8"/>
  <c r="I6" i="8"/>
  <c r="D5" i="8"/>
  <c r="K15" i="8"/>
  <c r="G12" i="8"/>
  <c r="D11" i="8"/>
  <c r="J8" i="8"/>
  <c r="I7" i="8"/>
  <c r="G6" i="8"/>
  <c r="H16" i="8"/>
  <c r="D13" i="8"/>
  <c r="K11" i="8"/>
  <c r="G10" i="8"/>
  <c r="F9" i="8"/>
  <c r="L6" i="8"/>
  <c r="K5" i="8"/>
  <c r="E192" i="8"/>
  <c r="H191" i="8"/>
  <c r="K190" i="8"/>
  <c r="F189" i="8"/>
  <c r="I188" i="8"/>
  <c r="L187" i="8"/>
  <c r="D187" i="8"/>
  <c r="G186" i="8"/>
  <c r="J185" i="8"/>
  <c r="E184" i="8"/>
  <c r="H183" i="8"/>
  <c r="K182" i="8"/>
  <c r="F181" i="8"/>
  <c r="F192" i="8"/>
  <c r="G191" i="8"/>
  <c r="I190" i="8"/>
  <c r="L189" i="8"/>
  <c r="E188" i="8"/>
  <c r="G187" i="8"/>
  <c r="I186" i="8"/>
  <c r="K185" i="8"/>
  <c r="L184" i="8"/>
  <c r="E183" i="8"/>
  <c r="G182" i="8"/>
  <c r="J181" i="8"/>
  <c r="I192" i="8"/>
  <c r="J191" i="8"/>
  <c r="J190" i="8"/>
  <c r="K189" i="8"/>
  <c r="H192" i="8"/>
  <c r="I191" i="8"/>
  <c r="H190" i="8"/>
  <c r="J189" i="8"/>
  <c r="G192" i="8"/>
  <c r="F191" i="8"/>
  <c r="G190" i="8"/>
  <c r="I189" i="8"/>
  <c r="K188" i="8"/>
  <c r="K187" i="8"/>
  <c r="L186" i="8"/>
  <c r="D183" i="8"/>
  <c r="E182" i="8"/>
  <c r="G181" i="8"/>
  <c r="G193" i="8" s="1"/>
  <c r="D192" i="8"/>
  <c r="E191" i="8"/>
  <c r="F190" i="8"/>
  <c r="H189" i="8"/>
  <c r="J188" i="8"/>
  <c r="J187" i="8"/>
  <c r="K186" i="8"/>
  <c r="L185" i="8"/>
  <c r="E190" i="8"/>
  <c r="I187" i="8"/>
  <c r="F186" i="8"/>
  <c r="E185" i="8"/>
  <c r="F184" i="8"/>
  <c r="G183" i="8"/>
  <c r="F182" i="8"/>
  <c r="E181" i="8"/>
  <c r="D190" i="8"/>
  <c r="L188" i="8"/>
  <c r="H187" i="8"/>
  <c r="E186" i="8"/>
  <c r="D185" i="8"/>
  <c r="D184" i="8"/>
  <c r="F183" i="8"/>
  <c r="D182" i="8"/>
  <c r="D181" i="8"/>
  <c r="L191" i="8"/>
  <c r="H188" i="8"/>
  <c r="F187" i="8"/>
  <c r="D186" i="8"/>
  <c r="K191" i="8"/>
  <c r="G188" i="8"/>
  <c r="E187" i="8"/>
  <c r="K184" i="8"/>
  <c r="M182" i="8"/>
  <c r="D191" i="8"/>
  <c r="G189" i="8"/>
  <c r="F188" i="8"/>
  <c r="I185" i="8"/>
  <c r="J184" i="8"/>
  <c r="L183" i="8"/>
  <c r="L182" i="8"/>
  <c r="L181" i="8"/>
  <c r="L192" i="8"/>
  <c r="E189" i="8"/>
  <c r="D188" i="8"/>
  <c r="H185" i="8"/>
  <c r="I184" i="8"/>
  <c r="K183" i="8"/>
  <c r="J182" i="8"/>
  <c r="K181" i="8"/>
  <c r="K193" i="8" s="1"/>
  <c r="K192" i="8"/>
  <c r="D189" i="8"/>
  <c r="J186" i="8"/>
  <c r="G185" i="8"/>
  <c r="H184" i="8"/>
  <c r="J183" i="8"/>
  <c r="I182" i="8"/>
  <c r="I181" i="8"/>
  <c r="J192" i="8"/>
  <c r="L190" i="8"/>
  <c r="H186" i="8"/>
  <c r="F185" i="8"/>
  <c r="G184" i="8"/>
  <c r="I183" i="8"/>
  <c r="H182" i="8"/>
  <c r="H181" i="8"/>
  <c r="H193" i="8" s="1"/>
  <c r="L5" i="8"/>
  <c r="F12" i="8"/>
  <c r="D15" i="8"/>
  <c r="J23" i="8"/>
  <c r="E26" i="8"/>
  <c r="K29" i="8"/>
  <c r="K48" i="8"/>
  <c r="F47" i="8"/>
  <c r="I46" i="8"/>
  <c r="L45" i="8"/>
  <c r="D45" i="8"/>
  <c r="G44" i="8"/>
  <c r="J43" i="8"/>
  <c r="E42" i="8"/>
  <c r="H41" i="8"/>
  <c r="K40" i="8"/>
  <c r="F39" i="8"/>
  <c r="I38" i="8"/>
  <c r="L37" i="8"/>
  <c r="D37" i="8"/>
  <c r="L48" i="8"/>
  <c r="E47" i="8"/>
  <c r="G46" i="8"/>
  <c r="I45" i="8"/>
  <c r="K44" i="8"/>
  <c r="D43" i="8"/>
  <c r="F42" i="8"/>
  <c r="G41" i="8"/>
  <c r="I40" i="8"/>
  <c r="L39" i="8"/>
  <c r="E38" i="8"/>
  <c r="G37" i="8"/>
  <c r="I48" i="8"/>
  <c r="L47" i="8"/>
  <c r="E46" i="8"/>
  <c r="G45" i="8"/>
  <c r="I44" i="8"/>
  <c r="K43" i="8"/>
  <c r="L42" i="8"/>
  <c r="E41" i="8"/>
  <c r="G40" i="8"/>
  <c r="J39" i="8"/>
  <c r="L38" i="8"/>
  <c r="E37" i="8"/>
  <c r="H48" i="8"/>
  <c r="K47" i="8"/>
  <c r="D46" i="8"/>
  <c r="F45" i="8"/>
  <c r="H44" i="8"/>
  <c r="I43" i="8"/>
  <c r="K42" i="8"/>
  <c r="D41" i="8"/>
  <c r="F40" i="8"/>
  <c r="I39" i="8"/>
  <c r="K38" i="8"/>
  <c r="D48" i="8"/>
  <c r="G47" i="8"/>
  <c r="H46" i="8"/>
  <c r="J45" i="8"/>
  <c r="L44" i="8"/>
  <c r="E43" i="8"/>
  <c r="G42" i="8"/>
  <c r="I41" i="8"/>
  <c r="J40" i="8"/>
  <c r="D39" i="8"/>
  <c r="F38" i="8"/>
  <c r="K46" i="8"/>
  <c r="H43" i="8"/>
  <c r="H40" i="8"/>
  <c r="J37" i="8"/>
  <c r="J46" i="8"/>
  <c r="G43" i="8"/>
  <c r="L41" i="8"/>
  <c r="E40" i="8"/>
  <c r="M38" i="8"/>
  <c r="I37" i="8"/>
  <c r="J47" i="8"/>
  <c r="F46" i="8"/>
  <c r="J44" i="8"/>
  <c r="F43" i="8"/>
  <c r="K41" i="8"/>
  <c r="D40" i="8"/>
  <c r="J38" i="8"/>
  <c r="H37" i="8"/>
  <c r="I47" i="8"/>
  <c r="F44" i="8"/>
  <c r="J41" i="8"/>
  <c r="H38" i="8"/>
  <c r="F37" i="8"/>
  <c r="G48" i="8"/>
  <c r="D47" i="8"/>
  <c r="K45" i="8"/>
  <c r="D44" i="8"/>
  <c r="H47" i="8"/>
  <c r="E44" i="8"/>
  <c r="G39" i="8"/>
  <c r="F41" i="8"/>
  <c r="E39" i="8"/>
  <c r="L46" i="8"/>
  <c r="L43" i="8"/>
  <c r="G38" i="8"/>
  <c r="J48" i="8"/>
  <c r="J42" i="8"/>
  <c r="L40" i="8"/>
  <c r="F48" i="8"/>
  <c r="H45" i="8"/>
  <c r="E48" i="8"/>
  <c r="E45" i="8"/>
  <c r="H42" i="8"/>
  <c r="K39" i="8"/>
  <c r="K37" i="8"/>
  <c r="D42" i="8"/>
  <c r="H39" i="8"/>
  <c r="F8" i="8"/>
  <c r="F10" i="8"/>
  <c r="G21" i="8"/>
  <c r="G33" i="8" s="1"/>
  <c r="I26" i="8"/>
  <c r="D38" i="8"/>
  <c r="H8" i="8"/>
  <c r="H10" i="8"/>
  <c r="E13" i="8"/>
  <c r="G15" i="8"/>
  <c r="H21" i="8"/>
  <c r="E24" i="8"/>
  <c r="J26" i="8"/>
  <c r="E30" i="8"/>
  <c r="I160" i="8"/>
  <c r="L159" i="8"/>
  <c r="D159" i="8"/>
  <c r="G158" i="8"/>
  <c r="J157" i="8"/>
  <c r="E156" i="8"/>
  <c r="H155" i="8"/>
  <c r="K154" i="8"/>
  <c r="F153" i="8"/>
  <c r="I152" i="8"/>
  <c r="L151" i="8"/>
  <c r="D151" i="8"/>
  <c r="G150" i="8"/>
  <c r="J149" i="8"/>
  <c r="L160" i="8"/>
  <c r="E159" i="8"/>
  <c r="F158" i="8"/>
  <c r="H157" i="8"/>
  <c r="J156" i="8"/>
  <c r="L155" i="8"/>
  <c r="E154" i="8"/>
  <c r="H153" i="8"/>
  <c r="J152" i="8"/>
  <c r="K151" i="8"/>
  <c r="M150" i="8"/>
  <c r="D150" i="8"/>
  <c r="F149" i="8"/>
  <c r="K160" i="8"/>
  <c r="E158" i="8"/>
  <c r="G157" i="8"/>
  <c r="I156" i="8"/>
  <c r="K155" i="8"/>
  <c r="D154" i="8"/>
  <c r="G153" i="8"/>
  <c r="H152" i="8"/>
  <c r="J151" i="8"/>
  <c r="L150" i="8"/>
  <c r="E149" i="8"/>
  <c r="J160" i="8"/>
  <c r="K159" i="8"/>
  <c r="D158" i="8"/>
  <c r="F157" i="8"/>
  <c r="H156" i="8"/>
  <c r="J155" i="8"/>
  <c r="L154" i="8"/>
  <c r="E153" i="8"/>
  <c r="G152" i="8"/>
  <c r="I151" i="8"/>
  <c r="K150" i="8"/>
  <c r="D149" i="8"/>
  <c r="H160" i="8"/>
  <c r="J159" i="8"/>
  <c r="L158" i="8"/>
  <c r="E157" i="8"/>
  <c r="G156" i="8"/>
  <c r="I155" i="8"/>
  <c r="J154" i="8"/>
  <c r="D153" i="8"/>
  <c r="F152" i="8"/>
  <c r="H151" i="8"/>
  <c r="J150" i="8"/>
  <c r="L149" i="8"/>
  <c r="L161" i="8" s="1"/>
  <c r="G160" i="8"/>
  <c r="I159" i="8"/>
  <c r="K158" i="8"/>
  <c r="D157" i="8"/>
  <c r="F156" i="8"/>
  <c r="G155" i="8"/>
  <c r="I154" i="8"/>
  <c r="L153" i="8"/>
  <c r="E152" i="8"/>
  <c r="G151" i="8"/>
  <c r="I150" i="8"/>
  <c r="K149" i="8"/>
  <c r="F160" i="8"/>
  <c r="H159" i="8"/>
  <c r="J158" i="8"/>
  <c r="L157" i="8"/>
  <c r="D156" i="8"/>
  <c r="F155" i="8"/>
  <c r="H154" i="8"/>
  <c r="K153" i="8"/>
  <c r="D152" i="8"/>
  <c r="F151" i="8"/>
  <c r="H150" i="8"/>
  <c r="I149" i="8"/>
  <c r="E160" i="8"/>
  <c r="G159" i="8"/>
  <c r="I158" i="8"/>
  <c r="K157" i="8"/>
  <c r="L156" i="8"/>
  <c r="E155" i="8"/>
  <c r="G154" i="8"/>
  <c r="J153" i="8"/>
  <c r="L152" i="8"/>
  <c r="E151" i="8"/>
  <c r="F150" i="8"/>
  <c r="H149" i="8"/>
  <c r="D160" i="8"/>
  <c r="F159" i="8"/>
  <c r="H158" i="8"/>
  <c r="I157" i="8"/>
  <c r="K156" i="8"/>
  <c r="D155" i="8"/>
  <c r="F154" i="8"/>
  <c r="I153" i="8"/>
  <c r="K152" i="8"/>
  <c r="E150" i="8"/>
  <c r="G149" i="8"/>
  <c r="K6" i="8"/>
  <c r="I8" i="8"/>
  <c r="L10" i="8"/>
  <c r="G13" i="8"/>
  <c r="K21" i="8"/>
  <c r="K24" i="8"/>
  <c r="E10" i="6"/>
  <c r="E12" i="6"/>
  <c r="E14" i="6"/>
  <c r="E16" i="6"/>
  <c r="E18" i="6"/>
  <c r="G144" i="8"/>
  <c r="J143" i="8"/>
  <c r="E142" i="8"/>
  <c r="H141" i="8"/>
  <c r="K140" i="8"/>
  <c r="F139" i="8"/>
  <c r="I138" i="8"/>
  <c r="L137" i="8"/>
  <c r="D137" i="8"/>
  <c r="G136" i="8"/>
  <c r="J135" i="8"/>
  <c r="M134" i="8"/>
  <c r="E134" i="8"/>
  <c r="H133" i="8"/>
  <c r="I144" i="8"/>
  <c r="K143" i="8"/>
  <c r="L142" i="8"/>
  <c r="E141" i="8"/>
  <c r="G140" i="8"/>
  <c r="J139" i="8"/>
  <c r="L138" i="8"/>
  <c r="E137" i="8"/>
  <c r="F136" i="8"/>
  <c r="H135" i="8"/>
  <c r="J134" i="8"/>
  <c r="L133" i="8"/>
  <c r="H144" i="8"/>
  <c r="I143" i="8"/>
  <c r="K142" i="8"/>
  <c r="D141" i="8"/>
  <c r="F140" i="8"/>
  <c r="I139" i="8"/>
  <c r="K138" i="8"/>
  <c r="E136" i="8"/>
  <c r="G135" i="8"/>
  <c r="I134" i="8"/>
  <c r="K133" i="8"/>
  <c r="F144" i="8"/>
  <c r="H143" i="8"/>
  <c r="J142" i="8"/>
  <c r="L141" i="8"/>
  <c r="E140" i="8"/>
  <c r="H139" i="8"/>
  <c r="J138" i="8"/>
  <c r="K137" i="8"/>
  <c r="D136" i="8"/>
  <c r="F135" i="8"/>
  <c r="H134" i="8"/>
  <c r="J133" i="8"/>
  <c r="E144" i="8"/>
  <c r="G143" i="8"/>
  <c r="I142" i="8"/>
  <c r="K141" i="8"/>
  <c r="D140" i="8"/>
  <c r="G139" i="8"/>
  <c r="H138" i="8"/>
  <c r="J137" i="8"/>
  <c r="L136" i="8"/>
  <c r="E135" i="8"/>
  <c r="G134" i="8"/>
  <c r="I133" i="8"/>
  <c r="D144" i="8"/>
  <c r="F143" i="8"/>
  <c r="H142" i="8"/>
  <c r="J141" i="8"/>
  <c r="L140" i="8"/>
  <c r="E139" i="8"/>
  <c r="G138" i="8"/>
  <c r="I137" i="8"/>
  <c r="K136" i="8"/>
  <c r="D135" i="8"/>
  <c r="F134" i="8"/>
  <c r="G133" i="8"/>
  <c r="L144" i="8"/>
  <c r="E143" i="8"/>
  <c r="G142" i="8"/>
  <c r="I141" i="8"/>
  <c r="J140" i="8"/>
  <c r="D139" i="8"/>
  <c r="F138" i="8"/>
  <c r="H137" i="8"/>
  <c r="J136" i="8"/>
  <c r="L135" i="8"/>
  <c r="D134" i="8"/>
  <c r="F133" i="8"/>
  <c r="K144" i="8"/>
  <c r="D143" i="8"/>
  <c r="F142" i="8"/>
  <c r="G141" i="8"/>
  <c r="I140" i="8"/>
  <c r="L139" i="8"/>
  <c r="E138" i="8"/>
  <c r="G137" i="8"/>
  <c r="I136" i="8"/>
  <c r="K135" i="8"/>
  <c r="L134" i="8"/>
  <c r="E133" i="8"/>
  <c r="J144" i="8"/>
  <c r="L143" i="8"/>
  <c r="D142" i="8"/>
  <c r="F141" i="8"/>
  <c r="H140" i="8"/>
  <c r="K139" i="8"/>
  <c r="D138" i="8"/>
  <c r="F137" i="8"/>
  <c r="H136" i="8"/>
  <c r="I135" i="8"/>
  <c r="K134" i="8"/>
  <c r="D133" i="8"/>
  <c r="K176" i="8"/>
  <c r="F175" i="8"/>
  <c r="I174" i="8"/>
  <c r="L173" i="8"/>
  <c r="D173" i="8"/>
  <c r="G172" i="8"/>
  <c r="J171" i="8"/>
  <c r="E170" i="8"/>
  <c r="H169" i="8"/>
  <c r="K168" i="8"/>
  <c r="F167" i="8"/>
  <c r="I166" i="8"/>
  <c r="L165" i="8"/>
  <c r="D165" i="8"/>
  <c r="D176" i="8"/>
  <c r="G175" i="8"/>
  <c r="H174" i="8"/>
  <c r="J173" i="8"/>
  <c r="L172" i="8"/>
  <c r="G176" i="8"/>
  <c r="I175" i="8"/>
  <c r="J174" i="8"/>
  <c r="D172" i="8"/>
  <c r="F171" i="8"/>
  <c r="H170" i="8"/>
  <c r="J169" i="8"/>
  <c r="L168" i="8"/>
  <c r="E167" i="8"/>
  <c r="G166" i="8"/>
  <c r="I165" i="8"/>
  <c r="E171" i="8"/>
  <c r="G170" i="8"/>
  <c r="I169" i="8"/>
  <c r="J168" i="8"/>
  <c r="D167" i="8"/>
  <c r="F166" i="8"/>
  <c r="H165" i="8"/>
  <c r="L176" i="8"/>
  <c r="L175" i="8"/>
  <c r="L174" i="8"/>
  <c r="K173" i="8"/>
  <c r="K172" i="8"/>
  <c r="D171" i="8"/>
  <c r="F170" i="8"/>
  <c r="G169" i="8"/>
  <c r="I168" i="8"/>
  <c r="L167" i="8"/>
  <c r="E166" i="8"/>
  <c r="G165" i="8"/>
  <c r="J176" i="8"/>
  <c r="K175" i="8"/>
  <c r="K174" i="8"/>
  <c r="I173" i="8"/>
  <c r="J172" i="8"/>
  <c r="L171" i="8"/>
  <c r="D170" i="8"/>
  <c r="F169" i="8"/>
  <c r="H168" i="8"/>
  <c r="K167" i="8"/>
  <c r="M166" i="8"/>
  <c r="D166" i="8"/>
  <c r="F165" i="8"/>
  <c r="I176" i="8"/>
  <c r="J175" i="8"/>
  <c r="G174" i="8"/>
  <c r="H173" i="8"/>
  <c r="I172" i="8"/>
  <c r="K171" i="8"/>
  <c r="L170" i="8"/>
  <c r="E169" i="8"/>
  <c r="G168" i="8"/>
  <c r="J167" i="8"/>
  <c r="L166" i="8"/>
  <c r="E165" i="8"/>
  <c r="H176" i="8"/>
  <c r="H175" i="8"/>
  <c r="F174" i="8"/>
  <c r="G173" i="8"/>
  <c r="H172" i="8"/>
  <c r="I171" i="8"/>
  <c r="K170" i="8"/>
  <c r="D169" i="8"/>
  <c r="F168" i="8"/>
  <c r="I167" i="8"/>
  <c r="K166" i="8"/>
  <c r="F176" i="8"/>
  <c r="E175" i="8"/>
  <c r="E174" i="8"/>
  <c r="F173" i="8"/>
  <c r="F172" i="8"/>
  <c r="H171" i="8"/>
  <c r="J170" i="8"/>
  <c r="L169" i="8"/>
  <c r="E168" i="8"/>
  <c r="H167" i="8"/>
  <c r="J166" i="8"/>
  <c r="K165" i="8"/>
  <c r="E176" i="8"/>
  <c r="D175" i="8"/>
  <c r="D174" i="8"/>
  <c r="E173" i="8"/>
  <c r="E172" i="8"/>
  <c r="G171" i="8"/>
  <c r="I170" i="8"/>
  <c r="K169" i="8"/>
  <c r="D168" i="8"/>
  <c r="G167" i="8"/>
  <c r="H166" i="8"/>
  <c r="J165" i="8"/>
  <c r="E16" i="8"/>
  <c r="L24" i="8"/>
  <c r="K27" i="8"/>
  <c r="I96" i="8"/>
  <c r="L95" i="8"/>
  <c r="D95" i="8"/>
  <c r="G94" i="8"/>
  <c r="J93" i="8"/>
  <c r="E92" i="8"/>
  <c r="H91" i="8"/>
  <c r="K90" i="8"/>
  <c r="F89" i="8"/>
  <c r="I88" i="8"/>
  <c r="L87" i="8"/>
  <c r="D87" i="8"/>
  <c r="G86" i="8"/>
  <c r="J85" i="8"/>
  <c r="K96" i="8"/>
  <c r="E94" i="8"/>
  <c r="G93" i="8"/>
  <c r="I92" i="8"/>
  <c r="K91" i="8"/>
  <c r="D90" i="8"/>
  <c r="G89" i="8"/>
  <c r="H88" i="8"/>
  <c r="J87" i="8"/>
  <c r="L86" i="8"/>
  <c r="E85" i="8"/>
  <c r="J96" i="8"/>
  <c r="K95" i="8"/>
  <c r="D94" i="8"/>
  <c r="F93" i="8"/>
  <c r="H92" i="8"/>
  <c r="J91" i="8"/>
  <c r="L90" i="8"/>
  <c r="E89" i="8"/>
  <c r="G88" i="8"/>
  <c r="I87" i="8"/>
  <c r="K86" i="8"/>
  <c r="D85" i="8"/>
  <c r="H96" i="8"/>
  <c r="J95" i="8"/>
  <c r="L94" i="8"/>
  <c r="E93" i="8"/>
  <c r="G92" i="8"/>
  <c r="I91" i="8"/>
  <c r="J90" i="8"/>
  <c r="D89" i="8"/>
  <c r="F88" i="8"/>
  <c r="H87" i="8"/>
  <c r="J86" i="8"/>
  <c r="L85" i="8"/>
  <c r="G96" i="8"/>
  <c r="I95" i="8"/>
  <c r="K94" i="8"/>
  <c r="D93" i="8"/>
  <c r="F92" i="8"/>
  <c r="G91" i="8"/>
  <c r="I90" i="8"/>
  <c r="L89" i="8"/>
  <c r="E88" i="8"/>
  <c r="G87" i="8"/>
  <c r="I86" i="8"/>
  <c r="K85" i="8"/>
  <c r="F96" i="8"/>
  <c r="H95" i="8"/>
  <c r="J94" i="8"/>
  <c r="L93" i="8"/>
  <c r="D92" i="8"/>
  <c r="F91" i="8"/>
  <c r="H90" i="8"/>
  <c r="K89" i="8"/>
  <c r="D88" i="8"/>
  <c r="F87" i="8"/>
  <c r="H86" i="8"/>
  <c r="I85" i="8"/>
  <c r="E96" i="8"/>
  <c r="G95" i="8"/>
  <c r="I94" i="8"/>
  <c r="K93" i="8"/>
  <c r="L92" i="8"/>
  <c r="E91" i="8"/>
  <c r="G90" i="8"/>
  <c r="D96" i="8"/>
  <c r="F95" i="8"/>
  <c r="H94" i="8"/>
  <c r="I93" i="8"/>
  <c r="K92" i="8"/>
  <c r="D91" i="8"/>
  <c r="F90" i="8"/>
  <c r="I89" i="8"/>
  <c r="K88" i="8"/>
  <c r="E86" i="8"/>
  <c r="G85" i="8"/>
  <c r="L96" i="8"/>
  <c r="E95" i="8"/>
  <c r="F94" i="8"/>
  <c r="H93" i="8"/>
  <c r="J92" i="8"/>
  <c r="L91" i="8"/>
  <c r="E90" i="8"/>
  <c r="H89" i="8"/>
  <c r="J88" i="8"/>
  <c r="K87" i="8"/>
  <c r="M86" i="8"/>
  <c r="D86" i="8"/>
  <c r="F85" i="8"/>
  <c r="F86" i="8"/>
  <c r="J89" i="8"/>
  <c r="H85" i="8"/>
  <c r="L88" i="8"/>
  <c r="E87" i="8"/>
  <c r="K112" i="8"/>
  <c r="F111" i="8"/>
  <c r="I110" i="8"/>
  <c r="L109" i="8"/>
  <c r="D109" i="8"/>
  <c r="G108" i="8"/>
  <c r="J107" i="8"/>
  <c r="E106" i="8"/>
  <c r="H105" i="8"/>
  <c r="K104" i="8"/>
  <c r="F103" i="8"/>
  <c r="I102" i="8"/>
  <c r="L101" i="8"/>
  <c r="D101" i="8"/>
  <c r="D112" i="8"/>
  <c r="G111" i="8"/>
  <c r="H110" i="8"/>
  <c r="J109" i="8"/>
  <c r="L108" i="8"/>
  <c r="E107" i="8"/>
  <c r="G106" i="8"/>
  <c r="I105" i="8"/>
  <c r="J104" i="8"/>
  <c r="D103" i="8"/>
  <c r="F102" i="8"/>
  <c r="H101" i="8"/>
  <c r="L112" i="8"/>
  <c r="E111" i="8"/>
  <c r="G110" i="8"/>
  <c r="I109" i="8"/>
  <c r="K108" i="8"/>
  <c r="D107" i="8"/>
  <c r="F106" i="8"/>
  <c r="G105" i="8"/>
  <c r="I104" i="8"/>
  <c r="L103" i="8"/>
  <c r="E102" i="8"/>
  <c r="G101" i="8"/>
  <c r="J112" i="8"/>
  <c r="D111" i="8"/>
  <c r="F110" i="8"/>
  <c r="H109" i="8"/>
  <c r="J108" i="8"/>
  <c r="L107" i="8"/>
  <c r="D106" i="8"/>
  <c r="F105" i="8"/>
  <c r="H104" i="8"/>
  <c r="K103" i="8"/>
  <c r="M102" i="8"/>
  <c r="D102" i="8"/>
  <c r="F101" i="8"/>
  <c r="I112" i="8"/>
  <c r="L111" i="8"/>
  <c r="E110" i="8"/>
  <c r="G109" i="8"/>
  <c r="I108" i="8"/>
  <c r="K107" i="8"/>
  <c r="L106" i="8"/>
  <c r="E105" i="8"/>
  <c r="G104" i="8"/>
  <c r="J103" i="8"/>
  <c r="L102" i="8"/>
  <c r="E101" i="8"/>
  <c r="H112" i="8"/>
  <c r="K111" i="8"/>
  <c r="D110" i="8"/>
  <c r="F109" i="8"/>
  <c r="H108" i="8"/>
  <c r="I107" i="8"/>
  <c r="K106" i="8"/>
  <c r="D105" i="8"/>
  <c r="F104" i="8"/>
  <c r="I103" i="8"/>
  <c r="K102" i="8"/>
  <c r="G112" i="8"/>
  <c r="J111" i="8"/>
  <c r="L110" i="8"/>
  <c r="E109" i="8"/>
  <c r="F108" i="8"/>
  <c r="H107" i="8"/>
  <c r="J106" i="8"/>
  <c r="L105" i="8"/>
  <c r="E104" i="8"/>
  <c r="H103" i="8"/>
  <c r="J102" i="8"/>
  <c r="K101" i="8"/>
  <c r="F112" i="8"/>
  <c r="I111" i="8"/>
  <c r="K110" i="8"/>
  <c r="E108" i="8"/>
  <c r="G107" i="8"/>
  <c r="I106" i="8"/>
  <c r="K105" i="8"/>
  <c r="D104" i="8"/>
  <c r="G103" i="8"/>
  <c r="H102" i="8"/>
  <c r="J101" i="8"/>
  <c r="E112" i="8"/>
  <c r="H111" i="8"/>
  <c r="J110" i="8"/>
  <c r="K109" i="8"/>
  <c r="D108" i="8"/>
  <c r="F107" i="8"/>
  <c r="H106" i="8"/>
  <c r="J105" i="8"/>
  <c r="L104" i="8"/>
  <c r="E103" i="8"/>
  <c r="G102" i="8"/>
  <c r="I101" i="8"/>
  <c r="E128" i="8"/>
  <c r="H127" i="8"/>
  <c r="K126" i="8"/>
  <c r="F125" i="8"/>
  <c r="I124" i="8"/>
  <c r="L123" i="8"/>
  <c r="D123" i="8"/>
  <c r="G122" i="8"/>
  <c r="J121" i="8"/>
  <c r="E120" i="8"/>
  <c r="H119" i="8"/>
  <c r="K118" i="8"/>
  <c r="F117" i="8"/>
  <c r="F128" i="8"/>
  <c r="G127" i="8"/>
  <c r="I126" i="8"/>
  <c r="L125" i="8"/>
  <c r="E124" i="8"/>
  <c r="G123" i="8"/>
  <c r="I122" i="8"/>
  <c r="K121" i="8"/>
  <c r="L120" i="8"/>
  <c r="E119" i="8"/>
  <c r="G118" i="8"/>
  <c r="J117" i="8"/>
  <c r="D128" i="8"/>
  <c r="F127" i="8"/>
  <c r="H126" i="8"/>
  <c r="K125" i="8"/>
  <c r="D124" i="8"/>
  <c r="F123" i="8"/>
  <c r="H122" i="8"/>
  <c r="I121" i="8"/>
  <c r="K120" i="8"/>
  <c r="D119" i="8"/>
  <c r="F118" i="8"/>
  <c r="I117" i="8"/>
  <c r="L128" i="8"/>
  <c r="E127" i="8"/>
  <c r="G126" i="8"/>
  <c r="J125" i="8"/>
  <c r="L124" i="8"/>
  <c r="E123" i="8"/>
  <c r="F122" i="8"/>
  <c r="H121" i="8"/>
  <c r="J120" i="8"/>
  <c r="L119" i="8"/>
  <c r="E118" i="8"/>
  <c r="H117" i="8"/>
  <c r="K128" i="8"/>
  <c r="D127" i="8"/>
  <c r="F126" i="8"/>
  <c r="I125" i="8"/>
  <c r="K124" i="8"/>
  <c r="E122" i="8"/>
  <c r="G121" i="8"/>
  <c r="I120" i="8"/>
  <c r="K119" i="8"/>
  <c r="M118" i="8"/>
  <c r="D118" i="8"/>
  <c r="G117" i="8"/>
  <c r="J128" i="8"/>
  <c r="L127" i="8"/>
  <c r="E126" i="8"/>
  <c r="H125" i="8"/>
  <c r="J124" i="8"/>
  <c r="K123" i="8"/>
  <c r="D122" i="8"/>
  <c r="F121" i="8"/>
  <c r="H120" i="8"/>
  <c r="J119" i="8"/>
  <c r="L118" i="8"/>
  <c r="E117" i="8"/>
  <c r="I128" i="8"/>
  <c r="K127" i="8"/>
  <c r="D126" i="8"/>
  <c r="G125" i="8"/>
  <c r="H124" i="8"/>
  <c r="J123" i="8"/>
  <c r="L122" i="8"/>
  <c r="E121" i="8"/>
  <c r="G120" i="8"/>
  <c r="I119" i="8"/>
  <c r="J118" i="8"/>
  <c r="D117" i="8"/>
  <c r="H128" i="8"/>
  <c r="J127" i="8"/>
  <c r="L126" i="8"/>
  <c r="E125" i="8"/>
  <c r="G124" i="8"/>
  <c r="I123" i="8"/>
  <c r="K122" i="8"/>
  <c r="D121" i="8"/>
  <c r="F120" i="8"/>
  <c r="G119" i="8"/>
  <c r="I118" i="8"/>
  <c r="L117" i="8"/>
  <c r="G128" i="8"/>
  <c r="I127" i="8"/>
  <c r="J126" i="8"/>
  <c r="D125" i="8"/>
  <c r="F124" i="8"/>
  <c r="H123" i="8"/>
  <c r="J122" i="8"/>
  <c r="L121" i="8"/>
  <c r="D120" i="8"/>
  <c r="F119" i="8"/>
  <c r="H118" i="8"/>
  <c r="K117" i="8"/>
  <c r="G208" i="8"/>
  <c r="J207" i="8"/>
  <c r="E206" i="8"/>
  <c r="H205" i="8"/>
  <c r="K204" i="8"/>
  <c r="F203" i="8"/>
  <c r="I202" i="8"/>
  <c r="L201" i="8"/>
  <c r="D201" i="8"/>
  <c r="G200" i="8"/>
  <c r="J199" i="8"/>
  <c r="M198" i="8"/>
  <c r="E198" i="8"/>
  <c r="H197" i="8"/>
  <c r="H208" i="8"/>
  <c r="I207" i="8"/>
  <c r="K206" i="8"/>
  <c r="D205" i="8"/>
  <c r="F204" i="8"/>
  <c r="I203" i="8"/>
  <c r="F208" i="8"/>
  <c r="G207" i="8"/>
  <c r="H206" i="8"/>
  <c r="I205" i="8"/>
  <c r="I204" i="8"/>
  <c r="K203" i="8"/>
  <c r="L202" i="8"/>
  <c r="E201" i="8"/>
  <c r="F200" i="8"/>
  <c r="H199" i="8"/>
  <c r="J198" i="8"/>
  <c r="L197" i="8"/>
  <c r="E208" i="8"/>
  <c r="E207" i="8"/>
  <c r="D206" i="8"/>
  <c r="D202" i="8"/>
  <c r="F201" i="8"/>
  <c r="E200" i="8"/>
  <c r="F199" i="8"/>
  <c r="G198" i="8"/>
  <c r="G197" i="8"/>
  <c r="D208" i="8"/>
  <c r="D207" i="8"/>
  <c r="D200" i="8"/>
  <c r="E199" i="8"/>
  <c r="F198" i="8"/>
  <c r="F197" i="8"/>
  <c r="L205" i="8"/>
  <c r="L204" i="8"/>
  <c r="L203" i="8"/>
  <c r="K202" i="8"/>
  <c r="D199" i="8"/>
  <c r="D198" i="8"/>
  <c r="E197" i="8"/>
  <c r="E209" i="8" s="1"/>
  <c r="L206" i="8"/>
  <c r="K205" i="8"/>
  <c r="J204" i="8"/>
  <c r="J203" i="8"/>
  <c r="J202" i="8"/>
  <c r="K201" i="8"/>
  <c r="L200" i="8"/>
  <c r="D197" i="8"/>
  <c r="I208" i="8"/>
  <c r="I206" i="8"/>
  <c r="E203" i="8"/>
  <c r="J201" i="8"/>
  <c r="H200" i="8"/>
  <c r="K198" i="8"/>
  <c r="G206" i="8"/>
  <c r="H204" i="8"/>
  <c r="D203" i="8"/>
  <c r="I201" i="8"/>
  <c r="I198" i="8"/>
  <c r="L207" i="8"/>
  <c r="F206" i="8"/>
  <c r="G204" i="8"/>
  <c r="H201" i="8"/>
  <c r="L199" i="8"/>
  <c r="H198" i="8"/>
  <c r="K207" i="8"/>
  <c r="E204" i="8"/>
  <c r="H202" i="8"/>
  <c r="G201" i="8"/>
  <c r="K199" i="8"/>
  <c r="H207" i="8"/>
  <c r="J205" i="8"/>
  <c r="D204" i="8"/>
  <c r="G202" i="8"/>
  <c r="I199" i="8"/>
  <c r="L208" i="8"/>
  <c r="F207" i="8"/>
  <c r="G205" i="8"/>
  <c r="F202" i="8"/>
  <c r="K200" i="8"/>
  <c r="G199" i="8"/>
  <c r="K197" i="8"/>
  <c r="K208" i="8"/>
  <c r="F205" i="8"/>
  <c r="H203" i="8"/>
  <c r="E202" i="8"/>
  <c r="J200" i="8"/>
  <c r="J197" i="8"/>
  <c r="J208" i="8"/>
  <c r="J206" i="8"/>
  <c r="E205" i="8"/>
  <c r="G203" i="8"/>
  <c r="I200" i="8"/>
  <c r="L198" i="8"/>
  <c r="I197" i="8"/>
  <c r="K7" i="13"/>
  <c r="L7" i="13" s="1"/>
  <c r="K39" i="13"/>
  <c r="L39" i="13" s="1"/>
  <c r="K23" i="13"/>
  <c r="L23" i="13" s="1"/>
  <c r="O838" i="11"/>
  <c r="P838" i="11" s="1"/>
  <c r="O812" i="11"/>
  <c r="P812" i="11" s="1"/>
  <c r="O786" i="11"/>
  <c r="P786" i="11" s="1"/>
  <c r="O760" i="11"/>
  <c r="P760" i="11" s="1"/>
  <c r="O734" i="11"/>
  <c r="P734" i="11" s="1"/>
  <c r="O708" i="11"/>
  <c r="P708" i="11" s="1"/>
  <c r="O682" i="11"/>
  <c r="P682" i="11" s="1"/>
  <c r="O656" i="11"/>
  <c r="P656" i="11" s="1"/>
  <c r="O630" i="11"/>
  <c r="P630" i="11" s="1"/>
  <c r="O604" i="11"/>
  <c r="P604" i="11" s="1"/>
  <c r="O578" i="11"/>
  <c r="P578" i="11" s="1"/>
  <c r="O552" i="11"/>
  <c r="P552" i="11" s="1"/>
  <c r="O526" i="11"/>
  <c r="P526" i="11" s="1"/>
  <c r="O500" i="11"/>
  <c r="P500" i="11" s="1"/>
  <c r="O474" i="11"/>
  <c r="P474" i="11" s="1"/>
  <c r="O448" i="11"/>
  <c r="P448" i="11" s="1"/>
  <c r="O422" i="11"/>
  <c r="P422" i="11" s="1"/>
  <c r="O396" i="11"/>
  <c r="P396" i="11" s="1"/>
  <c r="O370" i="11"/>
  <c r="P370" i="11" s="1"/>
  <c r="O344" i="11"/>
  <c r="P344" i="11" s="1"/>
  <c r="O318" i="11"/>
  <c r="P318" i="11" s="1"/>
  <c r="O292" i="11"/>
  <c r="P292" i="11" s="1"/>
  <c r="O266" i="11"/>
  <c r="P266" i="11" s="1"/>
  <c r="O240" i="11"/>
  <c r="P240" i="11" s="1"/>
  <c r="O214" i="11"/>
  <c r="P214" i="11" s="1"/>
  <c r="O188" i="11"/>
  <c r="P188" i="11" s="1"/>
  <c r="O162" i="11"/>
  <c r="P162" i="11" s="1"/>
  <c r="O136" i="11"/>
  <c r="P136" i="11" s="1"/>
  <c r="O110" i="11"/>
  <c r="P110" i="11" s="1"/>
  <c r="O84" i="11"/>
  <c r="P84" i="11" s="1"/>
  <c r="O58" i="11"/>
  <c r="P58" i="11" s="1"/>
  <c r="O32" i="11"/>
  <c r="P32" i="11" s="1"/>
  <c r="O6" i="11"/>
  <c r="P6" i="11" s="1"/>
  <c r="O851" i="11"/>
  <c r="P851" i="11" s="1"/>
  <c r="O825" i="11"/>
  <c r="P825" i="11" s="1"/>
  <c r="O799" i="11"/>
  <c r="P799" i="11" s="1"/>
  <c r="O773" i="11"/>
  <c r="P773" i="11" s="1"/>
  <c r="O747" i="11"/>
  <c r="P747" i="11" s="1"/>
  <c r="O721" i="11"/>
  <c r="P721" i="11" s="1"/>
  <c r="O695" i="11"/>
  <c r="P695" i="11" s="1"/>
  <c r="O669" i="11"/>
  <c r="P669" i="11" s="1"/>
  <c r="O643" i="11"/>
  <c r="P643" i="11" s="1"/>
  <c r="O617" i="11"/>
  <c r="P617" i="11" s="1"/>
  <c r="O591" i="11"/>
  <c r="P591" i="11" s="1"/>
  <c r="O565" i="11"/>
  <c r="P565" i="11" s="1"/>
  <c r="O539" i="11"/>
  <c r="P539" i="11" s="1"/>
  <c r="O513" i="11"/>
  <c r="P513" i="11" s="1"/>
  <c r="O487" i="11"/>
  <c r="P487" i="11" s="1"/>
  <c r="O461" i="11"/>
  <c r="P461" i="11" s="1"/>
  <c r="O435" i="11"/>
  <c r="P435" i="11" s="1"/>
  <c r="O409" i="11"/>
  <c r="P409" i="11" s="1"/>
  <c r="O383" i="11"/>
  <c r="P383" i="11" s="1"/>
  <c r="O357" i="11"/>
  <c r="P357" i="11" s="1"/>
  <c r="O331" i="11"/>
  <c r="P331" i="11" s="1"/>
  <c r="O305" i="11"/>
  <c r="P305" i="11" s="1"/>
  <c r="O279" i="11"/>
  <c r="P279" i="11" s="1"/>
  <c r="O253" i="11"/>
  <c r="P253" i="11" s="1"/>
  <c r="O227" i="11"/>
  <c r="P227" i="11" s="1"/>
  <c r="O201" i="11"/>
  <c r="P201" i="11" s="1"/>
  <c r="O175" i="11"/>
  <c r="P175" i="11" s="1"/>
  <c r="O149" i="11"/>
  <c r="P149" i="11" s="1"/>
  <c r="O123" i="11"/>
  <c r="P123" i="11" s="1"/>
  <c r="O97" i="11"/>
  <c r="P97" i="11" s="1"/>
  <c r="O71" i="11"/>
  <c r="P71" i="11" s="1"/>
  <c r="O45" i="11"/>
  <c r="P45" i="11" s="1"/>
  <c r="O19" i="11"/>
  <c r="P19" i="11" s="1"/>
  <c r="F9" i="10"/>
  <c r="H9" i="10" s="1"/>
  <c r="M23" i="12"/>
  <c r="E15" i="13"/>
  <c r="H14" i="13"/>
  <c r="J13" i="13"/>
  <c r="E11" i="13"/>
  <c r="H16" i="13"/>
  <c r="J15" i="13"/>
  <c r="G10" i="13"/>
  <c r="I9" i="13"/>
  <c r="G6" i="13"/>
  <c r="I5" i="13"/>
  <c r="E18" i="10"/>
  <c r="E16" i="10"/>
  <c r="E14" i="10"/>
  <c r="E12" i="10"/>
  <c r="E10" i="10"/>
  <c r="E8" i="10"/>
  <c r="E12" i="13"/>
  <c r="H11" i="13"/>
  <c r="H10" i="13"/>
  <c r="H9" i="13"/>
  <c r="I8" i="13"/>
  <c r="J14" i="13"/>
  <c r="H13" i="13"/>
  <c r="I16" i="13"/>
  <c r="G15" i="13"/>
  <c r="J12" i="13"/>
  <c r="J10" i="13"/>
  <c r="J9" i="13"/>
  <c r="H8" i="13"/>
  <c r="I7" i="13"/>
  <c r="I6" i="13"/>
  <c r="J5" i="13"/>
  <c r="E11" i="10"/>
  <c r="G13" i="13"/>
  <c r="G12" i="13"/>
  <c r="G11" i="13"/>
  <c r="E7" i="13"/>
  <c r="E5" i="13"/>
  <c r="I14" i="13"/>
  <c r="E13" i="13"/>
  <c r="J16" i="13"/>
  <c r="H15" i="13"/>
  <c r="J8" i="13"/>
  <c r="J7" i="13"/>
  <c r="J6" i="13"/>
  <c r="E10" i="13"/>
  <c r="H5" i="13"/>
  <c r="G8" i="13"/>
  <c r="G5" i="13"/>
  <c r="J11" i="13"/>
  <c r="E8" i="13"/>
  <c r="I15" i="13"/>
  <c r="I13" i="13"/>
  <c r="I11" i="13"/>
  <c r="H6" i="13"/>
  <c r="G9" i="13"/>
  <c r="E6" i="13"/>
  <c r="E9" i="13"/>
  <c r="G16" i="13"/>
  <c r="G14" i="13"/>
  <c r="I12" i="13"/>
  <c r="H7" i="13"/>
  <c r="E16" i="13"/>
  <c r="E14" i="13"/>
  <c r="H12" i="13"/>
  <c r="I10" i="13"/>
  <c r="G7" i="13"/>
  <c r="E17" i="10"/>
  <c r="E7" i="10"/>
  <c r="E13" i="10"/>
  <c r="E59" i="12"/>
  <c r="E15" i="10"/>
  <c r="F16" i="12"/>
  <c r="I15" i="12"/>
  <c r="L14" i="12"/>
  <c r="D14" i="12"/>
  <c r="G13" i="12"/>
  <c r="J12" i="12"/>
  <c r="E11" i="12"/>
  <c r="H10" i="12"/>
  <c r="K9" i="12"/>
  <c r="F8" i="12"/>
  <c r="I7" i="12"/>
  <c r="L6" i="12"/>
  <c r="D6" i="12"/>
  <c r="G5" i="12"/>
  <c r="D16" i="12"/>
  <c r="F15" i="12"/>
  <c r="H14" i="12"/>
  <c r="J13" i="12"/>
  <c r="L12" i="12"/>
  <c r="D11" i="12"/>
  <c r="F10" i="12"/>
  <c r="H9" i="12"/>
  <c r="K8" i="12"/>
  <c r="D7" i="12"/>
  <c r="F6" i="12"/>
  <c r="H5" i="12"/>
  <c r="D15" i="12"/>
  <c r="E14" i="12"/>
  <c r="E13" i="12"/>
  <c r="F12" i="12"/>
  <c r="H11" i="12"/>
  <c r="I10" i="12"/>
  <c r="I9" i="12"/>
  <c r="J8" i="12"/>
  <c r="K7" i="12"/>
  <c r="K6" i="12"/>
  <c r="L5" i="12"/>
  <c r="L16" i="12"/>
  <c r="D13" i="12"/>
  <c r="E12" i="12"/>
  <c r="G11" i="12"/>
  <c r="G10" i="12"/>
  <c r="G9" i="12"/>
  <c r="I8" i="12"/>
  <c r="J7" i="12"/>
  <c r="J6" i="12"/>
  <c r="J16" i="12"/>
  <c r="K15" i="12"/>
  <c r="K14" i="12"/>
  <c r="L13" i="12"/>
  <c r="D10" i="12"/>
  <c r="E9" i="12"/>
  <c r="G8" i="12"/>
  <c r="H16" i="12"/>
  <c r="H15" i="12"/>
  <c r="I14" i="12"/>
  <c r="I13" i="12"/>
  <c r="I12" i="12"/>
  <c r="K11" i="12"/>
  <c r="L10" i="12"/>
  <c r="D8" i="12"/>
  <c r="E7" i="12"/>
  <c r="E6" i="12"/>
  <c r="E5" i="12"/>
  <c r="E17" i="12" s="1"/>
  <c r="I16" i="12"/>
  <c r="H13" i="12"/>
  <c r="L11" i="12"/>
  <c r="E10" i="12"/>
  <c r="L8" i="12"/>
  <c r="J5" i="12"/>
  <c r="G16" i="12"/>
  <c r="F13" i="12"/>
  <c r="J11" i="12"/>
  <c r="H8" i="12"/>
  <c r="I5" i="12"/>
  <c r="E16" i="12"/>
  <c r="J14" i="12"/>
  <c r="I11" i="12"/>
  <c r="L9" i="12"/>
  <c r="E8" i="12"/>
  <c r="I6" i="12"/>
  <c r="F5" i="12"/>
  <c r="G14" i="12"/>
  <c r="K12" i="12"/>
  <c r="F11" i="12"/>
  <c r="J9" i="12"/>
  <c r="H6" i="12"/>
  <c r="D5" i="12"/>
  <c r="L15" i="12"/>
  <c r="F14" i="12"/>
  <c r="H12" i="12"/>
  <c r="F9" i="12"/>
  <c r="L7" i="12"/>
  <c r="G6" i="12"/>
  <c r="J15" i="12"/>
  <c r="G12" i="12"/>
  <c r="D9" i="12"/>
  <c r="H7" i="12"/>
  <c r="G15" i="12"/>
  <c r="D12" i="12"/>
  <c r="K10" i="12"/>
  <c r="G7" i="12"/>
  <c r="K16" i="12"/>
  <c r="E15" i="12"/>
  <c r="K13" i="12"/>
  <c r="J10" i="12"/>
  <c r="F7" i="12"/>
  <c r="K5" i="12"/>
  <c r="I23" i="12"/>
  <c r="H21" i="12"/>
  <c r="J48" i="12"/>
  <c r="E47" i="12"/>
  <c r="H46" i="12"/>
  <c r="K45" i="12"/>
  <c r="F44" i="12"/>
  <c r="I43" i="12"/>
  <c r="L42" i="12"/>
  <c r="D42" i="12"/>
  <c r="G41" i="12"/>
  <c r="J40" i="12"/>
  <c r="M39" i="12"/>
  <c r="E39" i="12"/>
  <c r="H38" i="12"/>
  <c r="K37" i="12"/>
  <c r="H48" i="12"/>
  <c r="J47" i="12"/>
  <c r="L46" i="12"/>
  <c r="E45" i="12"/>
  <c r="H44" i="12"/>
  <c r="J43" i="12"/>
  <c r="K42" i="12"/>
  <c r="D41" i="12"/>
  <c r="F40" i="12"/>
  <c r="H39" i="12"/>
  <c r="J38" i="12"/>
  <c r="L37" i="12"/>
  <c r="L49" i="12" s="1"/>
  <c r="G48" i="12"/>
  <c r="H47" i="12"/>
  <c r="I46" i="12"/>
  <c r="J45" i="12"/>
  <c r="L44" i="12"/>
  <c r="D40" i="12"/>
  <c r="D39" i="12"/>
  <c r="E38" i="12"/>
  <c r="F48" i="12"/>
  <c r="G47" i="12"/>
  <c r="G46" i="12"/>
  <c r="I45" i="12"/>
  <c r="K44" i="12"/>
  <c r="L43" i="12"/>
  <c r="L41" i="12"/>
  <c r="D38" i="12"/>
  <c r="E37" i="12"/>
  <c r="E48" i="12"/>
  <c r="F47" i="12"/>
  <c r="F46" i="12"/>
  <c r="H45" i="12"/>
  <c r="J44" i="12"/>
  <c r="K43" i="12"/>
  <c r="J42" i="12"/>
  <c r="K41" i="12"/>
  <c r="L40" i="12"/>
  <c r="L39" i="12"/>
  <c r="D37" i="12"/>
  <c r="D48" i="12"/>
  <c r="D47" i="12"/>
  <c r="E46" i="12"/>
  <c r="G45" i="12"/>
  <c r="I44" i="12"/>
  <c r="H43" i="12"/>
  <c r="I42" i="12"/>
  <c r="J41" i="12"/>
  <c r="K40" i="12"/>
  <c r="K39" i="12"/>
  <c r="L38" i="12"/>
  <c r="L48" i="12"/>
  <c r="L47" i="12"/>
  <c r="D45" i="12"/>
  <c r="E44" i="12"/>
  <c r="F43" i="12"/>
  <c r="G42" i="12"/>
  <c r="H41" i="12"/>
  <c r="H40" i="12"/>
  <c r="I39" i="12"/>
  <c r="I38" i="12"/>
  <c r="I37" i="12"/>
  <c r="I49" i="12" s="1"/>
  <c r="K48" i="12"/>
  <c r="K47" i="12"/>
  <c r="K46" i="12"/>
  <c r="D44" i="12"/>
  <c r="E43" i="12"/>
  <c r="F42" i="12"/>
  <c r="F41" i="12"/>
  <c r="I48" i="12"/>
  <c r="I47" i="12"/>
  <c r="J46" i="12"/>
  <c r="L45" i="12"/>
  <c r="D43" i="12"/>
  <c r="E42" i="12"/>
  <c r="E41" i="12"/>
  <c r="E40" i="12"/>
  <c r="F39" i="12"/>
  <c r="F38" i="12"/>
  <c r="G37" i="12"/>
  <c r="F45" i="12"/>
  <c r="I41" i="12"/>
  <c r="K38" i="12"/>
  <c r="G38" i="12"/>
  <c r="G44" i="12"/>
  <c r="I40" i="12"/>
  <c r="G40" i="12"/>
  <c r="J37" i="12"/>
  <c r="G43" i="12"/>
  <c r="H37" i="12"/>
  <c r="J39" i="12"/>
  <c r="F37" i="12"/>
  <c r="D46" i="12"/>
  <c r="H42" i="12"/>
  <c r="G39" i="12"/>
  <c r="D23" i="12"/>
  <c r="D27" i="12"/>
  <c r="K29" i="12"/>
  <c r="L31" i="12"/>
  <c r="F55" i="12"/>
  <c r="L21" i="12"/>
  <c r="G23" i="12"/>
  <c r="F25" i="12"/>
  <c r="F27" i="12"/>
  <c r="H25" i="12"/>
  <c r="L27" i="12"/>
  <c r="E30" i="12"/>
  <c r="I32" i="12"/>
  <c r="K56" i="12"/>
  <c r="G30" i="13"/>
  <c r="I29" i="13"/>
  <c r="G26" i="13"/>
  <c r="I25" i="13"/>
  <c r="G22" i="13"/>
  <c r="I21" i="13"/>
  <c r="I33" i="13" s="1"/>
  <c r="E31" i="13"/>
  <c r="E30" i="13"/>
  <c r="G29" i="13"/>
  <c r="H28" i="13"/>
  <c r="J27" i="13"/>
  <c r="E23" i="13"/>
  <c r="E22" i="13"/>
  <c r="G21" i="13"/>
  <c r="F80" i="12"/>
  <c r="I79" i="12"/>
  <c r="L78" i="12"/>
  <c r="D78" i="12"/>
  <c r="G77" i="12"/>
  <c r="J76" i="12"/>
  <c r="E75" i="12"/>
  <c r="H74" i="12"/>
  <c r="K73" i="12"/>
  <c r="F72" i="12"/>
  <c r="I71" i="12"/>
  <c r="L70" i="12"/>
  <c r="D70" i="12"/>
  <c r="G69" i="12"/>
  <c r="G31" i="13"/>
  <c r="E27" i="13"/>
  <c r="E24" i="13"/>
  <c r="H23" i="13"/>
  <c r="H22" i="13"/>
  <c r="E21" i="13"/>
  <c r="D80" i="12"/>
  <c r="F79" i="12"/>
  <c r="H78" i="12"/>
  <c r="J77" i="12"/>
  <c r="L76" i="12"/>
  <c r="D75" i="12"/>
  <c r="F74" i="12"/>
  <c r="H73" i="12"/>
  <c r="K72" i="12"/>
  <c r="M71" i="12"/>
  <c r="D71" i="12"/>
  <c r="F70" i="12"/>
  <c r="H69" i="12"/>
  <c r="G32" i="13"/>
  <c r="H31" i="13"/>
  <c r="J26" i="13"/>
  <c r="H25" i="13"/>
  <c r="H24" i="13"/>
  <c r="I23" i="13"/>
  <c r="J29" i="13"/>
  <c r="G28" i="13"/>
  <c r="I24" i="13"/>
  <c r="G23" i="13"/>
  <c r="E80" i="12"/>
  <c r="E79" i="12"/>
  <c r="F78" i="12"/>
  <c r="F77" i="12"/>
  <c r="G76" i="12"/>
  <c r="I75" i="12"/>
  <c r="J74" i="12"/>
  <c r="J73" i="12"/>
  <c r="L72" i="12"/>
  <c r="L71" i="12"/>
  <c r="J32" i="13"/>
  <c r="J31" i="13"/>
  <c r="H30" i="13"/>
  <c r="I26" i="13"/>
  <c r="E25" i="13"/>
  <c r="J21" i="13"/>
  <c r="K80" i="12"/>
  <c r="L79" i="12"/>
  <c r="D76" i="12"/>
  <c r="F75" i="12"/>
  <c r="E74" i="12"/>
  <c r="F73" i="12"/>
  <c r="H72" i="12"/>
  <c r="H71" i="12"/>
  <c r="I70" i="12"/>
  <c r="J69" i="12"/>
  <c r="I32" i="13"/>
  <c r="I31" i="13"/>
  <c r="H26" i="13"/>
  <c r="H21" i="13"/>
  <c r="J80" i="12"/>
  <c r="K79" i="12"/>
  <c r="K78" i="12"/>
  <c r="L77" i="12"/>
  <c r="D74" i="12"/>
  <c r="E73" i="12"/>
  <c r="G72" i="12"/>
  <c r="G71" i="12"/>
  <c r="I28" i="13"/>
  <c r="G27" i="13"/>
  <c r="J24" i="13"/>
  <c r="J23" i="13"/>
  <c r="G80" i="12"/>
  <c r="G79" i="12"/>
  <c r="G78" i="12"/>
  <c r="H77" i="12"/>
  <c r="H76" i="12"/>
  <c r="J75" i="12"/>
  <c r="K74" i="12"/>
  <c r="L73" i="12"/>
  <c r="D69" i="12"/>
  <c r="E28" i="13"/>
  <c r="E26" i="13"/>
  <c r="G24" i="13"/>
  <c r="J22" i="13"/>
  <c r="I80" i="12"/>
  <c r="J78" i="12"/>
  <c r="H75" i="12"/>
  <c r="D72" i="12"/>
  <c r="J70" i="12"/>
  <c r="F69" i="12"/>
  <c r="I22" i="13"/>
  <c r="H80" i="12"/>
  <c r="I78" i="12"/>
  <c r="K76" i="12"/>
  <c r="G75" i="12"/>
  <c r="I73" i="12"/>
  <c r="H70" i="12"/>
  <c r="E69" i="12"/>
  <c r="H29" i="13"/>
  <c r="E78" i="12"/>
  <c r="I76" i="12"/>
  <c r="G73" i="12"/>
  <c r="K71" i="12"/>
  <c r="G70" i="12"/>
  <c r="E29" i="13"/>
  <c r="I27" i="13"/>
  <c r="J25" i="13"/>
  <c r="F76" i="12"/>
  <c r="D73" i="12"/>
  <c r="J71" i="12"/>
  <c r="E70" i="12"/>
  <c r="H27" i="13"/>
  <c r="G25" i="13"/>
  <c r="J79" i="12"/>
  <c r="K77" i="12"/>
  <c r="E76" i="12"/>
  <c r="L74" i="12"/>
  <c r="F71" i="12"/>
  <c r="H32" i="13"/>
  <c r="J30" i="13"/>
  <c r="H79" i="12"/>
  <c r="I77" i="12"/>
  <c r="I74" i="12"/>
  <c r="J72" i="12"/>
  <c r="E71" i="12"/>
  <c r="L69" i="12"/>
  <c r="E32" i="13"/>
  <c r="I30" i="13"/>
  <c r="D79" i="12"/>
  <c r="E77" i="12"/>
  <c r="L75" i="12"/>
  <c r="G74" i="12"/>
  <c r="I72" i="12"/>
  <c r="K69" i="12"/>
  <c r="J28" i="13"/>
  <c r="L80" i="12"/>
  <c r="D77" i="12"/>
  <c r="K75" i="12"/>
  <c r="E72" i="12"/>
  <c r="K70" i="12"/>
  <c r="I69" i="12"/>
  <c r="J112" i="12"/>
  <c r="E111" i="12"/>
  <c r="H110" i="12"/>
  <c r="K109" i="12"/>
  <c r="F108" i="12"/>
  <c r="I107" i="12"/>
  <c r="L106" i="12"/>
  <c r="D106" i="12"/>
  <c r="G105" i="12"/>
  <c r="J104" i="12"/>
  <c r="E103" i="12"/>
  <c r="H102" i="12"/>
  <c r="K101" i="12"/>
  <c r="H112" i="12"/>
  <c r="J111" i="12"/>
  <c r="L110" i="12"/>
  <c r="E109" i="12"/>
  <c r="H108" i="12"/>
  <c r="J107" i="12"/>
  <c r="K106" i="12"/>
  <c r="D105" i="12"/>
  <c r="F104" i="12"/>
  <c r="H103" i="12"/>
  <c r="J102" i="12"/>
  <c r="L101" i="12"/>
  <c r="F112" i="12"/>
  <c r="G111" i="12"/>
  <c r="G110" i="12"/>
  <c r="I109" i="12"/>
  <c r="K108" i="12"/>
  <c r="L107" i="12"/>
  <c r="L105" i="12"/>
  <c r="D102" i="12"/>
  <c r="E101" i="12"/>
  <c r="D110" i="12"/>
  <c r="F109" i="12"/>
  <c r="G108" i="12"/>
  <c r="G107" i="12"/>
  <c r="H106" i="12"/>
  <c r="I105" i="12"/>
  <c r="I104" i="12"/>
  <c r="J103" i="12"/>
  <c r="K102" i="12"/>
  <c r="J101" i="12"/>
  <c r="L112" i="12"/>
  <c r="L111" i="12"/>
  <c r="D109" i="12"/>
  <c r="E108" i="12"/>
  <c r="F107" i="12"/>
  <c r="G106" i="12"/>
  <c r="H105" i="12"/>
  <c r="H104" i="12"/>
  <c r="I103" i="12"/>
  <c r="I102" i="12"/>
  <c r="I101" i="12"/>
  <c r="G112" i="12"/>
  <c r="H111" i="12"/>
  <c r="I110" i="12"/>
  <c r="J109" i="12"/>
  <c r="L108" i="12"/>
  <c r="D104" i="12"/>
  <c r="D103" i="12"/>
  <c r="E102" i="12"/>
  <c r="F101" i="12"/>
  <c r="I111" i="12"/>
  <c r="I108" i="12"/>
  <c r="J106" i="12"/>
  <c r="E105" i="12"/>
  <c r="K103" i="12"/>
  <c r="F111" i="12"/>
  <c r="D108" i="12"/>
  <c r="I106" i="12"/>
  <c r="G103" i="12"/>
  <c r="K112" i="12"/>
  <c r="D111" i="12"/>
  <c r="L109" i="12"/>
  <c r="F106" i="12"/>
  <c r="L104" i="12"/>
  <c r="F103" i="12"/>
  <c r="H101" i="12"/>
  <c r="H113" i="12" s="1"/>
  <c r="I112" i="12"/>
  <c r="H109" i="12"/>
  <c r="K107" i="12"/>
  <c r="E106" i="12"/>
  <c r="K104" i="12"/>
  <c r="G101" i="12"/>
  <c r="E112" i="12"/>
  <c r="K110" i="12"/>
  <c r="G109" i="12"/>
  <c r="H107" i="12"/>
  <c r="G104" i="12"/>
  <c r="D101" i="12"/>
  <c r="D113" i="12" s="1"/>
  <c r="D112" i="12"/>
  <c r="J110" i="12"/>
  <c r="E107" i="12"/>
  <c r="K105" i="12"/>
  <c r="E104" i="12"/>
  <c r="L102" i="12"/>
  <c r="F110" i="12"/>
  <c r="D107" i="12"/>
  <c r="J105" i="12"/>
  <c r="G102" i="12"/>
  <c r="K111" i="12"/>
  <c r="E110" i="12"/>
  <c r="J108" i="12"/>
  <c r="F105" i="12"/>
  <c r="L103" i="12"/>
  <c r="F102" i="12"/>
  <c r="F144" i="12"/>
  <c r="I143" i="12"/>
  <c r="L142" i="12"/>
  <c r="D142" i="12"/>
  <c r="G141" i="12"/>
  <c r="J140" i="12"/>
  <c r="E139" i="12"/>
  <c r="H138" i="12"/>
  <c r="K137" i="12"/>
  <c r="F136" i="12"/>
  <c r="I135" i="12"/>
  <c r="L134" i="12"/>
  <c r="D134" i="12"/>
  <c r="G133" i="12"/>
  <c r="E144" i="12"/>
  <c r="G143" i="12"/>
  <c r="I142" i="12"/>
  <c r="K141" i="12"/>
  <c r="D140" i="12"/>
  <c r="F139" i="12"/>
  <c r="G138" i="12"/>
  <c r="I137" i="12"/>
  <c r="L136" i="12"/>
  <c r="E135" i="12"/>
  <c r="G134" i="12"/>
  <c r="I133" i="12"/>
  <c r="J144" i="12"/>
  <c r="K143" i="12"/>
  <c r="K142" i="12"/>
  <c r="L141" i="12"/>
  <c r="L140" i="12"/>
  <c r="L139" i="12"/>
  <c r="D137" i="12"/>
  <c r="E136" i="12"/>
  <c r="G135" i="12"/>
  <c r="H134" i="12"/>
  <c r="H133" i="12"/>
  <c r="G144" i="12"/>
  <c r="F143" i="12"/>
  <c r="G142" i="12"/>
  <c r="H141" i="12"/>
  <c r="H140" i="12"/>
  <c r="I139" i="12"/>
  <c r="J138" i="12"/>
  <c r="J137" i="12"/>
  <c r="K136" i="12"/>
  <c r="M135" i="12"/>
  <c r="D133" i="12"/>
  <c r="D144" i="12"/>
  <c r="E143" i="12"/>
  <c r="F142" i="12"/>
  <c r="F141" i="12"/>
  <c r="G140" i="12"/>
  <c r="H139" i="12"/>
  <c r="I138" i="12"/>
  <c r="H137" i="12"/>
  <c r="J136" i="12"/>
  <c r="L135" i="12"/>
  <c r="K144" i="12"/>
  <c r="L143" i="12"/>
  <c r="D138" i="12"/>
  <c r="E137" i="12"/>
  <c r="G136" i="12"/>
  <c r="H135" i="12"/>
  <c r="I134" i="12"/>
  <c r="J133" i="12"/>
  <c r="L144" i="12"/>
  <c r="D141" i="12"/>
  <c r="J139" i="12"/>
  <c r="H136" i="12"/>
  <c r="K134" i="12"/>
  <c r="E133" i="12"/>
  <c r="I144" i="12"/>
  <c r="J142" i="12"/>
  <c r="G139" i="12"/>
  <c r="D136" i="12"/>
  <c r="J134" i="12"/>
  <c r="H144" i="12"/>
  <c r="H142" i="12"/>
  <c r="K140" i="12"/>
  <c r="D139" i="12"/>
  <c r="L137" i="12"/>
  <c r="F134" i="12"/>
  <c r="E142" i="12"/>
  <c r="I140" i="12"/>
  <c r="G137" i="12"/>
  <c r="K135" i="12"/>
  <c r="E134" i="12"/>
  <c r="F140" i="12"/>
  <c r="L138" i="12"/>
  <c r="F137" i="12"/>
  <c r="J135" i="12"/>
  <c r="J143" i="12"/>
  <c r="J141" i="12"/>
  <c r="E140" i="12"/>
  <c r="K138" i="12"/>
  <c r="F135" i="12"/>
  <c r="L133" i="12"/>
  <c r="H143" i="12"/>
  <c r="I141" i="12"/>
  <c r="F138" i="12"/>
  <c r="D135" i="12"/>
  <c r="K133" i="12"/>
  <c r="D143" i="12"/>
  <c r="E141" i="12"/>
  <c r="K139" i="12"/>
  <c r="E138" i="12"/>
  <c r="I136" i="12"/>
  <c r="F133" i="12"/>
  <c r="J176" i="12"/>
  <c r="E175" i="12"/>
  <c r="H174" i="12"/>
  <c r="K173" i="12"/>
  <c r="F172" i="12"/>
  <c r="I171" i="12"/>
  <c r="L170" i="12"/>
  <c r="D170" i="12"/>
  <c r="G169" i="12"/>
  <c r="J168" i="12"/>
  <c r="M167" i="12"/>
  <c r="E167" i="12"/>
  <c r="H166" i="12"/>
  <c r="K165" i="12"/>
  <c r="I176" i="12"/>
  <c r="K175" i="12"/>
  <c r="D174" i="12"/>
  <c r="F173" i="12"/>
  <c r="I172" i="12"/>
  <c r="K171" i="12"/>
  <c r="E169" i="12"/>
  <c r="G168" i="12"/>
  <c r="I167" i="12"/>
  <c r="K166" i="12"/>
  <c r="D165" i="12"/>
  <c r="H176" i="12"/>
  <c r="I175" i="12"/>
  <c r="J174" i="12"/>
  <c r="J173" i="12"/>
  <c r="L172" i="12"/>
  <c r="D169" i="12"/>
  <c r="E168" i="12"/>
  <c r="F167" i="12"/>
  <c r="F166" i="12"/>
  <c r="G165" i="12"/>
  <c r="E176" i="12"/>
  <c r="F175" i="12"/>
  <c r="F174" i="12"/>
  <c r="G173" i="12"/>
  <c r="H172" i="12"/>
  <c r="H171" i="12"/>
  <c r="I170" i="12"/>
  <c r="K169" i="12"/>
  <c r="L168" i="12"/>
  <c r="L167" i="12"/>
  <c r="D176" i="12"/>
  <c r="D175" i="12"/>
  <c r="E174" i="12"/>
  <c r="E173" i="12"/>
  <c r="G172" i="12"/>
  <c r="G171" i="12"/>
  <c r="H170" i="12"/>
  <c r="J169" i="12"/>
  <c r="K168" i="12"/>
  <c r="K167" i="12"/>
  <c r="L166" i="12"/>
  <c r="L165" i="12"/>
  <c r="K176" i="12"/>
  <c r="J175" i="12"/>
  <c r="K174" i="12"/>
  <c r="L173" i="12"/>
  <c r="D171" i="12"/>
  <c r="E170" i="12"/>
  <c r="F169" i="12"/>
  <c r="F168" i="12"/>
  <c r="G167" i="12"/>
  <c r="G166" i="12"/>
  <c r="H165" i="12"/>
  <c r="E172" i="12"/>
  <c r="K170" i="12"/>
  <c r="H169" i="12"/>
  <c r="H167" i="12"/>
  <c r="J165" i="12"/>
  <c r="L175" i="12"/>
  <c r="D172" i="12"/>
  <c r="J170" i="12"/>
  <c r="D167" i="12"/>
  <c r="I165" i="12"/>
  <c r="H175" i="12"/>
  <c r="I173" i="12"/>
  <c r="G170" i="12"/>
  <c r="F165" i="12"/>
  <c r="G175" i="12"/>
  <c r="H173" i="12"/>
  <c r="L171" i="12"/>
  <c r="F170" i="12"/>
  <c r="I168" i="12"/>
  <c r="J166" i="12"/>
  <c r="E165" i="12"/>
  <c r="E177" i="12" s="1"/>
  <c r="D173" i="12"/>
  <c r="J171" i="12"/>
  <c r="H168" i="12"/>
  <c r="I166" i="12"/>
  <c r="L176" i="12"/>
  <c r="L174" i="12"/>
  <c r="F171" i="12"/>
  <c r="D168" i="12"/>
  <c r="E166" i="12"/>
  <c r="G176" i="12"/>
  <c r="I174" i="12"/>
  <c r="K172" i="12"/>
  <c r="E171" i="12"/>
  <c r="L169" i="12"/>
  <c r="D166" i="12"/>
  <c r="F176" i="12"/>
  <c r="G174" i="12"/>
  <c r="J172" i="12"/>
  <c r="I169" i="12"/>
  <c r="J167" i="12"/>
  <c r="F208" i="12"/>
  <c r="I207" i="12"/>
  <c r="L206" i="12"/>
  <c r="D206" i="12"/>
  <c r="G205" i="12"/>
  <c r="J204" i="12"/>
  <c r="E203" i="12"/>
  <c r="H202" i="12"/>
  <c r="K201" i="12"/>
  <c r="F200" i="12"/>
  <c r="I199" i="12"/>
  <c r="L198" i="12"/>
  <c r="D198" i="12"/>
  <c r="G197" i="12"/>
  <c r="G208" i="12"/>
  <c r="H207" i="12"/>
  <c r="J206" i="12"/>
  <c r="L205" i="12"/>
  <c r="E204" i="12"/>
  <c r="G203" i="12"/>
  <c r="I202" i="12"/>
  <c r="J201" i="12"/>
  <c r="D200" i="12"/>
  <c r="F199" i="12"/>
  <c r="H198" i="12"/>
  <c r="J197" i="12"/>
  <c r="K208" i="12"/>
  <c r="L207" i="12"/>
  <c r="D204" i="12"/>
  <c r="D203" i="12"/>
  <c r="E202" i="12"/>
  <c r="F201" i="12"/>
  <c r="H200" i="12"/>
  <c r="H199" i="12"/>
  <c r="I198" i="12"/>
  <c r="I197" i="12"/>
  <c r="H208" i="12"/>
  <c r="G207" i="12"/>
  <c r="H206" i="12"/>
  <c r="I205" i="12"/>
  <c r="K204" i="12"/>
  <c r="K203" i="12"/>
  <c r="L202" i="12"/>
  <c r="D199" i="12"/>
  <c r="E198" i="12"/>
  <c r="E197" i="12"/>
  <c r="E208" i="12"/>
  <c r="F207" i="12"/>
  <c r="G206" i="12"/>
  <c r="H205" i="12"/>
  <c r="I204" i="12"/>
  <c r="J203" i="12"/>
  <c r="K202" i="12"/>
  <c r="L201" i="12"/>
  <c r="L200" i="12"/>
  <c r="D197" i="12"/>
  <c r="L208" i="12"/>
  <c r="D205" i="12"/>
  <c r="F204" i="12"/>
  <c r="F203" i="12"/>
  <c r="F202" i="12"/>
  <c r="G201" i="12"/>
  <c r="I200" i="12"/>
  <c r="J199" i="12"/>
  <c r="J198" i="12"/>
  <c r="K197" i="12"/>
  <c r="J208" i="12"/>
  <c r="F205" i="12"/>
  <c r="L203" i="12"/>
  <c r="G200" i="12"/>
  <c r="F197" i="12"/>
  <c r="I208" i="12"/>
  <c r="K206" i="12"/>
  <c r="E205" i="12"/>
  <c r="I203" i="12"/>
  <c r="I201" i="12"/>
  <c r="E200" i="12"/>
  <c r="K198" i="12"/>
  <c r="D208" i="12"/>
  <c r="I206" i="12"/>
  <c r="H203" i="12"/>
  <c r="H201" i="12"/>
  <c r="G198" i="12"/>
  <c r="F206" i="12"/>
  <c r="E201" i="12"/>
  <c r="L199" i="12"/>
  <c r="F198" i="12"/>
  <c r="K207" i="12"/>
  <c r="E206" i="12"/>
  <c r="L204" i="12"/>
  <c r="D201" i="12"/>
  <c r="K199" i="12"/>
  <c r="J207" i="12"/>
  <c r="H204" i="12"/>
  <c r="J202" i="12"/>
  <c r="G199" i="12"/>
  <c r="E207" i="12"/>
  <c r="K205" i="12"/>
  <c r="G204" i="12"/>
  <c r="G202" i="12"/>
  <c r="K200" i="12"/>
  <c r="E199" i="12"/>
  <c r="L197" i="12"/>
  <c r="L209" i="12" s="1"/>
  <c r="D207" i="12"/>
  <c r="J205" i="12"/>
  <c r="D202" i="12"/>
  <c r="J200" i="12"/>
  <c r="H197" i="12"/>
  <c r="D22" i="12"/>
  <c r="J30" i="12"/>
  <c r="K32" i="12"/>
  <c r="E22" i="12"/>
  <c r="E26" i="12"/>
  <c r="G28" i="12"/>
  <c r="H22" i="12"/>
  <c r="F24" i="12"/>
  <c r="G26" i="12"/>
  <c r="K28" i="12"/>
  <c r="E21" i="12"/>
  <c r="K22" i="12"/>
  <c r="I24" i="12"/>
  <c r="F54" i="12"/>
  <c r="H32" i="12"/>
  <c r="K31" i="12"/>
  <c r="F30" i="12"/>
  <c r="I29" i="12"/>
  <c r="L28" i="12"/>
  <c r="D28" i="12"/>
  <c r="G27" i="12"/>
  <c r="J26" i="12"/>
  <c r="E25" i="12"/>
  <c r="H24" i="12"/>
  <c r="K23" i="12"/>
  <c r="F22" i="12"/>
  <c r="I21" i="12"/>
  <c r="F32" i="12"/>
  <c r="H31" i="12"/>
  <c r="K30" i="12"/>
  <c r="D29" i="12"/>
  <c r="F28" i="12"/>
  <c r="H27" i="12"/>
  <c r="I26" i="12"/>
  <c r="K25" i="12"/>
  <c r="D24" i="12"/>
  <c r="F23" i="12"/>
  <c r="I22" i="12"/>
  <c r="K21" i="12"/>
  <c r="G32" i="12"/>
  <c r="G31" i="12"/>
  <c r="I30" i="12"/>
  <c r="J29" i="12"/>
  <c r="J28" i="12"/>
  <c r="K27" i="12"/>
  <c r="L26" i="12"/>
  <c r="L25" i="12"/>
  <c r="E32" i="12"/>
  <c r="F31" i="12"/>
  <c r="H30" i="12"/>
  <c r="H29" i="12"/>
  <c r="I28" i="12"/>
  <c r="J27" i="12"/>
  <c r="K26" i="12"/>
  <c r="J25" i="12"/>
  <c r="K24" i="12"/>
  <c r="L23" i="12"/>
  <c r="D21" i="12"/>
  <c r="D32" i="12"/>
  <c r="E31" i="12"/>
  <c r="G30" i="12"/>
  <c r="G29" i="12"/>
  <c r="H28" i="12"/>
  <c r="I27" i="12"/>
  <c r="H26" i="12"/>
  <c r="I25" i="12"/>
  <c r="J24" i="12"/>
  <c r="J23" i="12"/>
  <c r="L22" i="12"/>
  <c r="L32" i="12"/>
  <c r="D30" i="12"/>
  <c r="E29" i="12"/>
  <c r="E28" i="12"/>
  <c r="E27" i="12"/>
  <c r="F26" i="12"/>
  <c r="G25" i="12"/>
  <c r="G24" i="12"/>
  <c r="H23" i="12"/>
  <c r="J22" i="12"/>
  <c r="J21" i="12"/>
  <c r="J32" i="12"/>
  <c r="J31" i="12"/>
  <c r="L30" i="12"/>
  <c r="L29" i="12"/>
  <c r="D26" i="12"/>
  <c r="D25" i="12"/>
  <c r="E24" i="12"/>
  <c r="E23" i="12"/>
  <c r="G22" i="12"/>
  <c r="G21" i="12"/>
  <c r="L64" i="12"/>
  <c r="D64" i="12"/>
  <c r="G63" i="12"/>
  <c r="J62" i="12"/>
  <c r="E61" i="12"/>
  <c r="H60" i="12"/>
  <c r="K59" i="12"/>
  <c r="F58" i="12"/>
  <c r="I57" i="12"/>
  <c r="L56" i="12"/>
  <c r="D56" i="12"/>
  <c r="G55" i="12"/>
  <c r="J54" i="12"/>
  <c r="E53" i="12"/>
  <c r="J64" i="12"/>
  <c r="L63" i="12"/>
  <c r="D63" i="12"/>
  <c r="F62" i="12"/>
  <c r="H61" i="12"/>
  <c r="J60" i="12"/>
  <c r="L59" i="12"/>
  <c r="E58" i="12"/>
  <c r="G57" i="12"/>
  <c r="I56" i="12"/>
  <c r="K55" i="12"/>
  <c r="D54" i="12"/>
  <c r="F53" i="12"/>
  <c r="I64" i="12"/>
  <c r="J63" i="12"/>
  <c r="L62" i="12"/>
  <c r="D61" i="12"/>
  <c r="F60" i="12"/>
  <c r="H59" i="12"/>
  <c r="K58" i="12"/>
  <c r="D57" i="12"/>
  <c r="F56" i="12"/>
  <c r="H55" i="12"/>
  <c r="I54" i="12"/>
  <c r="K53" i="12"/>
  <c r="E64" i="12"/>
  <c r="E63" i="12"/>
  <c r="G62" i="12"/>
  <c r="I61" i="12"/>
  <c r="K60" i="12"/>
  <c r="D59" i="12"/>
  <c r="G58" i="12"/>
  <c r="H57" i="12"/>
  <c r="J56" i="12"/>
  <c r="L55" i="12"/>
  <c r="E54" i="12"/>
  <c r="I63" i="12"/>
  <c r="E62" i="12"/>
  <c r="J59" i="12"/>
  <c r="J58" i="12"/>
  <c r="F57" i="12"/>
  <c r="L54" i="12"/>
  <c r="I53" i="12"/>
  <c r="K64" i="12"/>
  <c r="H63" i="12"/>
  <c r="D62" i="12"/>
  <c r="I59" i="12"/>
  <c r="I58" i="12"/>
  <c r="E57" i="12"/>
  <c r="K54" i="12"/>
  <c r="H53" i="12"/>
  <c r="H64" i="12"/>
  <c r="F63" i="12"/>
  <c r="L60" i="12"/>
  <c r="G59" i="12"/>
  <c r="H58" i="12"/>
  <c r="J55" i="12"/>
  <c r="H54" i="12"/>
  <c r="G53" i="12"/>
  <c r="G64" i="12"/>
  <c r="L61" i="12"/>
  <c r="I60" i="12"/>
  <c r="F59" i="12"/>
  <c r="D58" i="12"/>
  <c r="I55" i="12"/>
  <c r="G54" i="12"/>
  <c r="D53" i="12"/>
  <c r="F64" i="12"/>
  <c r="K61" i="12"/>
  <c r="G60" i="12"/>
  <c r="K62" i="12"/>
  <c r="J61" i="12"/>
  <c r="E60" i="12"/>
  <c r="L57" i="12"/>
  <c r="H56" i="12"/>
  <c r="E55" i="12"/>
  <c r="I62" i="12"/>
  <c r="G61" i="12"/>
  <c r="D60" i="12"/>
  <c r="K57" i="12"/>
  <c r="G56" i="12"/>
  <c r="D55" i="12"/>
  <c r="L53" i="12"/>
  <c r="L65" i="12" s="1"/>
  <c r="K63" i="12"/>
  <c r="H62" i="12"/>
  <c r="F61" i="12"/>
  <c r="L58" i="12"/>
  <c r="J57" i="12"/>
  <c r="E56" i="12"/>
  <c r="J53" i="12"/>
  <c r="H96" i="12"/>
  <c r="K95" i="12"/>
  <c r="F94" i="12"/>
  <c r="I93" i="12"/>
  <c r="L92" i="12"/>
  <c r="D92" i="12"/>
  <c r="G91" i="12"/>
  <c r="J90" i="12"/>
  <c r="E89" i="12"/>
  <c r="H88" i="12"/>
  <c r="K87" i="12"/>
  <c r="F86" i="12"/>
  <c r="I85" i="12"/>
  <c r="F96" i="12"/>
  <c r="H95" i="12"/>
  <c r="K94" i="12"/>
  <c r="D93" i="12"/>
  <c r="F92" i="12"/>
  <c r="H91" i="12"/>
  <c r="I90" i="12"/>
  <c r="K89" i="12"/>
  <c r="D88" i="12"/>
  <c r="F87" i="12"/>
  <c r="I86" i="12"/>
  <c r="K85" i="12"/>
  <c r="G96" i="12"/>
  <c r="G95" i="12"/>
  <c r="I94" i="12"/>
  <c r="J93" i="12"/>
  <c r="J92" i="12"/>
  <c r="K91" i="12"/>
  <c r="L90" i="12"/>
  <c r="L89" i="12"/>
  <c r="L88" i="12"/>
  <c r="M87" i="12"/>
  <c r="D86" i="12"/>
  <c r="E85" i="12"/>
  <c r="D95" i="12"/>
  <c r="E94" i="12"/>
  <c r="F93" i="12"/>
  <c r="G92" i="12"/>
  <c r="F91" i="12"/>
  <c r="G90" i="12"/>
  <c r="H89" i="12"/>
  <c r="I88" i="12"/>
  <c r="I87" i="12"/>
  <c r="K86" i="12"/>
  <c r="L85" i="12"/>
  <c r="L96" i="12"/>
  <c r="D94" i="12"/>
  <c r="E93" i="12"/>
  <c r="E92" i="12"/>
  <c r="E91" i="12"/>
  <c r="F90" i="12"/>
  <c r="G89" i="12"/>
  <c r="G88" i="12"/>
  <c r="H87" i="12"/>
  <c r="J86" i="12"/>
  <c r="J85" i="12"/>
  <c r="I96" i="12"/>
  <c r="I95" i="12"/>
  <c r="J94" i="12"/>
  <c r="K93" i="12"/>
  <c r="K92" i="12"/>
  <c r="L91" i="12"/>
  <c r="D87" i="12"/>
  <c r="E86" i="12"/>
  <c r="F85" i="12"/>
  <c r="J95" i="12"/>
  <c r="E90" i="12"/>
  <c r="K88" i="12"/>
  <c r="E87" i="12"/>
  <c r="H85" i="12"/>
  <c r="F95" i="12"/>
  <c r="L93" i="12"/>
  <c r="D90" i="12"/>
  <c r="J88" i="12"/>
  <c r="G85" i="12"/>
  <c r="K96" i="12"/>
  <c r="E95" i="12"/>
  <c r="H93" i="12"/>
  <c r="J91" i="12"/>
  <c r="F88" i="12"/>
  <c r="D85" i="12"/>
  <c r="J96" i="12"/>
  <c r="G93" i="12"/>
  <c r="I91" i="12"/>
  <c r="J89" i="12"/>
  <c r="E88" i="12"/>
  <c r="L86" i="12"/>
  <c r="E96" i="12"/>
  <c r="D91" i="12"/>
  <c r="I89" i="12"/>
  <c r="H86" i="12"/>
  <c r="D96" i="12"/>
  <c r="L94" i="12"/>
  <c r="F89" i="12"/>
  <c r="L87" i="12"/>
  <c r="G86" i="12"/>
  <c r="H94" i="12"/>
  <c r="I92" i="12"/>
  <c r="K90" i="12"/>
  <c r="D89" i="12"/>
  <c r="J87" i="12"/>
  <c r="L95" i="12"/>
  <c r="G94" i="12"/>
  <c r="H92" i="12"/>
  <c r="H90" i="12"/>
  <c r="G87" i="12"/>
  <c r="L128" i="12"/>
  <c r="D128" i="12"/>
  <c r="G127" i="12"/>
  <c r="J126" i="12"/>
  <c r="E125" i="12"/>
  <c r="H124" i="12"/>
  <c r="K123" i="12"/>
  <c r="F122" i="12"/>
  <c r="I121" i="12"/>
  <c r="L120" i="12"/>
  <c r="D120" i="12"/>
  <c r="G119" i="12"/>
  <c r="J118" i="12"/>
  <c r="E117" i="12"/>
  <c r="K128" i="12"/>
  <c r="D127" i="12"/>
  <c r="F126" i="12"/>
  <c r="H125" i="12"/>
  <c r="J124" i="12"/>
  <c r="L123" i="12"/>
  <c r="E122" i="12"/>
  <c r="G121" i="12"/>
  <c r="I120" i="12"/>
  <c r="K119" i="12"/>
  <c r="D118" i="12"/>
  <c r="F117" i="12"/>
  <c r="H128" i="12"/>
  <c r="I127" i="12"/>
  <c r="I126" i="12"/>
  <c r="J125" i="12"/>
  <c r="K124" i="12"/>
  <c r="J123" i="12"/>
  <c r="D121" i="12"/>
  <c r="E120" i="12"/>
  <c r="E119" i="12"/>
  <c r="F118" i="12"/>
  <c r="G117" i="12"/>
  <c r="E128" i="12"/>
  <c r="E127" i="12"/>
  <c r="E126" i="12"/>
  <c r="F125" i="12"/>
  <c r="F124" i="12"/>
  <c r="G123" i="12"/>
  <c r="J122" i="12"/>
  <c r="K121" i="12"/>
  <c r="K120" i="12"/>
  <c r="L119" i="12"/>
  <c r="L118" i="12"/>
  <c r="L117" i="12"/>
  <c r="D126" i="12"/>
  <c r="D125" i="12"/>
  <c r="E124" i="12"/>
  <c r="F123" i="12"/>
  <c r="I122" i="12"/>
  <c r="J121" i="12"/>
  <c r="J120" i="12"/>
  <c r="J119" i="12"/>
  <c r="K118" i="12"/>
  <c r="K117" i="12"/>
  <c r="I128" i="12"/>
  <c r="J127" i="12"/>
  <c r="K126" i="12"/>
  <c r="K125" i="12"/>
  <c r="L124" i="12"/>
  <c r="D122" i="12"/>
  <c r="E121" i="12"/>
  <c r="F120" i="12"/>
  <c r="F119" i="12"/>
  <c r="G118" i="12"/>
  <c r="H117" i="12"/>
  <c r="G128" i="12"/>
  <c r="E123" i="12"/>
  <c r="E118" i="12"/>
  <c r="F128" i="12"/>
  <c r="L126" i="12"/>
  <c r="D123" i="12"/>
  <c r="L121" i="12"/>
  <c r="M119" i="12"/>
  <c r="H126" i="12"/>
  <c r="I124" i="12"/>
  <c r="H121" i="12"/>
  <c r="I119" i="12"/>
  <c r="J117" i="12"/>
  <c r="L127" i="12"/>
  <c r="G126" i="12"/>
  <c r="G124" i="12"/>
  <c r="L122" i="12"/>
  <c r="F121" i="12"/>
  <c r="H119" i="12"/>
  <c r="I117" i="12"/>
  <c r="K127" i="12"/>
  <c r="D124" i="12"/>
  <c r="K122" i="12"/>
  <c r="D119" i="12"/>
  <c r="D117" i="12"/>
  <c r="H127" i="12"/>
  <c r="L125" i="12"/>
  <c r="H122" i="12"/>
  <c r="F127" i="12"/>
  <c r="I125" i="12"/>
  <c r="I123" i="12"/>
  <c r="G122" i="12"/>
  <c r="H120" i="12"/>
  <c r="I118" i="12"/>
  <c r="J128" i="12"/>
  <c r="G125" i="12"/>
  <c r="H123" i="12"/>
  <c r="G120" i="12"/>
  <c r="H118" i="12"/>
  <c r="J48" i="13"/>
  <c r="E46" i="13"/>
  <c r="H45" i="13"/>
  <c r="J44" i="13"/>
  <c r="E42" i="13"/>
  <c r="H41" i="13"/>
  <c r="J40" i="13"/>
  <c r="E38" i="13"/>
  <c r="H37" i="13"/>
  <c r="H48" i="13"/>
  <c r="I47" i="13"/>
  <c r="G42" i="13"/>
  <c r="G41" i="13"/>
  <c r="H40" i="13"/>
  <c r="I39" i="13"/>
  <c r="E47" i="13"/>
  <c r="E48" i="13"/>
  <c r="E43" i="13"/>
  <c r="G47" i="13"/>
  <c r="G46" i="13"/>
  <c r="E45" i="13"/>
  <c r="G44" i="13"/>
  <c r="G43" i="13"/>
  <c r="J38" i="13"/>
  <c r="I37" i="13"/>
  <c r="I40" i="13"/>
  <c r="G39" i="13"/>
  <c r="G38" i="13"/>
  <c r="J46" i="13"/>
  <c r="J45" i="13"/>
  <c r="J43" i="13"/>
  <c r="I44" i="13"/>
  <c r="G40" i="13"/>
  <c r="G37" i="13"/>
  <c r="G48" i="13"/>
  <c r="G45" i="13"/>
  <c r="J42" i="13"/>
  <c r="E41" i="13"/>
  <c r="H38" i="13"/>
  <c r="I46" i="13"/>
  <c r="I42" i="13"/>
  <c r="J39" i="13"/>
  <c r="H47" i="13"/>
  <c r="H43" i="13"/>
  <c r="J37" i="13"/>
  <c r="H46" i="13"/>
  <c r="H44" i="13"/>
  <c r="E44" i="13"/>
  <c r="H42" i="13"/>
  <c r="E40" i="13"/>
  <c r="I38" i="13"/>
  <c r="I48" i="13"/>
  <c r="J41" i="13"/>
  <c r="H39" i="13"/>
  <c r="J47" i="13"/>
  <c r="I45" i="13"/>
  <c r="I43" i="13"/>
  <c r="I41" i="13"/>
  <c r="E39" i="13"/>
  <c r="E37" i="13"/>
  <c r="H160" i="12"/>
  <c r="K159" i="12"/>
  <c r="F158" i="12"/>
  <c r="I157" i="12"/>
  <c r="L156" i="12"/>
  <c r="D156" i="12"/>
  <c r="G155" i="12"/>
  <c r="J154" i="12"/>
  <c r="E153" i="12"/>
  <c r="H152" i="12"/>
  <c r="K151" i="12"/>
  <c r="F150" i="12"/>
  <c r="I149" i="12"/>
  <c r="G160" i="12"/>
  <c r="I159" i="12"/>
  <c r="L158" i="12"/>
  <c r="E157" i="12"/>
  <c r="G156" i="12"/>
  <c r="I155" i="12"/>
  <c r="K154" i="12"/>
  <c r="L153" i="12"/>
  <c r="E152" i="12"/>
  <c r="G151" i="12"/>
  <c r="J150" i="12"/>
  <c r="L149" i="12"/>
  <c r="I160" i="12"/>
  <c r="H159" i="12"/>
  <c r="J158" i="12"/>
  <c r="L157" i="12"/>
  <c r="D154" i="12"/>
  <c r="D153" i="12"/>
  <c r="F152" i="12"/>
  <c r="F151" i="12"/>
  <c r="H150" i="12"/>
  <c r="H149" i="12"/>
  <c r="D160" i="12"/>
  <c r="E159" i="12"/>
  <c r="G158" i="12"/>
  <c r="H157" i="12"/>
  <c r="I156" i="12"/>
  <c r="J155" i="12"/>
  <c r="I154" i="12"/>
  <c r="J153" i="12"/>
  <c r="L152" i="12"/>
  <c r="D150" i="12"/>
  <c r="E149" i="12"/>
  <c r="D159" i="12"/>
  <c r="E158" i="12"/>
  <c r="G157" i="12"/>
  <c r="H156" i="12"/>
  <c r="H155" i="12"/>
  <c r="H154" i="12"/>
  <c r="I153" i="12"/>
  <c r="K152" i="12"/>
  <c r="L151" i="12"/>
  <c r="D149" i="12"/>
  <c r="J160" i="12"/>
  <c r="J159" i="12"/>
  <c r="K158" i="12"/>
  <c r="D155" i="12"/>
  <c r="E154" i="12"/>
  <c r="F153" i="12"/>
  <c r="G152" i="12"/>
  <c r="H151" i="12"/>
  <c r="I150" i="12"/>
  <c r="J149" i="12"/>
  <c r="G159" i="12"/>
  <c r="K157" i="12"/>
  <c r="E156" i="12"/>
  <c r="L154" i="12"/>
  <c r="D151" i="12"/>
  <c r="K149" i="12"/>
  <c r="L160" i="12"/>
  <c r="F159" i="12"/>
  <c r="J157" i="12"/>
  <c r="G154" i="12"/>
  <c r="J152" i="12"/>
  <c r="G149" i="12"/>
  <c r="K160" i="12"/>
  <c r="F157" i="12"/>
  <c r="L155" i="12"/>
  <c r="F154" i="12"/>
  <c r="I152" i="12"/>
  <c r="L150" i="12"/>
  <c r="F149" i="12"/>
  <c r="F160" i="12"/>
  <c r="D157" i="12"/>
  <c r="K155" i="12"/>
  <c r="D152" i="12"/>
  <c r="K150" i="12"/>
  <c r="E160" i="12"/>
  <c r="I158" i="12"/>
  <c r="F155" i="12"/>
  <c r="K153" i="12"/>
  <c r="G150" i="12"/>
  <c r="H158" i="12"/>
  <c r="K156" i="12"/>
  <c r="E155" i="12"/>
  <c r="H153" i="12"/>
  <c r="J151" i="12"/>
  <c r="E150" i="12"/>
  <c r="D158" i="12"/>
  <c r="J156" i="12"/>
  <c r="G153" i="12"/>
  <c r="I151" i="12"/>
  <c r="L159" i="12"/>
  <c r="F156" i="12"/>
  <c r="E151" i="12"/>
  <c r="L192" i="12"/>
  <c r="D192" i="12"/>
  <c r="G191" i="12"/>
  <c r="J190" i="12"/>
  <c r="E189" i="12"/>
  <c r="H188" i="12"/>
  <c r="K187" i="12"/>
  <c r="F186" i="12"/>
  <c r="I185" i="12"/>
  <c r="L184" i="12"/>
  <c r="D184" i="12"/>
  <c r="G183" i="12"/>
  <c r="J182" i="12"/>
  <c r="E181" i="12"/>
  <c r="E191" i="12"/>
  <c r="G190" i="12"/>
  <c r="I189" i="12"/>
  <c r="K188" i="12"/>
  <c r="D187" i="12"/>
  <c r="G186" i="12"/>
  <c r="H185" i="12"/>
  <c r="J184" i="12"/>
  <c r="L183" i="12"/>
  <c r="E182" i="12"/>
  <c r="G181" i="12"/>
  <c r="I192" i="12"/>
  <c r="K191" i="12"/>
  <c r="L190" i="12"/>
  <c r="L189" i="12"/>
  <c r="D186" i="12"/>
  <c r="E185" i="12"/>
  <c r="F184" i="12"/>
  <c r="F183" i="12"/>
  <c r="H182" i="12"/>
  <c r="I181" i="12"/>
  <c r="F192" i="12"/>
  <c r="H191" i="12"/>
  <c r="H190" i="12"/>
  <c r="H189" i="12"/>
  <c r="I188" i="12"/>
  <c r="I187" i="12"/>
  <c r="K186" i="12"/>
  <c r="L185" i="12"/>
  <c r="M183" i="12"/>
  <c r="D182" i="12"/>
  <c r="D181" i="12"/>
  <c r="E192" i="12"/>
  <c r="F191" i="12"/>
  <c r="F190" i="12"/>
  <c r="G189" i="12"/>
  <c r="G188" i="12"/>
  <c r="H187" i="12"/>
  <c r="J186" i="12"/>
  <c r="K185" i="12"/>
  <c r="K184" i="12"/>
  <c r="K183" i="12"/>
  <c r="J192" i="12"/>
  <c r="L191" i="12"/>
  <c r="D188" i="12"/>
  <c r="E187" i="12"/>
  <c r="E186" i="12"/>
  <c r="F185" i="12"/>
  <c r="G184" i="12"/>
  <c r="H183" i="12"/>
  <c r="I182" i="12"/>
  <c r="J181" i="12"/>
  <c r="J193" i="12" s="1"/>
  <c r="G192" i="12"/>
  <c r="I190" i="12"/>
  <c r="G187" i="12"/>
  <c r="G182" i="12"/>
  <c r="E190" i="12"/>
  <c r="L188" i="12"/>
  <c r="F187" i="12"/>
  <c r="J185" i="12"/>
  <c r="J183" i="12"/>
  <c r="F182" i="12"/>
  <c r="D190" i="12"/>
  <c r="J188" i="12"/>
  <c r="G185" i="12"/>
  <c r="I183" i="12"/>
  <c r="J191" i="12"/>
  <c r="F188" i="12"/>
  <c r="D185" i="12"/>
  <c r="E183" i="12"/>
  <c r="L181" i="12"/>
  <c r="I191" i="12"/>
  <c r="K189" i="12"/>
  <c r="E188" i="12"/>
  <c r="L186" i="12"/>
  <c r="D183" i="12"/>
  <c r="K181" i="12"/>
  <c r="D191" i="12"/>
  <c r="J189" i="12"/>
  <c r="I186" i="12"/>
  <c r="I184" i="12"/>
  <c r="H181" i="12"/>
  <c r="K192" i="12"/>
  <c r="F189" i="12"/>
  <c r="L187" i="12"/>
  <c r="H186" i="12"/>
  <c r="H184" i="12"/>
  <c r="L182" i="12"/>
  <c r="F181" i="12"/>
  <c r="H192" i="12"/>
  <c r="K190" i="12"/>
  <c r="D189" i="12"/>
  <c r="J187" i="12"/>
  <c r="E184" i="12"/>
  <c r="K182" i="12"/>
  <c r="F21" i="12"/>
  <c r="L24" i="12"/>
  <c r="F29" i="12"/>
  <c r="I31" i="12"/>
  <c r="K45" i="17"/>
  <c r="L45" i="17" s="1"/>
  <c r="K29" i="17"/>
  <c r="L29" i="17" s="1"/>
  <c r="K13" i="17"/>
  <c r="L13" i="17" s="1"/>
  <c r="O831" i="15"/>
  <c r="P831" i="15" s="1"/>
  <c r="O805" i="15"/>
  <c r="P805" i="15" s="1"/>
  <c r="O779" i="15"/>
  <c r="P779" i="15" s="1"/>
  <c r="O753" i="15"/>
  <c r="P753" i="15" s="1"/>
  <c r="O727" i="15"/>
  <c r="P727" i="15" s="1"/>
  <c r="O701" i="15"/>
  <c r="P701" i="15" s="1"/>
  <c r="O636" i="15"/>
  <c r="P636" i="15" s="1"/>
  <c r="O623" i="15"/>
  <c r="P623" i="15" s="1"/>
  <c r="O610" i="15"/>
  <c r="P610" i="15" s="1"/>
  <c r="O597" i="15"/>
  <c r="P597" i="15" s="1"/>
  <c r="O584" i="15"/>
  <c r="P584" i="15" s="1"/>
  <c r="O571" i="15"/>
  <c r="P571" i="15" s="1"/>
  <c r="O558" i="15"/>
  <c r="P558" i="15" s="1"/>
  <c r="O545" i="15"/>
  <c r="P545" i="15" s="1"/>
  <c r="O532" i="15"/>
  <c r="P532" i="15" s="1"/>
  <c r="O519" i="15"/>
  <c r="P519" i="15" s="1"/>
  <c r="O506" i="15"/>
  <c r="P506" i="15" s="1"/>
  <c r="O493" i="15"/>
  <c r="P493" i="15" s="1"/>
  <c r="O792" i="15"/>
  <c r="P792" i="15" s="1"/>
  <c r="O662" i="15"/>
  <c r="P662" i="15" s="1"/>
  <c r="O649" i="15"/>
  <c r="P649" i="15" s="1"/>
  <c r="O766" i="15"/>
  <c r="P766" i="15" s="1"/>
  <c r="O714" i="15"/>
  <c r="P714" i="15" s="1"/>
  <c r="O688" i="15"/>
  <c r="P688" i="15" s="1"/>
  <c r="O415" i="15"/>
  <c r="P415" i="15" s="1"/>
  <c r="O311" i="15"/>
  <c r="P311" i="15" s="1"/>
  <c r="O259" i="15"/>
  <c r="P259" i="15" s="1"/>
  <c r="O675" i="15"/>
  <c r="P675" i="15" s="1"/>
  <c r="O467" i="15"/>
  <c r="P467" i="15" s="1"/>
  <c r="O363" i="15"/>
  <c r="P363" i="15" s="1"/>
  <c r="O818" i="15"/>
  <c r="P818" i="15" s="1"/>
  <c r="O740" i="15"/>
  <c r="P740" i="15" s="1"/>
  <c r="O441" i="15"/>
  <c r="P441" i="15" s="1"/>
  <c r="O337" i="15"/>
  <c r="P337" i="15" s="1"/>
  <c r="O428" i="15"/>
  <c r="P428" i="15" s="1"/>
  <c r="O389" i="15"/>
  <c r="P389" i="15" s="1"/>
  <c r="O350" i="15"/>
  <c r="P350" i="15" s="1"/>
  <c r="O168" i="15"/>
  <c r="P168" i="15" s="1"/>
  <c r="O480" i="15"/>
  <c r="P480" i="15" s="1"/>
  <c r="O402" i="15"/>
  <c r="P402" i="15" s="1"/>
  <c r="O454" i="15"/>
  <c r="P454" i="15" s="1"/>
  <c r="O324" i="15"/>
  <c r="P324" i="15" s="1"/>
  <c r="O207" i="15"/>
  <c r="P207" i="15" s="1"/>
  <c r="F15" i="14"/>
  <c r="H15" i="14" s="1"/>
  <c r="O376" i="15"/>
  <c r="P376" i="15" s="1"/>
  <c r="O285" i="15"/>
  <c r="P285" i="15" s="1"/>
  <c r="O272" i="15"/>
  <c r="P272" i="15" s="1"/>
  <c r="O233" i="15"/>
  <c r="P233" i="15" s="1"/>
  <c r="O220" i="15"/>
  <c r="P220" i="15" s="1"/>
  <c r="O298" i="15"/>
  <c r="P298" i="15" s="1"/>
  <c r="O181" i="15"/>
  <c r="P181" i="15" s="1"/>
  <c r="O194" i="15"/>
  <c r="P194" i="15" s="1"/>
  <c r="O246" i="15"/>
  <c r="P246" i="15" s="1"/>
  <c r="O142" i="15"/>
  <c r="P142" i="15" s="1"/>
  <c r="O116" i="15"/>
  <c r="P116" i="15" s="1"/>
  <c r="O90" i="15"/>
  <c r="P90" i="15" s="1"/>
  <c r="O64" i="15"/>
  <c r="P64" i="15" s="1"/>
  <c r="O38" i="15"/>
  <c r="P38" i="15" s="1"/>
  <c r="O12" i="15"/>
  <c r="P12" i="15" s="1"/>
  <c r="O155" i="15"/>
  <c r="P155" i="15" s="1"/>
  <c r="O129" i="15"/>
  <c r="P129" i="15" s="1"/>
  <c r="O103" i="15"/>
  <c r="P103" i="15" s="1"/>
  <c r="O77" i="15"/>
  <c r="P77" i="15" s="1"/>
  <c r="O51" i="15"/>
  <c r="P51" i="15" s="1"/>
  <c r="O25" i="15"/>
  <c r="P25" i="15" s="1"/>
  <c r="D42" i="17"/>
  <c r="D26" i="17"/>
  <c r="D10" i="17"/>
  <c r="D48" i="17"/>
  <c r="D32" i="17"/>
  <c r="D16" i="17"/>
  <c r="D46" i="17"/>
  <c r="D30" i="17"/>
  <c r="D14" i="17"/>
  <c r="K41" i="17"/>
  <c r="L41" i="17" s="1"/>
  <c r="K25" i="17"/>
  <c r="L25" i="17" s="1"/>
  <c r="K9" i="17"/>
  <c r="L9" i="17" s="1"/>
  <c r="O814" i="15"/>
  <c r="P814" i="15" s="1"/>
  <c r="O788" i="15"/>
  <c r="P788" i="15" s="1"/>
  <c r="O762" i="15"/>
  <c r="P762" i="15" s="1"/>
  <c r="O736" i="15"/>
  <c r="P736" i="15" s="1"/>
  <c r="O710" i="15"/>
  <c r="P710" i="15" s="1"/>
  <c r="O632" i="15"/>
  <c r="P632" i="15" s="1"/>
  <c r="O619" i="15"/>
  <c r="P619" i="15" s="1"/>
  <c r="O606" i="15"/>
  <c r="P606" i="15" s="1"/>
  <c r="O593" i="15"/>
  <c r="P593" i="15" s="1"/>
  <c r="O580" i="15"/>
  <c r="P580" i="15" s="1"/>
  <c r="O567" i="15"/>
  <c r="P567" i="15" s="1"/>
  <c r="O554" i="15"/>
  <c r="P554" i="15" s="1"/>
  <c r="O541" i="15"/>
  <c r="P541" i="15" s="1"/>
  <c r="O528" i="15"/>
  <c r="P528" i="15" s="1"/>
  <c r="O515" i="15"/>
  <c r="P515" i="15" s="1"/>
  <c r="O502" i="15"/>
  <c r="P502" i="15" s="1"/>
  <c r="O489" i="15"/>
  <c r="P489" i="15" s="1"/>
  <c r="O827" i="15"/>
  <c r="P827" i="15" s="1"/>
  <c r="O671" i="15"/>
  <c r="P671" i="15" s="1"/>
  <c r="O645" i="15"/>
  <c r="P645" i="15" s="1"/>
  <c r="O658" i="15"/>
  <c r="P658" i="15" s="1"/>
  <c r="O775" i="15"/>
  <c r="P775" i="15" s="1"/>
  <c r="O749" i="15"/>
  <c r="P749" i="15" s="1"/>
  <c r="O801" i="15"/>
  <c r="P801" i="15" s="1"/>
  <c r="O723" i="15"/>
  <c r="P723" i="15" s="1"/>
  <c r="O450" i="15"/>
  <c r="P450" i="15" s="1"/>
  <c r="O346" i="15"/>
  <c r="P346" i="15" s="1"/>
  <c r="O697" i="15"/>
  <c r="P697" i="15" s="1"/>
  <c r="O398" i="15"/>
  <c r="P398" i="15" s="1"/>
  <c r="O294" i="15"/>
  <c r="P294" i="15" s="1"/>
  <c r="O684" i="15"/>
  <c r="P684" i="15" s="1"/>
  <c r="O476" i="15"/>
  <c r="P476" i="15" s="1"/>
  <c r="O372" i="15"/>
  <c r="P372" i="15" s="1"/>
  <c r="O463" i="15"/>
  <c r="P463" i="15" s="1"/>
  <c r="O424" i="15"/>
  <c r="P424" i="15" s="1"/>
  <c r="O333" i="15"/>
  <c r="P333" i="15" s="1"/>
  <c r="O385" i="15"/>
  <c r="P385" i="15" s="1"/>
  <c r="O307" i="15"/>
  <c r="P307" i="15" s="1"/>
  <c r="O437" i="15"/>
  <c r="P437" i="15" s="1"/>
  <c r="F11" i="14"/>
  <c r="H11" i="14" s="1"/>
  <c r="O359" i="15"/>
  <c r="P359" i="15" s="1"/>
  <c r="O268" i="15"/>
  <c r="P268" i="15" s="1"/>
  <c r="O255" i="15"/>
  <c r="P255" i="15" s="1"/>
  <c r="O242" i="15"/>
  <c r="P242" i="15" s="1"/>
  <c r="O190" i="15"/>
  <c r="P190" i="15" s="1"/>
  <c r="O229" i="15"/>
  <c r="P229" i="15" s="1"/>
  <c r="O164" i="15"/>
  <c r="P164" i="15" s="1"/>
  <c r="O281" i="15"/>
  <c r="P281" i="15" s="1"/>
  <c r="O411" i="15"/>
  <c r="P411" i="15" s="1"/>
  <c r="O320" i="15"/>
  <c r="P320" i="15" s="1"/>
  <c r="O177" i="15"/>
  <c r="P177" i="15" s="1"/>
  <c r="O216" i="15"/>
  <c r="P216" i="15" s="1"/>
  <c r="O203" i="15"/>
  <c r="P203" i="15" s="1"/>
  <c r="O151" i="15"/>
  <c r="P151" i="15" s="1"/>
  <c r="O125" i="15"/>
  <c r="P125" i="15" s="1"/>
  <c r="O99" i="15"/>
  <c r="P99" i="15" s="1"/>
  <c r="O73" i="15"/>
  <c r="P73" i="15" s="1"/>
  <c r="O47" i="15"/>
  <c r="P47" i="15" s="1"/>
  <c r="O21" i="15"/>
  <c r="P21" i="15" s="1"/>
  <c r="O138" i="15"/>
  <c r="P138" i="15" s="1"/>
  <c r="O112" i="15"/>
  <c r="P112" i="15" s="1"/>
  <c r="O86" i="15"/>
  <c r="P86" i="15" s="1"/>
  <c r="O60" i="15"/>
  <c r="P60" i="15" s="1"/>
  <c r="O34" i="15"/>
  <c r="P34" i="15" s="1"/>
  <c r="O8" i="15"/>
  <c r="P8" i="15" s="1"/>
  <c r="O17" i="15"/>
  <c r="P17" i="15" s="1"/>
  <c r="O43" i="15"/>
  <c r="P43" i="15" s="1"/>
  <c r="O69" i="15"/>
  <c r="P69" i="15" s="1"/>
  <c r="O95" i="15"/>
  <c r="P95" i="15" s="1"/>
  <c r="O121" i="15"/>
  <c r="P121" i="15" s="1"/>
  <c r="O147" i="15"/>
  <c r="P147" i="15" s="1"/>
  <c r="D44" i="17"/>
  <c r="D28" i="17"/>
  <c r="D12" i="17"/>
  <c r="K37" i="17"/>
  <c r="K21" i="17"/>
  <c r="K5" i="17"/>
  <c r="O823" i="15"/>
  <c r="P823" i="15" s="1"/>
  <c r="O797" i="15"/>
  <c r="P797" i="15" s="1"/>
  <c r="O771" i="15"/>
  <c r="P771" i="15" s="1"/>
  <c r="O745" i="15"/>
  <c r="P745" i="15" s="1"/>
  <c r="O719" i="15"/>
  <c r="P719" i="15" s="1"/>
  <c r="O693" i="15"/>
  <c r="P693" i="15" s="1"/>
  <c r="O641" i="15"/>
  <c r="P641" i="15" s="1"/>
  <c r="O628" i="15"/>
  <c r="P628" i="15" s="1"/>
  <c r="O615" i="15"/>
  <c r="P615" i="15" s="1"/>
  <c r="O602" i="15"/>
  <c r="P602" i="15" s="1"/>
  <c r="O589" i="15"/>
  <c r="P589" i="15" s="1"/>
  <c r="O576" i="15"/>
  <c r="P576" i="15" s="1"/>
  <c r="O563" i="15"/>
  <c r="P563" i="15" s="1"/>
  <c r="O550" i="15"/>
  <c r="P550" i="15" s="1"/>
  <c r="O537" i="15"/>
  <c r="P537" i="15" s="1"/>
  <c r="O524" i="15"/>
  <c r="P524" i="15" s="1"/>
  <c r="O511" i="15"/>
  <c r="P511" i="15" s="1"/>
  <c r="O498" i="15"/>
  <c r="P498" i="15" s="1"/>
  <c r="O758" i="15"/>
  <c r="P758" i="15" s="1"/>
  <c r="O680" i="15"/>
  <c r="P680" i="15" s="1"/>
  <c r="O654" i="15"/>
  <c r="P654" i="15" s="1"/>
  <c r="O667" i="15"/>
  <c r="P667" i="15" s="1"/>
  <c r="O706" i="15"/>
  <c r="P706" i="15" s="1"/>
  <c r="O810" i="15"/>
  <c r="P810" i="15" s="1"/>
  <c r="O784" i="15"/>
  <c r="P784" i="15" s="1"/>
  <c r="O485" i="15"/>
  <c r="P485" i="15" s="1"/>
  <c r="O381" i="15"/>
  <c r="P381" i="15" s="1"/>
  <c r="O277" i="15"/>
  <c r="P277" i="15" s="1"/>
  <c r="O732" i="15"/>
  <c r="P732" i="15" s="1"/>
  <c r="O472" i="15"/>
  <c r="P472" i="15" s="1"/>
  <c r="O433" i="15"/>
  <c r="P433" i="15" s="1"/>
  <c r="O329" i="15"/>
  <c r="P329" i="15" s="1"/>
  <c r="O407" i="15"/>
  <c r="P407" i="15" s="1"/>
  <c r="O303" i="15"/>
  <c r="P303" i="15" s="1"/>
  <c r="O446" i="15"/>
  <c r="P446" i="15" s="1"/>
  <c r="O355" i="15"/>
  <c r="P355" i="15" s="1"/>
  <c r="O459" i="15"/>
  <c r="P459" i="15" s="1"/>
  <c r="O368" i="15"/>
  <c r="P368" i="15" s="1"/>
  <c r="O420" i="15"/>
  <c r="P420" i="15" s="1"/>
  <c r="O290" i="15"/>
  <c r="P290" i="15" s="1"/>
  <c r="O342" i="15"/>
  <c r="P342" i="15" s="1"/>
  <c r="F7" i="14"/>
  <c r="H7" i="14" s="1"/>
  <c r="O316" i="15"/>
  <c r="P316" i="15" s="1"/>
  <c r="O394" i="15"/>
  <c r="P394" i="15" s="1"/>
  <c r="O238" i="15"/>
  <c r="P238" i="15" s="1"/>
  <c r="O173" i="15"/>
  <c r="P173" i="15" s="1"/>
  <c r="O160" i="15"/>
  <c r="P160" i="15" s="1"/>
  <c r="O225" i="15"/>
  <c r="P225" i="15" s="1"/>
  <c r="O199" i="15"/>
  <c r="P199" i="15" s="1"/>
  <c r="O251" i="15"/>
  <c r="P251" i="15" s="1"/>
  <c r="O264" i="15"/>
  <c r="P264" i="15" s="1"/>
  <c r="O212" i="15"/>
  <c r="P212" i="15" s="1"/>
  <c r="D40" i="17"/>
  <c r="D24" i="17"/>
  <c r="D8" i="17"/>
  <c r="O4" i="15"/>
  <c r="P4" i="15" s="1"/>
  <c r="O30" i="15"/>
  <c r="P30" i="15" s="1"/>
  <c r="O56" i="15"/>
  <c r="P56" i="15" s="1"/>
  <c r="O82" i="15"/>
  <c r="P82" i="15" s="1"/>
  <c r="O108" i="15"/>
  <c r="P108" i="15" s="1"/>
  <c r="O134" i="15"/>
  <c r="P134" i="15" s="1"/>
  <c r="D38" i="17"/>
  <c r="D22" i="17"/>
  <c r="D6" i="17"/>
  <c r="O240" i="15"/>
  <c r="P240" i="15" s="1"/>
  <c r="O188" i="15"/>
  <c r="P188" i="15" s="1"/>
  <c r="D47" i="17"/>
  <c r="D31" i="17"/>
  <c r="D15" i="17"/>
  <c r="K39" i="17"/>
  <c r="L39" i="17" s="1"/>
  <c r="K23" i="17"/>
  <c r="L23" i="17" s="1"/>
  <c r="K7" i="17"/>
  <c r="L7" i="17" s="1"/>
  <c r="O799" i="15"/>
  <c r="P799" i="15" s="1"/>
  <c r="O695" i="15"/>
  <c r="P695" i="15" s="1"/>
  <c r="O825" i="15"/>
  <c r="P825" i="15" s="1"/>
  <c r="O708" i="15"/>
  <c r="P708" i="15" s="1"/>
  <c r="O630" i="15"/>
  <c r="P630" i="15" s="1"/>
  <c r="O617" i="15"/>
  <c r="P617" i="15" s="1"/>
  <c r="O604" i="15"/>
  <c r="P604" i="15" s="1"/>
  <c r="O591" i="15"/>
  <c r="P591" i="15" s="1"/>
  <c r="O578" i="15"/>
  <c r="P578" i="15" s="1"/>
  <c r="O565" i="15"/>
  <c r="P565" i="15" s="1"/>
  <c r="O552" i="15"/>
  <c r="P552" i="15" s="1"/>
  <c r="O539" i="15"/>
  <c r="P539" i="15" s="1"/>
  <c r="O526" i="15"/>
  <c r="P526" i="15" s="1"/>
  <c r="O513" i="15"/>
  <c r="P513" i="15" s="1"/>
  <c r="O500" i="15"/>
  <c r="P500" i="15" s="1"/>
  <c r="O487" i="15"/>
  <c r="P487" i="15" s="1"/>
  <c r="O812" i="15"/>
  <c r="P812" i="15" s="1"/>
  <c r="O721" i="15"/>
  <c r="P721" i="15" s="1"/>
  <c r="O682" i="15"/>
  <c r="P682" i="15" s="1"/>
  <c r="O760" i="15"/>
  <c r="P760" i="15" s="1"/>
  <c r="O747" i="15"/>
  <c r="P747" i="15" s="1"/>
  <c r="O734" i="15"/>
  <c r="P734" i="15" s="1"/>
  <c r="O786" i="15"/>
  <c r="P786" i="15" s="1"/>
  <c r="O773" i="15"/>
  <c r="P773" i="15" s="1"/>
  <c r="O656" i="15"/>
  <c r="P656" i="15" s="1"/>
  <c r="O669" i="15"/>
  <c r="P669" i="15" s="1"/>
  <c r="O266" i="15"/>
  <c r="P266" i="15" s="1"/>
  <c r="O383" i="15"/>
  <c r="P383" i="15" s="1"/>
  <c r="O344" i="15"/>
  <c r="P344" i="15" s="1"/>
  <c r="O474" i="15"/>
  <c r="P474" i="15" s="1"/>
  <c r="O435" i="15"/>
  <c r="P435" i="15" s="1"/>
  <c r="O396" i="15"/>
  <c r="P396" i="15" s="1"/>
  <c r="O305" i="15"/>
  <c r="P305" i="15" s="1"/>
  <c r="O448" i="15"/>
  <c r="P448" i="15" s="1"/>
  <c r="O357" i="15"/>
  <c r="P357" i="15" s="1"/>
  <c r="O318" i="15"/>
  <c r="P318" i="15" s="1"/>
  <c r="O279" i="15"/>
  <c r="P279" i="15" s="1"/>
  <c r="O643" i="15"/>
  <c r="P643" i="15" s="1"/>
  <c r="O409" i="15"/>
  <c r="P409" i="15" s="1"/>
  <c r="O370" i="15"/>
  <c r="P370" i="15" s="1"/>
  <c r="F9" i="14"/>
  <c r="H9" i="14" s="1"/>
  <c r="O461" i="15"/>
  <c r="P461" i="15" s="1"/>
  <c r="O331" i="15"/>
  <c r="P331" i="15" s="1"/>
  <c r="O214" i="15"/>
  <c r="P214" i="15" s="1"/>
  <c r="O162" i="15"/>
  <c r="P162" i="15" s="1"/>
  <c r="O292" i="15"/>
  <c r="P292" i="15" s="1"/>
  <c r="O422" i="15"/>
  <c r="P422" i="15" s="1"/>
  <c r="O227" i="15"/>
  <c r="P227" i="15" s="1"/>
  <c r="O253" i="15"/>
  <c r="P253" i="15" s="1"/>
  <c r="K43" i="17"/>
  <c r="L43" i="17" s="1"/>
  <c r="K27" i="17"/>
  <c r="L27" i="17" s="1"/>
  <c r="K11" i="17"/>
  <c r="L11" i="17" s="1"/>
  <c r="O764" i="15"/>
  <c r="P764" i="15" s="1"/>
  <c r="O712" i="15"/>
  <c r="P712" i="15" s="1"/>
  <c r="O790" i="15"/>
  <c r="P790" i="15" s="1"/>
  <c r="O725" i="15"/>
  <c r="P725" i="15" s="1"/>
  <c r="O634" i="15"/>
  <c r="P634" i="15" s="1"/>
  <c r="O621" i="15"/>
  <c r="P621" i="15" s="1"/>
  <c r="O608" i="15"/>
  <c r="P608" i="15" s="1"/>
  <c r="O595" i="15"/>
  <c r="P595" i="15" s="1"/>
  <c r="O582" i="15"/>
  <c r="P582" i="15" s="1"/>
  <c r="O569" i="15"/>
  <c r="P569" i="15" s="1"/>
  <c r="O556" i="15"/>
  <c r="P556" i="15" s="1"/>
  <c r="O543" i="15"/>
  <c r="P543" i="15" s="1"/>
  <c r="O530" i="15"/>
  <c r="P530" i="15" s="1"/>
  <c r="O517" i="15"/>
  <c r="P517" i="15" s="1"/>
  <c r="O504" i="15"/>
  <c r="P504" i="15" s="1"/>
  <c r="O491" i="15"/>
  <c r="P491" i="15" s="1"/>
  <c r="O777" i="15"/>
  <c r="P777" i="15" s="1"/>
  <c r="O686" i="15"/>
  <c r="P686" i="15" s="1"/>
  <c r="O751" i="15"/>
  <c r="P751" i="15" s="1"/>
  <c r="O738" i="15"/>
  <c r="P738" i="15" s="1"/>
  <c r="O699" i="15"/>
  <c r="P699" i="15" s="1"/>
  <c r="O660" i="15"/>
  <c r="P660" i="15" s="1"/>
  <c r="O816" i="15"/>
  <c r="P816" i="15" s="1"/>
  <c r="O647" i="15"/>
  <c r="P647" i="15" s="1"/>
  <c r="O478" i="15"/>
  <c r="P478" i="15" s="1"/>
  <c r="O465" i="15"/>
  <c r="P465" i="15" s="1"/>
  <c r="O803" i="15"/>
  <c r="P803" i="15" s="1"/>
  <c r="O673" i="15"/>
  <c r="P673" i="15" s="1"/>
  <c r="O829" i="15"/>
  <c r="P829" i="15" s="1"/>
  <c r="O400" i="15"/>
  <c r="P400" i="15" s="1"/>
  <c r="O452" i="15"/>
  <c r="P452" i="15" s="1"/>
  <c r="O413" i="15"/>
  <c r="P413" i="15" s="1"/>
  <c r="O322" i="15"/>
  <c r="P322" i="15" s="1"/>
  <c r="O231" i="15"/>
  <c r="P231" i="15" s="1"/>
  <c r="O374" i="15"/>
  <c r="P374" i="15" s="1"/>
  <c r="O335" i="15"/>
  <c r="P335" i="15" s="1"/>
  <c r="O426" i="15"/>
  <c r="P426" i="15" s="1"/>
  <c r="O270" i="15"/>
  <c r="P270" i="15" s="1"/>
  <c r="O192" i="15"/>
  <c r="P192" i="15" s="1"/>
  <c r="F13" i="14"/>
  <c r="H13" i="14" s="1"/>
  <c r="O387" i="15"/>
  <c r="P387" i="15" s="1"/>
  <c r="O309" i="15"/>
  <c r="P309" i="15" s="1"/>
  <c r="O348" i="15"/>
  <c r="P348" i="15" s="1"/>
  <c r="O439" i="15"/>
  <c r="P439" i="15" s="1"/>
  <c r="O296" i="15"/>
  <c r="P296" i="15" s="1"/>
  <c r="O361" i="15"/>
  <c r="P361" i="15" s="1"/>
  <c r="O218" i="15"/>
  <c r="P218" i="15" s="1"/>
  <c r="K6" i="17"/>
  <c r="L6" i="17" s="1"/>
  <c r="K38" i="17"/>
  <c r="L38" i="17" s="1"/>
  <c r="K22" i="17"/>
  <c r="L22" i="17" s="1"/>
  <c r="O824" i="15"/>
  <c r="P824" i="15" s="1"/>
  <c r="O798" i="15"/>
  <c r="P798" i="15" s="1"/>
  <c r="O772" i="15"/>
  <c r="P772" i="15" s="1"/>
  <c r="O746" i="15"/>
  <c r="P746" i="15" s="1"/>
  <c r="O668" i="15"/>
  <c r="P668" i="15" s="1"/>
  <c r="O642" i="15"/>
  <c r="P642" i="15" s="1"/>
  <c r="O629" i="15"/>
  <c r="P629" i="15" s="1"/>
  <c r="O616" i="15"/>
  <c r="P616" i="15" s="1"/>
  <c r="O603" i="15"/>
  <c r="P603" i="15" s="1"/>
  <c r="O590" i="15"/>
  <c r="P590" i="15" s="1"/>
  <c r="O577" i="15"/>
  <c r="P577" i="15" s="1"/>
  <c r="O564" i="15"/>
  <c r="P564" i="15" s="1"/>
  <c r="O551" i="15"/>
  <c r="P551" i="15" s="1"/>
  <c r="O538" i="15"/>
  <c r="P538" i="15" s="1"/>
  <c r="O525" i="15"/>
  <c r="P525" i="15" s="1"/>
  <c r="O512" i="15"/>
  <c r="P512" i="15" s="1"/>
  <c r="O499" i="15"/>
  <c r="P499" i="15" s="1"/>
  <c r="O733" i="15"/>
  <c r="P733" i="15" s="1"/>
  <c r="O811" i="15"/>
  <c r="P811" i="15" s="1"/>
  <c r="O785" i="15"/>
  <c r="P785" i="15" s="1"/>
  <c r="O694" i="15"/>
  <c r="P694" i="15" s="1"/>
  <c r="O655" i="15"/>
  <c r="P655" i="15" s="1"/>
  <c r="O681" i="15"/>
  <c r="P681" i="15" s="1"/>
  <c r="O759" i="15"/>
  <c r="P759" i="15" s="1"/>
  <c r="O707" i="15"/>
  <c r="P707" i="15" s="1"/>
  <c r="O486" i="15"/>
  <c r="P486" i="15" s="1"/>
  <c r="O460" i="15"/>
  <c r="P460" i="15" s="1"/>
  <c r="O434" i="15"/>
  <c r="P434" i="15" s="1"/>
  <c r="O408" i="15"/>
  <c r="P408" i="15" s="1"/>
  <c r="O382" i="15"/>
  <c r="P382" i="15" s="1"/>
  <c r="O356" i="15"/>
  <c r="P356" i="15" s="1"/>
  <c r="O330" i="15"/>
  <c r="P330" i="15" s="1"/>
  <c r="O304" i="15"/>
  <c r="P304" i="15" s="1"/>
  <c r="O278" i="15"/>
  <c r="P278" i="15" s="1"/>
  <c r="O252" i="15"/>
  <c r="P252" i="15" s="1"/>
  <c r="O226" i="15"/>
  <c r="P226" i="15" s="1"/>
  <c r="O200" i="15"/>
  <c r="P200" i="15" s="1"/>
  <c r="K40" i="17"/>
  <c r="L40" i="17" s="1"/>
  <c r="K24" i="17"/>
  <c r="L24" i="17" s="1"/>
  <c r="K8" i="17"/>
  <c r="L8" i="17" s="1"/>
  <c r="O813" i="15"/>
  <c r="P813" i="15" s="1"/>
  <c r="O787" i="15"/>
  <c r="P787" i="15" s="1"/>
  <c r="O761" i="15"/>
  <c r="P761" i="15" s="1"/>
  <c r="O735" i="15"/>
  <c r="P735" i="15" s="1"/>
  <c r="O709" i="15"/>
  <c r="P709" i="15" s="1"/>
  <c r="O683" i="15"/>
  <c r="P683" i="15" s="1"/>
  <c r="O657" i="15"/>
  <c r="P657" i="15" s="1"/>
  <c r="O631" i="15"/>
  <c r="P631" i="15" s="1"/>
  <c r="O618" i="15"/>
  <c r="P618" i="15" s="1"/>
  <c r="O605" i="15"/>
  <c r="P605" i="15" s="1"/>
  <c r="O592" i="15"/>
  <c r="P592" i="15" s="1"/>
  <c r="O579" i="15"/>
  <c r="P579" i="15" s="1"/>
  <c r="O566" i="15"/>
  <c r="P566" i="15" s="1"/>
  <c r="O553" i="15"/>
  <c r="P553" i="15" s="1"/>
  <c r="O540" i="15"/>
  <c r="P540" i="15" s="1"/>
  <c r="O527" i="15"/>
  <c r="P527" i="15" s="1"/>
  <c r="O514" i="15"/>
  <c r="P514" i="15" s="1"/>
  <c r="O501" i="15"/>
  <c r="P501" i="15" s="1"/>
  <c r="O488" i="15"/>
  <c r="P488" i="15" s="1"/>
  <c r="O748" i="15"/>
  <c r="P748" i="15" s="1"/>
  <c r="O722" i="15"/>
  <c r="P722" i="15" s="1"/>
  <c r="O670" i="15"/>
  <c r="P670" i="15" s="1"/>
  <c r="O826" i="15"/>
  <c r="P826" i="15" s="1"/>
  <c r="O800" i="15"/>
  <c r="P800" i="15" s="1"/>
  <c r="O644" i="15"/>
  <c r="P644" i="15" s="1"/>
  <c r="O475" i="15"/>
  <c r="P475" i="15" s="1"/>
  <c r="O449" i="15"/>
  <c r="P449" i="15" s="1"/>
  <c r="O423" i="15"/>
  <c r="P423" i="15" s="1"/>
  <c r="O397" i="15"/>
  <c r="P397" i="15" s="1"/>
  <c r="O371" i="15"/>
  <c r="P371" i="15" s="1"/>
  <c r="O345" i="15"/>
  <c r="P345" i="15" s="1"/>
  <c r="O319" i="15"/>
  <c r="P319" i="15" s="1"/>
  <c r="O293" i="15"/>
  <c r="P293" i="15" s="1"/>
  <c r="O267" i="15"/>
  <c r="P267" i="15" s="1"/>
  <c r="O241" i="15"/>
  <c r="P241" i="15" s="1"/>
  <c r="O215" i="15"/>
  <c r="P215" i="15" s="1"/>
  <c r="K10" i="17"/>
  <c r="L10" i="17" s="1"/>
  <c r="K42" i="17"/>
  <c r="L42" i="17" s="1"/>
  <c r="K26" i="17"/>
  <c r="L26" i="17" s="1"/>
  <c r="O815" i="15"/>
  <c r="P815" i="15" s="1"/>
  <c r="O789" i="15"/>
  <c r="P789" i="15" s="1"/>
  <c r="O763" i="15"/>
  <c r="P763" i="15" s="1"/>
  <c r="O737" i="15"/>
  <c r="P737" i="15" s="1"/>
  <c r="O685" i="15"/>
  <c r="P685" i="15" s="1"/>
  <c r="O659" i="15"/>
  <c r="P659" i="15" s="1"/>
  <c r="O633" i="15"/>
  <c r="P633" i="15" s="1"/>
  <c r="O620" i="15"/>
  <c r="P620" i="15" s="1"/>
  <c r="O607" i="15"/>
  <c r="P607" i="15" s="1"/>
  <c r="O594" i="15"/>
  <c r="P594" i="15" s="1"/>
  <c r="O581" i="15"/>
  <c r="P581" i="15" s="1"/>
  <c r="O568" i="15"/>
  <c r="P568" i="15" s="1"/>
  <c r="O555" i="15"/>
  <c r="P555" i="15" s="1"/>
  <c r="O542" i="15"/>
  <c r="P542" i="15" s="1"/>
  <c r="O529" i="15"/>
  <c r="P529" i="15" s="1"/>
  <c r="O516" i="15"/>
  <c r="P516" i="15" s="1"/>
  <c r="O503" i="15"/>
  <c r="P503" i="15" s="1"/>
  <c r="O490" i="15"/>
  <c r="P490" i="15" s="1"/>
  <c r="O802" i="15"/>
  <c r="P802" i="15" s="1"/>
  <c r="O698" i="15"/>
  <c r="P698" i="15" s="1"/>
  <c r="O711" i="15"/>
  <c r="P711" i="15" s="1"/>
  <c r="O828" i="15"/>
  <c r="P828" i="15" s="1"/>
  <c r="O646" i="15"/>
  <c r="P646" i="15" s="1"/>
  <c r="O750" i="15"/>
  <c r="P750" i="15" s="1"/>
  <c r="O477" i="15"/>
  <c r="P477" i="15" s="1"/>
  <c r="O451" i="15"/>
  <c r="P451" i="15" s="1"/>
  <c r="O425" i="15"/>
  <c r="P425" i="15" s="1"/>
  <c r="O399" i="15"/>
  <c r="P399" i="15" s="1"/>
  <c r="O373" i="15"/>
  <c r="P373" i="15" s="1"/>
  <c r="O347" i="15"/>
  <c r="P347" i="15" s="1"/>
  <c r="O321" i="15"/>
  <c r="P321" i="15" s="1"/>
  <c r="O295" i="15"/>
  <c r="P295" i="15" s="1"/>
  <c r="O269" i="15"/>
  <c r="P269" i="15" s="1"/>
  <c r="O243" i="15"/>
  <c r="P243" i="15" s="1"/>
  <c r="O217" i="15"/>
  <c r="P217" i="15" s="1"/>
  <c r="K44" i="17"/>
  <c r="L44" i="17" s="1"/>
  <c r="K28" i="17"/>
  <c r="L28" i="17" s="1"/>
  <c r="K12" i="17"/>
  <c r="L12" i="17" s="1"/>
  <c r="O830" i="15"/>
  <c r="P830" i="15" s="1"/>
  <c r="O804" i="15"/>
  <c r="P804" i="15" s="1"/>
  <c r="O778" i="15"/>
  <c r="P778" i="15" s="1"/>
  <c r="O752" i="15"/>
  <c r="P752" i="15" s="1"/>
  <c r="O726" i="15"/>
  <c r="P726" i="15" s="1"/>
  <c r="O700" i="15"/>
  <c r="P700" i="15" s="1"/>
  <c r="O674" i="15"/>
  <c r="P674" i="15" s="1"/>
  <c r="O648" i="15"/>
  <c r="P648" i="15" s="1"/>
  <c r="O635" i="15"/>
  <c r="P635" i="15" s="1"/>
  <c r="O622" i="15"/>
  <c r="P622" i="15" s="1"/>
  <c r="O609" i="15"/>
  <c r="P609" i="15" s="1"/>
  <c r="O596" i="15"/>
  <c r="P596" i="15" s="1"/>
  <c r="O583" i="15"/>
  <c r="P583" i="15" s="1"/>
  <c r="O570" i="15"/>
  <c r="P570" i="15" s="1"/>
  <c r="O557" i="15"/>
  <c r="P557" i="15" s="1"/>
  <c r="O544" i="15"/>
  <c r="P544" i="15" s="1"/>
  <c r="O531" i="15"/>
  <c r="P531" i="15" s="1"/>
  <c r="O518" i="15"/>
  <c r="P518" i="15" s="1"/>
  <c r="O505" i="15"/>
  <c r="P505" i="15" s="1"/>
  <c r="O492" i="15"/>
  <c r="P492" i="15" s="1"/>
  <c r="O817" i="15"/>
  <c r="P817" i="15" s="1"/>
  <c r="O739" i="15"/>
  <c r="P739" i="15" s="1"/>
  <c r="O687" i="15"/>
  <c r="P687" i="15" s="1"/>
  <c r="O713" i="15"/>
  <c r="P713" i="15" s="1"/>
  <c r="O466" i="15"/>
  <c r="P466" i="15" s="1"/>
  <c r="O440" i="15"/>
  <c r="P440" i="15" s="1"/>
  <c r="O414" i="15"/>
  <c r="P414" i="15" s="1"/>
  <c r="O388" i="15"/>
  <c r="P388" i="15" s="1"/>
  <c r="O362" i="15"/>
  <c r="P362" i="15" s="1"/>
  <c r="O336" i="15"/>
  <c r="P336" i="15" s="1"/>
  <c r="O310" i="15"/>
  <c r="P310" i="15" s="1"/>
  <c r="O284" i="15"/>
  <c r="P284" i="15" s="1"/>
  <c r="O258" i="15"/>
  <c r="P258" i="15" s="1"/>
  <c r="O232" i="15"/>
  <c r="P232" i="15" s="1"/>
  <c r="O206" i="15"/>
  <c r="P206" i="15" s="1"/>
  <c r="K14" i="17"/>
  <c r="L14" i="17" s="1"/>
  <c r="K46" i="17"/>
  <c r="L46" i="17" s="1"/>
  <c r="K30" i="17"/>
  <c r="L30" i="17" s="1"/>
  <c r="O832" i="15"/>
  <c r="P832" i="15" s="1"/>
  <c r="O806" i="15"/>
  <c r="P806" i="15" s="1"/>
  <c r="O780" i="15"/>
  <c r="P780" i="15" s="1"/>
  <c r="O754" i="15"/>
  <c r="P754" i="15" s="1"/>
  <c r="O689" i="15"/>
  <c r="P689" i="15" s="1"/>
  <c r="O676" i="15"/>
  <c r="P676" i="15" s="1"/>
  <c r="O650" i="15"/>
  <c r="P650" i="15" s="1"/>
  <c r="O637" i="15"/>
  <c r="P637" i="15" s="1"/>
  <c r="O624" i="15"/>
  <c r="P624" i="15" s="1"/>
  <c r="O611" i="15"/>
  <c r="P611" i="15" s="1"/>
  <c r="O598" i="15"/>
  <c r="P598" i="15" s="1"/>
  <c r="O585" i="15"/>
  <c r="P585" i="15" s="1"/>
  <c r="O572" i="15"/>
  <c r="P572" i="15" s="1"/>
  <c r="O559" i="15"/>
  <c r="P559" i="15" s="1"/>
  <c r="O546" i="15"/>
  <c r="P546" i="15" s="1"/>
  <c r="O533" i="15"/>
  <c r="P533" i="15" s="1"/>
  <c r="O520" i="15"/>
  <c r="P520" i="15" s="1"/>
  <c r="O507" i="15"/>
  <c r="P507" i="15" s="1"/>
  <c r="O494" i="15"/>
  <c r="P494" i="15" s="1"/>
  <c r="O767" i="15"/>
  <c r="P767" i="15" s="1"/>
  <c r="O715" i="15"/>
  <c r="P715" i="15" s="1"/>
  <c r="O793" i="15"/>
  <c r="P793" i="15" s="1"/>
  <c r="O702" i="15"/>
  <c r="P702" i="15" s="1"/>
  <c r="O819" i="15"/>
  <c r="P819" i="15" s="1"/>
  <c r="O728" i="15"/>
  <c r="P728" i="15" s="1"/>
  <c r="O468" i="15"/>
  <c r="P468" i="15" s="1"/>
  <c r="O442" i="15"/>
  <c r="P442" i="15" s="1"/>
  <c r="O416" i="15"/>
  <c r="P416" i="15" s="1"/>
  <c r="O390" i="15"/>
  <c r="P390" i="15" s="1"/>
  <c r="O364" i="15"/>
  <c r="P364" i="15" s="1"/>
  <c r="O338" i="15"/>
  <c r="P338" i="15" s="1"/>
  <c r="O312" i="15"/>
  <c r="P312" i="15" s="1"/>
  <c r="O286" i="15"/>
  <c r="P286" i="15" s="1"/>
  <c r="O260" i="15"/>
  <c r="P260" i="15" s="1"/>
  <c r="O234" i="15"/>
  <c r="P234" i="15" s="1"/>
  <c r="O208" i="15"/>
  <c r="P208" i="15" s="1"/>
  <c r="K48" i="17"/>
  <c r="L48" i="17" s="1"/>
  <c r="K32" i="17"/>
  <c r="L32" i="17" s="1"/>
  <c r="K16" i="17"/>
  <c r="L16" i="17" s="1"/>
  <c r="O821" i="15"/>
  <c r="P821" i="15" s="1"/>
  <c r="O795" i="15"/>
  <c r="P795" i="15" s="1"/>
  <c r="O769" i="15"/>
  <c r="P769" i="15" s="1"/>
  <c r="O743" i="15"/>
  <c r="P743" i="15" s="1"/>
  <c r="O717" i="15"/>
  <c r="P717" i="15" s="1"/>
  <c r="O691" i="15"/>
  <c r="P691" i="15" s="1"/>
  <c r="O665" i="15"/>
  <c r="P665" i="15" s="1"/>
  <c r="O639" i="15"/>
  <c r="P639" i="15" s="1"/>
  <c r="O626" i="15"/>
  <c r="P626" i="15" s="1"/>
  <c r="O613" i="15"/>
  <c r="P613" i="15" s="1"/>
  <c r="O600" i="15"/>
  <c r="P600" i="15" s="1"/>
  <c r="O587" i="15"/>
  <c r="P587" i="15" s="1"/>
  <c r="O574" i="15"/>
  <c r="P574" i="15" s="1"/>
  <c r="O561" i="15"/>
  <c r="P561" i="15" s="1"/>
  <c r="O548" i="15"/>
  <c r="P548" i="15" s="1"/>
  <c r="O535" i="15"/>
  <c r="P535" i="15" s="1"/>
  <c r="O522" i="15"/>
  <c r="P522" i="15" s="1"/>
  <c r="O509" i="15"/>
  <c r="P509" i="15" s="1"/>
  <c r="O496" i="15"/>
  <c r="P496" i="15" s="1"/>
  <c r="O782" i="15"/>
  <c r="P782" i="15" s="1"/>
  <c r="O704" i="15"/>
  <c r="P704" i="15" s="1"/>
  <c r="O678" i="15"/>
  <c r="P678" i="15" s="1"/>
  <c r="O756" i="15"/>
  <c r="P756" i="15" s="1"/>
  <c r="O730" i="15"/>
  <c r="P730" i="15" s="1"/>
  <c r="O808" i="15"/>
  <c r="P808" i="15" s="1"/>
  <c r="O834" i="15"/>
  <c r="P834" i="15" s="1"/>
  <c r="O483" i="15"/>
  <c r="P483" i="15" s="1"/>
  <c r="O457" i="15"/>
  <c r="P457" i="15" s="1"/>
  <c r="O431" i="15"/>
  <c r="P431" i="15" s="1"/>
  <c r="O405" i="15"/>
  <c r="P405" i="15" s="1"/>
  <c r="O379" i="15"/>
  <c r="P379" i="15" s="1"/>
  <c r="O353" i="15"/>
  <c r="P353" i="15" s="1"/>
  <c r="O327" i="15"/>
  <c r="P327" i="15" s="1"/>
  <c r="O301" i="15"/>
  <c r="P301" i="15" s="1"/>
  <c r="O275" i="15"/>
  <c r="P275" i="15" s="1"/>
  <c r="O249" i="15"/>
  <c r="P249" i="15" s="1"/>
  <c r="O223" i="15"/>
  <c r="P223" i="15" s="1"/>
  <c r="O197" i="15"/>
  <c r="P197" i="15" s="1"/>
  <c r="O169" i="15"/>
  <c r="P169" i="15" s="1"/>
  <c r="O178" i="15"/>
  <c r="P178" i="15" s="1"/>
  <c r="O187" i="15"/>
  <c r="P187" i="15" s="1"/>
  <c r="O195" i="15"/>
  <c r="P195" i="15" s="1"/>
  <c r="O213" i="15"/>
  <c r="P213" i="15" s="1"/>
  <c r="O230" i="15"/>
  <c r="P230" i="15" s="1"/>
  <c r="O247" i="15"/>
  <c r="P247" i="15" s="1"/>
  <c r="O265" i="15"/>
  <c r="P265" i="15" s="1"/>
  <c r="O282" i="15"/>
  <c r="P282" i="15" s="1"/>
  <c r="O288" i="15"/>
  <c r="P288" i="15" s="1"/>
  <c r="O317" i="15"/>
  <c r="P317" i="15" s="1"/>
  <c r="O323" i="15"/>
  <c r="P323" i="15" s="1"/>
  <c r="O351" i="15"/>
  <c r="P351" i="15" s="1"/>
  <c r="O358" i="15"/>
  <c r="P358" i="15" s="1"/>
  <c r="O386" i="15"/>
  <c r="P386" i="15" s="1"/>
  <c r="O392" i="15"/>
  <c r="P392" i="15" s="1"/>
  <c r="O421" i="15"/>
  <c r="P421" i="15" s="1"/>
  <c r="O427" i="15"/>
  <c r="P427" i="15" s="1"/>
  <c r="O455" i="15"/>
  <c r="P455" i="15" s="1"/>
  <c r="O462" i="15"/>
  <c r="P462" i="15" s="1"/>
  <c r="O652" i="15"/>
  <c r="P652" i="15" s="1"/>
  <c r="O661" i="15"/>
  <c r="P661" i="15" s="1"/>
  <c r="O280" i="15"/>
  <c r="P280" i="15" s="1"/>
  <c r="O308" i="15"/>
  <c r="P308" i="15" s="1"/>
  <c r="O314" i="15"/>
  <c r="P314" i="15" s="1"/>
  <c r="O343" i="15"/>
  <c r="P343" i="15" s="1"/>
  <c r="O349" i="15"/>
  <c r="P349" i="15" s="1"/>
  <c r="O377" i="15"/>
  <c r="P377" i="15" s="1"/>
  <c r="O384" i="15"/>
  <c r="P384" i="15" s="1"/>
  <c r="O412" i="15"/>
  <c r="P412" i="15" s="1"/>
  <c r="O418" i="15"/>
  <c r="P418" i="15" s="1"/>
  <c r="O447" i="15"/>
  <c r="P447" i="15" s="1"/>
  <c r="O453" i="15"/>
  <c r="P453" i="15" s="1"/>
  <c r="O481" i="15"/>
  <c r="P481" i="15" s="1"/>
  <c r="O663" i="15"/>
  <c r="P663" i="15" s="1"/>
  <c r="O672" i="15"/>
  <c r="P672" i="15" s="1"/>
  <c r="O720" i="15"/>
  <c r="P720" i="15" s="1"/>
  <c r="O724" i="15"/>
  <c r="P724" i="15" s="1"/>
  <c r="O254" i="15"/>
  <c r="P254" i="15" s="1"/>
  <c r="O271" i="15"/>
  <c r="P271" i="15" s="1"/>
  <c r="O291" i="15"/>
  <c r="P291" i="15" s="1"/>
  <c r="O297" i="15"/>
  <c r="P297" i="15" s="1"/>
  <c r="O325" i="15"/>
  <c r="P325" i="15" s="1"/>
  <c r="O332" i="15"/>
  <c r="P332" i="15" s="1"/>
  <c r="O360" i="15"/>
  <c r="P360" i="15" s="1"/>
  <c r="O366" i="15"/>
  <c r="P366" i="15" s="1"/>
  <c r="O395" i="15"/>
  <c r="P395" i="15" s="1"/>
  <c r="O401" i="15"/>
  <c r="P401" i="15" s="1"/>
  <c r="O429" i="15"/>
  <c r="P429" i="15" s="1"/>
  <c r="O436" i="15"/>
  <c r="P436" i="15" s="1"/>
  <c r="O464" i="15"/>
  <c r="P464" i="15" s="1"/>
  <c r="O470" i="15"/>
  <c r="P470" i="15" s="1"/>
  <c r="O741" i="15"/>
  <c r="P741" i="15" s="1"/>
  <c r="O765" i="15"/>
  <c r="P765" i="15" s="1"/>
  <c r="O776" i="15"/>
  <c r="P776" i="15" s="1"/>
  <c r="O791" i="15"/>
  <c r="P791" i="15" s="1"/>
  <c r="G12" i="16"/>
  <c r="D8" i="16"/>
  <c r="L12" i="16"/>
  <c r="J8" i="16"/>
  <c r="E29" i="16"/>
  <c r="O768" i="15"/>
  <c r="P768" i="15" s="1"/>
  <c r="O781" i="15"/>
  <c r="P781" i="15" s="1"/>
  <c r="K47" i="17"/>
  <c r="L47" i="17" s="1"/>
  <c r="K31" i="17"/>
  <c r="L31" i="17" s="1"/>
  <c r="K15" i="17"/>
  <c r="L15" i="17" s="1"/>
  <c r="O833" i="15"/>
  <c r="P833" i="15" s="1"/>
  <c r="O729" i="15"/>
  <c r="P729" i="15" s="1"/>
  <c r="O755" i="15"/>
  <c r="P755" i="15" s="1"/>
  <c r="O690" i="15"/>
  <c r="P690" i="15" s="1"/>
  <c r="O638" i="15"/>
  <c r="P638" i="15" s="1"/>
  <c r="O625" i="15"/>
  <c r="P625" i="15" s="1"/>
  <c r="O612" i="15"/>
  <c r="P612" i="15" s="1"/>
  <c r="O599" i="15"/>
  <c r="P599" i="15" s="1"/>
  <c r="O586" i="15"/>
  <c r="P586" i="15" s="1"/>
  <c r="O573" i="15"/>
  <c r="P573" i="15" s="1"/>
  <c r="O560" i="15"/>
  <c r="P560" i="15" s="1"/>
  <c r="O547" i="15"/>
  <c r="P547" i="15" s="1"/>
  <c r="O534" i="15"/>
  <c r="P534" i="15" s="1"/>
  <c r="O521" i="15"/>
  <c r="P521" i="15" s="1"/>
  <c r="O508" i="15"/>
  <c r="P508" i="15" s="1"/>
  <c r="O495" i="15"/>
  <c r="P495" i="15" s="1"/>
  <c r="O742" i="15"/>
  <c r="P742" i="15" s="1"/>
  <c r="G16" i="17"/>
  <c r="I15" i="17"/>
  <c r="G12" i="17"/>
  <c r="I11" i="17"/>
  <c r="G8" i="17"/>
  <c r="I7" i="17"/>
  <c r="E16" i="17"/>
  <c r="H15" i="17"/>
  <c r="J14" i="17"/>
  <c r="E12" i="17"/>
  <c r="H11" i="17"/>
  <c r="J10" i="17"/>
  <c r="E8" i="17"/>
  <c r="H7" i="17"/>
  <c r="J6" i="17"/>
  <c r="G15" i="17"/>
  <c r="I14" i="17"/>
  <c r="G11" i="17"/>
  <c r="I10" i="17"/>
  <c r="G7" i="17"/>
  <c r="I6" i="17"/>
  <c r="E15" i="17"/>
  <c r="H14" i="17"/>
  <c r="J13" i="17"/>
  <c r="E11" i="17"/>
  <c r="H10" i="17"/>
  <c r="J9" i="17"/>
  <c r="E7" i="17"/>
  <c r="H6" i="17"/>
  <c r="J5" i="17"/>
  <c r="G14" i="17"/>
  <c r="I13" i="17"/>
  <c r="G10" i="17"/>
  <c r="I9" i="17"/>
  <c r="G6" i="17"/>
  <c r="I5" i="17"/>
  <c r="I17" i="17" s="1"/>
  <c r="J16" i="17"/>
  <c r="E14" i="17"/>
  <c r="H13" i="17"/>
  <c r="J12" i="17"/>
  <c r="E10" i="17"/>
  <c r="H9" i="17"/>
  <c r="J8" i="17"/>
  <c r="E6" i="17"/>
  <c r="H5" i="17"/>
  <c r="I16" i="17"/>
  <c r="G13" i="17"/>
  <c r="I12" i="17"/>
  <c r="G9" i="17"/>
  <c r="I8" i="17"/>
  <c r="G5" i="17"/>
  <c r="H16" i="17"/>
  <c r="J15" i="17"/>
  <c r="E13" i="17"/>
  <c r="H12" i="17"/>
  <c r="J11" i="17"/>
  <c r="E9" i="17"/>
  <c r="H8" i="17"/>
  <c r="J7" i="17"/>
  <c r="E5" i="17"/>
  <c r="E17" i="17" s="1"/>
  <c r="G17" i="17" s="1"/>
  <c r="G16" i="16"/>
  <c r="J15" i="16"/>
  <c r="M14" i="16"/>
  <c r="E14" i="16"/>
  <c r="H13" i="16"/>
  <c r="K12" i="16"/>
  <c r="F11" i="16"/>
  <c r="I10" i="16"/>
  <c r="L9" i="16"/>
  <c r="D9" i="16"/>
  <c r="G8" i="16"/>
  <c r="J7" i="16"/>
  <c r="M6" i="16"/>
  <c r="E6" i="16"/>
  <c r="H5" i="16"/>
  <c r="M16" i="16"/>
  <c r="E16" i="16"/>
  <c r="H15" i="16"/>
  <c r="K14" i="16"/>
  <c r="F13" i="16"/>
  <c r="I12" i="16"/>
  <c r="L11" i="16"/>
  <c r="D11" i="16"/>
  <c r="I16" i="16"/>
  <c r="L15" i="16"/>
  <c r="J16" i="16"/>
  <c r="G15" i="16"/>
  <c r="H14" i="16"/>
  <c r="J13" i="16"/>
  <c r="J12" i="16"/>
  <c r="K11" i="16"/>
  <c r="L10" i="16"/>
  <c r="E9" i="16"/>
  <c r="F8" i="16"/>
  <c r="H7" i="16"/>
  <c r="J6" i="16"/>
  <c r="J17" i="16" s="1"/>
  <c r="L5" i="16"/>
  <c r="H16" i="16"/>
  <c r="F15" i="16"/>
  <c r="G14" i="16"/>
  <c r="I13" i="16"/>
  <c r="H12" i="16"/>
  <c r="J11" i="16"/>
  <c r="K10" i="16"/>
  <c r="M9" i="16"/>
  <c r="E8" i="16"/>
  <c r="G7" i="16"/>
  <c r="I6" i="16"/>
  <c r="I17" i="16" s="1"/>
  <c r="K5" i="16"/>
  <c r="D13" i="16"/>
  <c r="E12" i="16"/>
  <c r="G11" i="16"/>
  <c r="G10" i="16"/>
  <c r="I9" i="16"/>
  <c r="K8" i="16"/>
  <c r="M7" i="16"/>
  <c r="D7" i="16"/>
  <c r="F6" i="16"/>
  <c r="G5" i="16"/>
  <c r="M15" i="16"/>
  <c r="L14" i="16"/>
  <c r="M13" i="16"/>
  <c r="D12" i="16"/>
  <c r="E11" i="16"/>
  <c r="F10" i="16"/>
  <c r="E15" i="16"/>
  <c r="L13" i="16"/>
  <c r="F12" i="16"/>
  <c r="H10" i="16"/>
  <c r="F9" i="16"/>
  <c r="K6" i="16"/>
  <c r="F5" i="16"/>
  <c r="F17" i="16" s="1"/>
  <c r="L16" i="16"/>
  <c r="D15" i="16"/>
  <c r="K13" i="16"/>
  <c r="E10" i="16"/>
  <c r="L7" i="16"/>
  <c r="H6" i="16"/>
  <c r="E5" i="16"/>
  <c r="K16" i="16"/>
  <c r="G13" i="16"/>
  <c r="M11" i="16"/>
  <c r="D10" i="16"/>
  <c r="M8" i="16"/>
  <c r="K7" i="16"/>
  <c r="G6" i="16"/>
  <c r="D5" i="16"/>
  <c r="D16" i="16"/>
  <c r="I14" i="16"/>
  <c r="F14" i="16"/>
  <c r="M12" i="16"/>
  <c r="J9" i="16"/>
  <c r="I8" i="16"/>
  <c r="E7" i="16"/>
  <c r="M5" i="16"/>
  <c r="H9" i="16"/>
  <c r="I7" i="16"/>
  <c r="J14" i="16"/>
  <c r="I11" i="16"/>
  <c r="G9" i="16"/>
  <c r="F7" i="16"/>
  <c r="D14" i="16"/>
  <c r="H11" i="16"/>
  <c r="L8" i="16"/>
  <c r="F16" i="16"/>
  <c r="E13" i="16"/>
  <c r="M10" i="16"/>
  <c r="J10" i="16"/>
  <c r="H8" i="16"/>
  <c r="I32" i="16"/>
  <c r="L31" i="16"/>
  <c r="D31" i="16"/>
  <c r="G30" i="16"/>
  <c r="J29" i="16"/>
  <c r="M28" i="16"/>
  <c r="E28" i="16"/>
  <c r="H27" i="16"/>
  <c r="K26" i="16"/>
  <c r="F25" i="16"/>
  <c r="I24" i="16"/>
  <c r="L23" i="16"/>
  <c r="D23" i="16"/>
  <c r="G22" i="16"/>
  <c r="J21" i="16"/>
  <c r="G32" i="16"/>
  <c r="J31" i="16"/>
  <c r="M30" i="16"/>
  <c r="E30" i="16"/>
  <c r="H29" i="16"/>
  <c r="K28" i="16"/>
  <c r="F27" i="16"/>
  <c r="I26" i="16"/>
  <c r="L25" i="16"/>
  <c r="D25" i="16"/>
  <c r="G24" i="16"/>
  <c r="J23" i="16"/>
  <c r="M22" i="16"/>
  <c r="E22" i="16"/>
  <c r="H21" i="16"/>
  <c r="K32" i="16"/>
  <c r="F31" i="16"/>
  <c r="I30" i="16"/>
  <c r="L29" i="16"/>
  <c r="D29" i="16"/>
  <c r="G28" i="16"/>
  <c r="J27" i="16"/>
  <c r="M26" i="16"/>
  <c r="E26" i="16"/>
  <c r="H25" i="16"/>
  <c r="K24" i="16"/>
  <c r="F23" i="16"/>
  <c r="I22" i="16"/>
  <c r="L21" i="16"/>
  <c r="D21" i="16"/>
  <c r="J32" i="16"/>
  <c r="M31" i="16"/>
  <c r="E31" i="16"/>
  <c r="H30" i="16"/>
  <c r="K29" i="16"/>
  <c r="F28" i="16"/>
  <c r="I27" i="16"/>
  <c r="L26" i="16"/>
  <c r="D26" i="16"/>
  <c r="G25" i="16"/>
  <c r="J24" i="16"/>
  <c r="M23" i="16"/>
  <c r="E23" i="16"/>
  <c r="H22" i="16"/>
  <c r="K21" i="16"/>
  <c r="K31" i="16"/>
  <c r="F30" i="16"/>
  <c r="L27" i="16"/>
  <c r="M32" i="16"/>
  <c r="I31" i="16"/>
  <c r="D30" i="16"/>
  <c r="L28" i="16"/>
  <c r="K27" i="16"/>
  <c r="F26" i="16"/>
  <c r="M24" i="16"/>
  <c r="I23" i="16"/>
  <c r="D22" i="16"/>
  <c r="L32" i="16"/>
  <c r="H31" i="16"/>
  <c r="J28" i="16"/>
  <c r="G27" i="16"/>
  <c r="L24" i="16"/>
  <c r="H23" i="16"/>
  <c r="H32" i="16"/>
  <c r="G31" i="16"/>
  <c r="M29" i="16"/>
  <c r="I28" i="16"/>
  <c r="F32" i="16"/>
  <c r="I29" i="16"/>
  <c r="H28" i="16"/>
  <c r="D27" i="16"/>
  <c r="K25" i="16"/>
  <c r="E32" i="16"/>
  <c r="L30" i="16"/>
  <c r="G29" i="16"/>
  <c r="D28" i="16"/>
  <c r="J25" i="16"/>
  <c r="E24" i="16"/>
  <c r="L22" i="16"/>
  <c r="G21" i="16"/>
  <c r="D32" i="16"/>
  <c r="K30" i="16"/>
  <c r="F29" i="16"/>
  <c r="J26" i="16"/>
  <c r="I25" i="16"/>
  <c r="D24" i="16"/>
  <c r="K22" i="16"/>
  <c r="F21" i="16"/>
  <c r="E25" i="16"/>
  <c r="J22" i="16"/>
  <c r="M27" i="16"/>
  <c r="F22" i="16"/>
  <c r="E27" i="16"/>
  <c r="H24" i="16"/>
  <c r="F24" i="16"/>
  <c r="J30" i="16"/>
  <c r="H26" i="16"/>
  <c r="I21" i="16"/>
  <c r="G26" i="16"/>
  <c r="K23" i="16"/>
  <c r="E21" i="16"/>
  <c r="M21" i="16"/>
  <c r="M25" i="16"/>
  <c r="K48" i="16"/>
  <c r="F47" i="16"/>
  <c r="I46" i="16"/>
  <c r="L45" i="16"/>
  <c r="D45" i="16"/>
  <c r="G44" i="16"/>
  <c r="J43" i="16"/>
  <c r="M42" i="16"/>
  <c r="E42" i="16"/>
  <c r="H41" i="16"/>
  <c r="K40" i="16"/>
  <c r="F39" i="16"/>
  <c r="I38" i="16"/>
  <c r="L37" i="16"/>
  <c r="D37" i="16"/>
  <c r="I48" i="16"/>
  <c r="L47" i="16"/>
  <c r="D47" i="16"/>
  <c r="G46" i="16"/>
  <c r="J45" i="16"/>
  <c r="M44" i="16"/>
  <c r="E44" i="16"/>
  <c r="H43" i="16"/>
  <c r="K42" i="16"/>
  <c r="F41" i="16"/>
  <c r="I40" i="16"/>
  <c r="L39" i="16"/>
  <c r="D39" i="16"/>
  <c r="G38" i="16"/>
  <c r="J37" i="16"/>
  <c r="M48" i="16"/>
  <c r="E48" i="16"/>
  <c r="H47" i="16"/>
  <c r="K46" i="16"/>
  <c r="F45" i="16"/>
  <c r="I44" i="16"/>
  <c r="L43" i="16"/>
  <c r="D43" i="16"/>
  <c r="G42" i="16"/>
  <c r="J41" i="16"/>
  <c r="M40" i="16"/>
  <c r="E40" i="16"/>
  <c r="H39" i="16"/>
  <c r="K38" i="16"/>
  <c r="F37" i="16"/>
  <c r="F49" i="16" s="1"/>
  <c r="L48" i="16"/>
  <c r="D48" i="16"/>
  <c r="G47" i="16"/>
  <c r="J46" i="16"/>
  <c r="M45" i="16"/>
  <c r="E45" i="16"/>
  <c r="H44" i="16"/>
  <c r="K43" i="16"/>
  <c r="F42" i="16"/>
  <c r="I41" i="16"/>
  <c r="L40" i="16"/>
  <c r="D40" i="16"/>
  <c r="G39" i="16"/>
  <c r="J38" i="16"/>
  <c r="M37" i="16"/>
  <c r="E37" i="16"/>
  <c r="F48" i="16"/>
  <c r="M46" i="16"/>
  <c r="I45" i="16"/>
  <c r="D44" i="16"/>
  <c r="L42" i="16"/>
  <c r="K41" i="16"/>
  <c r="F40" i="16"/>
  <c r="M38" i="16"/>
  <c r="I37" i="16"/>
  <c r="L46" i="16"/>
  <c r="H45" i="16"/>
  <c r="J42" i="16"/>
  <c r="G41" i="16"/>
  <c r="L38" i="16"/>
  <c r="H37" i="16"/>
  <c r="M47" i="16"/>
  <c r="H46" i="16"/>
  <c r="G45" i="16"/>
  <c r="M43" i="16"/>
  <c r="I42" i="16"/>
  <c r="E41" i="16"/>
  <c r="M39" i="16"/>
  <c r="H38" i="16"/>
  <c r="G37" i="16"/>
  <c r="K47" i="16"/>
  <c r="F46" i="16"/>
  <c r="I43" i="16"/>
  <c r="H42" i="16"/>
  <c r="D41" i="16"/>
  <c r="K39" i="16"/>
  <c r="F38" i="16"/>
  <c r="J47" i="16"/>
  <c r="E46" i="16"/>
  <c r="L44" i="16"/>
  <c r="G43" i="16"/>
  <c r="D42" i="16"/>
  <c r="J39" i="16"/>
  <c r="E38" i="16"/>
  <c r="J48" i="16"/>
  <c r="I47" i="16"/>
  <c r="D46" i="16"/>
  <c r="K44" i="16"/>
  <c r="F43" i="16"/>
  <c r="J40" i="16"/>
  <c r="I39" i="16"/>
  <c r="D38" i="16"/>
  <c r="H48" i="16"/>
  <c r="E47" i="16"/>
  <c r="J44" i="16"/>
  <c r="E43" i="16"/>
  <c r="M41" i="16"/>
  <c r="H40" i="16"/>
  <c r="E39" i="16"/>
  <c r="L41" i="16"/>
  <c r="K45" i="16"/>
  <c r="G40" i="16"/>
  <c r="F44" i="16"/>
  <c r="K37" i="16"/>
  <c r="G48" i="16"/>
  <c r="H64" i="16"/>
  <c r="K63" i="16"/>
  <c r="G64" i="16"/>
  <c r="J63" i="16"/>
  <c r="M62" i="16"/>
  <c r="E62" i="16"/>
  <c r="H61" i="16"/>
  <c r="F64" i="16"/>
  <c r="I63" i="16"/>
  <c r="L62" i="16"/>
  <c r="D62" i="16"/>
  <c r="G61" i="16"/>
  <c r="J60" i="16"/>
  <c r="M59" i="16"/>
  <c r="K64" i="16"/>
  <c r="H63" i="16"/>
  <c r="I62" i="16"/>
  <c r="J61" i="16"/>
  <c r="K60" i="16"/>
  <c r="L59" i="16"/>
  <c r="D59" i="16"/>
  <c r="G58" i="16"/>
  <c r="J57" i="16"/>
  <c r="M56" i="16"/>
  <c r="E56" i="16"/>
  <c r="H55" i="16"/>
  <c r="K54" i="16"/>
  <c r="F53" i="16"/>
  <c r="J64" i="16"/>
  <c r="G63" i="16"/>
  <c r="H62" i="16"/>
  <c r="I61" i="16"/>
  <c r="I60" i="16"/>
  <c r="K59" i="16"/>
  <c r="F58" i="16"/>
  <c r="I64" i="16"/>
  <c r="F63" i="16"/>
  <c r="G62" i="16"/>
  <c r="F61" i="16"/>
  <c r="H60" i="16"/>
  <c r="J59" i="16"/>
  <c r="M58" i="16"/>
  <c r="E58" i="16"/>
  <c r="H57" i="16"/>
  <c r="K56" i="16"/>
  <c r="F55" i="16"/>
  <c r="I54" i="16"/>
  <c r="L53" i="16"/>
  <c r="D53" i="16"/>
  <c r="E64" i="16"/>
  <c r="E63" i="16"/>
  <c r="F62" i="16"/>
  <c r="E61" i="16"/>
  <c r="G60" i="16"/>
  <c r="I59" i="16"/>
  <c r="L58" i="16"/>
  <c r="D64" i="16"/>
  <c r="D63" i="16"/>
  <c r="D61" i="16"/>
  <c r="F60" i="16"/>
  <c r="H59" i="16"/>
  <c r="K58" i="16"/>
  <c r="F57" i="16"/>
  <c r="I56" i="16"/>
  <c r="L55" i="16"/>
  <c r="D55" i="16"/>
  <c r="G54" i="16"/>
  <c r="M64" i="16"/>
  <c r="M63" i="16"/>
  <c r="K62" i="16"/>
  <c r="L61" i="16"/>
  <c r="M60" i="16"/>
  <c r="D60" i="16"/>
  <c r="F59" i="16"/>
  <c r="I58" i="16"/>
  <c r="L57" i="16"/>
  <c r="D57" i="16"/>
  <c r="G56" i="16"/>
  <c r="J55" i="16"/>
  <c r="M54" i="16"/>
  <c r="E54" i="16"/>
  <c r="H53" i="16"/>
  <c r="L64" i="16"/>
  <c r="L63" i="16"/>
  <c r="J62" i="16"/>
  <c r="K61" i="16"/>
  <c r="L60" i="16"/>
  <c r="E59" i="16"/>
  <c r="H58" i="16"/>
  <c r="K57" i="16"/>
  <c r="F56" i="16"/>
  <c r="I55" i="16"/>
  <c r="L54" i="16"/>
  <c r="D54" i="16"/>
  <c r="G53" i="16"/>
  <c r="G57" i="16"/>
  <c r="M55" i="16"/>
  <c r="G59" i="16"/>
  <c r="E57" i="16"/>
  <c r="K55" i="16"/>
  <c r="M53" i="16"/>
  <c r="G55" i="16"/>
  <c r="K53" i="16"/>
  <c r="J58" i="16"/>
  <c r="L56" i="16"/>
  <c r="E55" i="16"/>
  <c r="J53" i="16"/>
  <c r="D58" i="16"/>
  <c r="J56" i="16"/>
  <c r="I53" i="16"/>
  <c r="M61" i="16"/>
  <c r="H56" i="16"/>
  <c r="J54" i="16"/>
  <c r="E53" i="16"/>
  <c r="M57" i="16"/>
  <c r="D56" i="16"/>
  <c r="H54" i="16"/>
  <c r="E60" i="16"/>
  <c r="F54" i="16"/>
  <c r="E32" i="17"/>
  <c r="H31" i="17"/>
  <c r="J30" i="17"/>
  <c r="E28" i="17"/>
  <c r="H27" i="17"/>
  <c r="J26" i="17"/>
  <c r="E24" i="17"/>
  <c r="H23" i="17"/>
  <c r="J22" i="17"/>
  <c r="G31" i="17"/>
  <c r="I30" i="17"/>
  <c r="G27" i="17"/>
  <c r="I26" i="17"/>
  <c r="G23" i="17"/>
  <c r="I22" i="17"/>
  <c r="E31" i="17"/>
  <c r="H30" i="17"/>
  <c r="J29" i="17"/>
  <c r="E27" i="17"/>
  <c r="H26" i="17"/>
  <c r="J25" i="17"/>
  <c r="E23" i="17"/>
  <c r="H22" i="17"/>
  <c r="J21" i="17"/>
  <c r="G30" i="17"/>
  <c r="I29" i="17"/>
  <c r="G26" i="17"/>
  <c r="I25" i="17"/>
  <c r="G22" i="17"/>
  <c r="I21" i="17"/>
  <c r="I33" i="17" s="1"/>
  <c r="J32" i="17"/>
  <c r="E30" i="17"/>
  <c r="H29" i="17"/>
  <c r="J28" i="17"/>
  <c r="E26" i="17"/>
  <c r="H25" i="17"/>
  <c r="J24" i="17"/>
  <c r="E22" i="17"/>
  <c r="H21" i="17"/>
  <c r="I32" i="17"/>
  <c r="G29" i="17"/>
  <c r="I28" i="17"/>
  <c r="G25" i="17"/>
  <c r="I24" i="17"/>
  <c r="G21" i="17"/>
  <c r="H32" i="17"/>
  <c r="J31" i="17"/>
  <c r="E29" i="17"/>
  <c r="H28" i="17"/>
  <c r="J27" i="17"/>
  <c r="E25" i="17"/>
  <c r="H24" i="17"/>
  <c r="J23" i="17"/>
  <c r="E21" i="17"/>
  <c r="E33" i="17" s="1"/>
  <c r="G33" i="17" s="1"/>
  <c r="G32" i="17"/>
  <c r="I31" i="17"/>
  <c r="G28" i="17"/>
  <c r="I27" i="17"/>
  <c r="G24" i="17"/>
  <c r="I23" i="17"/>
  <c r="J80" i="16"/>
  <c r="M79" i="16"/>
  <c r="E79" i="16"/>
  <c r="H78" i="16"/>
  <c r="K77" i="16"/>
  <c r="F76" i="16"/>
  <c r="I75" i="16"/>
  <c r="L74" i="16"/>
  <c r="D74" i="16"/>
  <c r="G73" i="16"/>
  <c r="J72" i="16"/>
  <c r="M71" i="16"/>
  <c r="E71" i="16"/>
  <c r="H70" i="16"/>
  <c r="K69" i="16"/>
  <c r="I80" i="16"/>
  <c r="L79" i="16"/>
  <c r="D79" i="16"/>
  <c r="G78" i="16"/>
  <c r="J77" i="16"/>
  <c r="M76" i="16"/>
  <c r="E76" i="16"/>
  <c r="H75" i="16"/>
  <c r="K74" i="16"/>
  <c r="F73" i="16"/>
  <c r="I72" i="16"/>
  <c r="L71" i="16"/>
  <c r="D71" i="16"/>
  <c r="G70" i="16"/>
  <c r="J69" i="16"/>
  <c r="H80" i="16"/>
  <c r="K79" i="16"/>
  <c r="F78" i="16"/>
  <c r="I77" i="16"/>
  <c r="L76" i="16"/>
  <c r="D76" i="16"/>
  <c r="G75" i="16"/>
  <c r="J74" i="16"/>
  <c r="M73" i="16"/>
  <c r="E73" i="16"/>
  <c r="H72" i="16"/>
  <c r="K71" i="16"/>
  <c r="F70" i="16"/>
  <c r="I69" i="16"/>
  <c r="L78" i="16"/>
  <c r="L77" i="16"/>
  <c r="J76" i="16"/>
  <c r="J75" i="16"/>
  <c r="G74" i="16"/>
  <c r="H73" i="16"/>
  <c r="E72" i="16"/>
  <c r="M80" i="16"/>
  <c r="J79" i="16"/>
  <c r="K78" i="16"/>
  <c r="H77" i="16"/>
  <c r="I76" i="16"/>
  <c r="F75" i="16"/>
  <c r="F74" i="16"/>
  <c r="D73" i="16"/>
  <c r="D72" i="16"/>
  <c r="M70" i="16"/>
  <c r="M69" i="16"/>
  <c r="L80" i="16"/>
  <c r="I79" i="16"/>
  <c r="J78" i="16"/>
  <c r="G77" i="16"/>
  <c r="H76" i="16"/>
  <c r="E75" i="16"/>
  <c r="E74" i="16"/>
  <c r="L70" i="16"/>
  <c r="L69" i="16"/>
  <c r="K80" i="16"/>
  <c r="H79" i="16"/>
  <c r="I78" i="16"/>
  <c r="F77" i="16"/>
  <c r="G76" i="16"/>
  <c r="D75" i="16"/>
  <c r="M72" i="16"/>
  <c r="J71" i="16"/>
  <c r="K70" i="16"/>
  <c r="H69" i="16"/>
  <c r="G80" i="16"/>
  <c r="G79" i="16"/>
  <c r="E78" i="16"/>
  <c r="E77" i="16"/>
  <c r="L73" i="16"/>
  <c r="L72" i="16"/>
  <c r="I71" i="16"/>
  <c r="J70" i="16"/>
  <c r="G69" i="16"/>
  <c r="F80" i="16"/>
  <c r="F79" i="16"/>
  <c r="D78" i="16"/>
  <c r="D77" i="16"/>
  <c r="M75" i="16"/>
  <c r="M74" i="16"/>
  <c r="K73" i="16"/>
  <c r="K72" i="16"/>
  <c r="H71" i="16"/>
  <c r="E80" i="16"/>
  <c r="L75" i="16"/>
  <c r="I74" i="16"/>
  <c r="J73" i="16"/>
  <c r="G72" i="16"/>
  <c r="G71" i="16"/>
  <c r="E70" i="16"/>
  <c r="E69" i="16"/>
  <c r="D80" i="16"/>
  <c r="M78" i="16"/>
  <c r="M77" i="16"/>
  <c r="K76" i="16"/>
  <c r="K75" i="16"/>
  <c r="H74" i="16"/>
  <c r="I73" i="16"/>
  <c r="F72" i="16"/>
  <c r="F71" i="16"/>
  <c r="D70" i="16"/>
  <c r="D69" i="16"/>
  <c r="I70" i="16"/>
  <c r="F69" i="16"/>
  <c r="O703" i="15"/>
  <c r="P703" i="15" s="1"/>
  <c r="O716" i="15"/>
  <c r="P716" i="15" s="1"/>
  <c r="K9" i="16"/>
  <c r="D6" i="16"/>
  <c r="I15" i="16"/>
  <c r="L96" i="16"/>
  <c r="D96" i="16"/>
  <c r="G95" i="16"/>
  <c r="J94" i="16"/>
  <c r="M93" i="16"/>
  <c r="E93" i="16"/>
  <c r="H92" i="16"/>
  <c r="K91" i="16"/>
  <c r="F90" i="16"/>
  <c r="I89" i="16"/>
  <c r="L88" i="16"/>
  <c r="D88" i="16"/>
  <c r="G87" i="16"/>
  <c r="J86" i="16"/>
  <c r="M85" i="16"/>
  <c r="E85" i="16"/>
  <c r="K96" i="16"/>
  <c r="F95" i="16"/>
  <c r="I94" i="16"/>
  <c r="L93" i="16"/>
  <c r="D93" i="16"/>
  <c r="G92" i="16"/>
  <c r="J91" i="16"/>
  <c r="M90" i="16"/>
  <c r="E90" i="16"/>
  <c r="H89" i="16"/>
  <c r="K88" i="16"/>
  <c r="F87" i="16"/>
  <c r="I86" i="16"/>
  <c r="L85" i="16"/>
  <c r="D85" i="16"/>
  <c r="J96" i="16"/>
  <c r="M95" i="16"/>
  <c r="E95" i="16"/>
  <c r="H94" i="16"/>
  <c r="K93" i="16"/>
  <c r="F92" i="16"/>
  <c r="I91" i="16"/>
  <c r="L90" i="16"/>
  <c r="D90" i="16"/>
  <c r="G89" i="16"/>
  <c r="J88" i="16"/>
  <c r="M87" i="16"/>
  <c r="E87" i="16"/>
  <c r="H86" i="16"/>
  <c r="K85" i="16"/>
  <c r="F96" i="16"/>
  <c r="D95" i="16"/>
  <c r="D94" i="16"/>
  <c r="M92" i="16"/>
  <c r="M91" i="16"/>
  <c r="K90" i="16"/>
  <c r="K89" i="16"/>
  <c r="H88" i="16"/>
  <c r="I87" i="16"/>
  <c r="F86" i="16"/>
  <c r="F85" i="16"/>
  <c r="E96" i="16"/>
  <c r="L92" i="16"/>
  <c r="L91" i="16"/>
  <c r="J90" i="16"/>
  <c r="J89" i="16"/>
  <c r="G88" i="16"/>
  <c r="H87" i="16"/>
  <c r="E86" i="16"/>
  <c r="M94" i="16"/>
  <c r="J93" i="16"/>
  <c r="K92" i="16"/>
  <c r="H91" i="16"/>
  <c r="I90" i="16"/>
  <c r="F89" i="16"/>
  <c r="F88" i="16"/>
  <c r="D87" i="16"/>
  <c r="D86" i="16"/>
  <c r="L95" i="16"/>
  <c r="L94" i="16"/>
  <c r="I93" i="16"/>
  <c r="J92" i="16"/>
  <c r="G91" i="16"/>
  <c r="H90" i="16"/>
  <c r="E89" i="16"/>
  <c r="E88" i="16"/>
  <c r="M96" i="16"/>
  <c r="K95" i="16"/>
  <c r="K94" i="16"/>
  <c r="H93" i="16"/>
  <c r="I92" i="16"/>
  <c r="F91" i="16"/>
  <c r="G90" i="16"/>
  <c r="D89" i="16"/>
  <c r="M86" i="16"/>
  <c r="J85" i="16"/>
  <c r="I96" i="16"/>
  <c r="J95" i="16"/>
  <c r="G94" i="16"/>
  <c r="G93" i="16"/>
  <c r="E92" i="16"/>
  <c r="E91" i="16"/>
  <c r="L87" i="16"/>
  <c r="L86" i="16"/>
  <c r="I85" i="16"/>
  <c r="H96" i="16"/>
  <c r="I95" i="16"/>
  <c r="F94" i="16"/>
  <c r="F93" i="16"/>
  <c r="D92" i="16"/>
  <c r="D91" i="16"/>
  <c r="M89" i="16"/>
  <c r="M88" i="16"/>
  <c r="K87" i="16"/>
  <c r="K86" i="16"/>
  <c r="H85" i="16"/>
  <c r="G96" i="16"/>
  <c r="H95" i="16"/>
  <c r="E94" i="16"/>
  <c r="L89" i="16"/>
  <c r="I88" i="16"/>
  <c r="J87" i="16"/>
  <c r="G86" i="16"/>
  <c r="G85" i="16"/>
  <c r="J112" i="16"/>
  <c r="M111" i="16"/>
  <c r="E111" i="16"/>
  <c r="H110" i="16"/>
  <c r="K109" i="16"/>
  <c r="F108" i="16"/>
  <c r="I107" i="16"/>
  <c r="L106" i="16"/>
  <c r="E112" i="16"/>
  <c r="G111" i="16"/>
  <c r="I110" i="16"/>
  <c r="J109" i="16"/>
  <c r="M108" i="16"/>
  <c r="D108" i="16"/>
  <c r="F107" i="16"/>
  <c r="H106" i="16"/>
  <c r="K105" i="16"/>
  <c r="F104" i="16"/>
  <c r="I103" i="16"/>
  <c r="L102" i="16"/>
  <c r="D102" i="16"/>
  <c r="G101" i="16"/>
  <c r="M112" i="16"/>
  <c r="D112" i="16"/>
  <c r="F111" i="16"/>
  <c r="G110" i="16"/>
  <c r="I109" i="16"/>
  <c r="L108" i="16"/>
  <c r="E107" i="16"/>
  <c r="G106" i="16"/>
  <c r="J105" i="16"/>
  <c r="M104" i="16"/>
  <c r="E104" i="16"/>
  <c r="H103" i="16"/>
  <c r="K102" i="16"/>
  <c r="F101" i="16"/>
  <c r="L112" i="16"/>
  <c r="D111" i="16"/>
  <c r="F110" i="16"/>
  <c r="H109" i="16"/>
  <c r="K108" i="16"/>
  <c r="M107" i="16"/>
  <c r="D107" i="16"/>
  <c r="F106" i="16"/>
  <c r="I105" i="16"/>
  <c r="L104" i="16"/>
  <c r="D104" i="16"/>
  <c r="G103" i="16"/>
  <c r="J102" i="16"/>
  <c r="M101" i="16"/>
  <c r="E101" i="16"/>
  <c r="I112" i="16"/>
  <c r="K111" i="16"/>
  <c r="M110" i="16"/>
  <c r="D110" i="16"/>
  <c r="F109" i="16"/>
  <c r="I108" i="16"/>
  <c r="K107" i="16"/>
  <c r="M106" i="16"/>
  <c r="D106" i="16"/>
  <c r="G105" i="16"/>
  <c r="J104" i="16"/>
  <c r="M103" i="16"/>
  <c r="H112" i="16"/>
  <c r="J111" i="16"/>
  <c r="L110" i="16"/>
  <c r="E109" i="16"/>
  <c r="H108" i="16"/>
  <c r="E108" i="16"/>
  <c r="J106" i="16"/>
  <c r="E105" i="16"/>
  <c r="L103" i="16"/>
  <c r="I102" i="16"/>
  <c r="J101" i="16"/>
  <c r="L111" i="16"/>
  <c r="M109" i="16"/>
  <c r="I106" i="16"/>
  <c r="D105" i="16"/>
  <c r="K103" i="16"/>
  <c r="H102" i="16"/>
  <c r="I101" i="16"/>
  <c r="I111" i="16"/>
  <c r="L109" i="16"/>
  <c r="L107" i="16"/>
  <c r="E106" i="16"/>
  <c r="J103" i="16"/>
  <c r="G102" i="16"/>
  <c r="H101" i="16"/>
  <c r="H111" i="16"/>
  <c r="G109" i="16"/>
  <c r="J107" i="16"/>
  <c r="K104" i="16"/>
  <c r="F103" i="16"/>
  <c r="F102" i="16"/>
  <c r="D101" i="16"/>
  <c r="D109" i="16"/>
  <c r="H107" i="16"/>
  <c r="M105" i="16"/>
  <c r="I104" i="16"/>
  <c r="E103" i="16"/>
  <c r="E102" i="16"/>
  <c r="K112" i="16"/>
  <c r="K110" i="16"/>
  <c r="G107" i="16"/>
  <c r="L105" i="16"/>
  <c r="H104" i="16"/>
  <c r="D103" i="16"/>
  <c r="G112" i="16"/>
  <c r="J110" i="16"/>
  <c r="J108" i="16"/>
  <c r="H105" i="16"/>
  <c r="G104" i="16"/>
  <c r="L101" i="16"/>
  <c r="F112" i="16"/>
  <c r="E110" i="16"/>
  <c r="G108" i="16"/>
  <c r="K106" i="16"/>
  <c r="F105" i="16"/>
  <c r="M102" i="16"/>
  <c r="K101" i="16"/>
  <c r="L128" i="16"/>
  <c r="D128" i="16"/>
  <c r="G127" i="16"/>
  <c r="J126" i="16"/>
  <c r="M125" i="16"/>
  <c r="E125" i="16"/>
  <c r="H124" i="16"/>
  <c r="K123" i="16"/>
  <c r="F122" i="16"/>
  <c r="I121" i="16"/>
  <c r="L120" i="16"/>
  <c r="D120" i="16"/>
  <c r="G119" i="16"/>
  <c r="J118" i="16"/>
  <c r="M117" i="16"/>
  <c r="E117" i="16"/>
  <c r="K128" i="16"/>
  <c r="G128" i="16"/>
  <c r="J127" i="16"/>
  <c r="M126" i="16"/>
  <c r="E126" i="16"/>
  <c r="H125" i="16"/>
  <c r="K124" i="16"/>
  <c r="F123" i="16"/>
  <c r="I122" i="16"/>
  <c r="H128" i="16"/>
  <c r="H127" i="16"/>
  <c r="H126" i="16"/>
  <c r="I125" i="16"/>
  <c r="I124" i="16"/>
  <c r="J123" i="16"/>
  <c r="L122" i="16"/>
  <c r="M121" i="16"/>
  <c r="D121" i="16"/>
  <c r="F120" i="16"/>
  <c r="H119" i="16"/>
  <c r="I118" i="16"/>
  <c r="K117" i="16"/>
  <c r="F128" i="16"/>
  <c r="F127" i="16"/>
  <c r="G126" i="16"/>
  <c r="G125" i="16"/>
  <c r="G124" i="16"/>
  <c r="I123" i="16"/>
  <c r="K122" i="16"/>
  <c r="L121" i="16"/>
  <c r="E120" i="16"/>
  <c r="F119" i="16"/>
  <c r="H118" i="16"/>
  <c r="J117" i="16"/>
  <c r="E128" i="16"/>
  <c r="E127" i="16"/>
  <c r="F126" i="16"/>
  <c r="F125" i="16"/>
  <c r="F124" i="16"/>
  <c r="H123" i="16"/>
  <c r="J122" i="16"/>
  <c r="K121" i="16"/>
  <c r="M120" i="16"/>
  <c r="E119" i="16"/>
  <c r="G118" i="16"/>
  <c r="I117" i="16"/>
  <c r="D127" i="16"/>
  <c r="D126" i="16"/>
  <c r="D124" i="16"/>
  <c r="E123" i="16"/>
  <c r="G122" i="16"/>
  <c r="H121" i="16"/>
  <c r="J120" i="16"/>
  <c r="L119" i="16"/>
  <c r="E118" i="16"/>
  <c r="G117" i="16"/>
  <c r="L127" i="16"/>
  <c r="L126" i="16"/>
  <c r="L125" i="16"/>
  <c r="M124" i="16"/>
  <c r="D123" i="16"/>
  <c r="E122" i="16"/>
  <c r="G121" i="16"/>
  <c r="I120" i="16"/>
  <c r="K119" i="16"/>
  <c r="M118" i="16"/>
  <c r="D118" i="16"/>
  <c r="F117" i="16"/>
  <c r="I127" i="16"/>
  <c r="D119" i="16"/>
  <c r="D117" i="16"/>
  <c r="L124" i="16"/>
  <c r="M122" i="16"/>
  <c r="K120" i="16"/>
  <c r="K126" i="16"/>
  <c r="J124" i="16"/>
  <c r="H122" i="16"/>
  <c r="H120" i="16"/>
  <c r="L118" i="16"/>
  <c r="I126" i="16"/>
  <c r="E124" i="16"/>
  <c r="D122" i="16"/>
  <c r="G120" i="16"/>
  <c r="K118" i="16"/>
  <c r="J128" i="16"/>
  <c r="F118" i="16"/>
  <c r="I128" i="16"/>
  <c r="K125" i="16"/>
  <c r="M123" i="16"/>
  <c r="J121" i="16"/>
  <c r="M119" i="16"/>
  <c r="J125" i="16"/>
  <c r="L123" i="16"/>
  <c r="F121" i="16"/>
  <c r="J119" i="16"/>
  <c r="L117" i="16"/>
  <c r="K127" i="16"/>
  <c r="D125" i="16"/>
  <c r="G123" i="16"/>
  <c r="E121" i="16"/>
  <c r="I119" i="16"/>
  <c r="H117" i="16"/>
  <c r="G47" i="17"/>
  <c r="I46" i="17"/>
  <c r="G43" i="17"/>
  <c r="I42" i="17"/>
  <c r="G39" i="17"/>
  <c r="I38" i="17"/>
  <c r="E47" i="17"/>
  <c r="H46" i="17"/>
  <c r="J45" i="17"/>
  <c r="E43" i="17"/>
  <c r="H42" i="17"/>
  <c r="J41" i="17"/>
  <c r="E39" i="17"/>
  <c r="H38" i="17"/>
  <c r="J37" i="17"/>
  <c r="G46" i="17"/>
  <c r="I45" i="17"/>
  <c r="G42" i="17"/>
  <c r="I41" i="17"/>
  <c r="G38" i="17"/>
  <c r="I37" i="17"/>
  <c r="I49" i="17" s="1"/>
  <c r="J48" i="17"/>
  <c r="E46" i="17"/>
  <c r="H45" i="17"/>
  <c r="J44" i="17"/>
  <c r="E42" i="17"/>
  <c r="H41" i="17"/>
  <c r="J40" i="17"/>
  <c r="E38" i="17"/>
  <c r="H37" i="17"/>
  <c r="I48" i="17"/>
  <c r="G45" i="17"/>
  <c r="I44" i="17"/>
  <c r="G41" i="17"/>
  <c r="I40" i="17"/>
  <c r="G37" i="17"/>
  <c r="H48" i="17"/>
  <c r="J47" i="17"/>
  <c r="E45" i="17"/>
  <c r="H44" i="17"/>
  <c r="J43" i="17"/>
  <c r="E41" i="17"/>
  <c r="H40" i="17"/>
  <c r="J39" i="17"/>
  <c r="E37" i="17"/>
  <c r="G48" i="17"/>
  <c r="I47" i="17"/>
  <c r="G44" i="17"/>
  <c r="I43" i="17"/>
  <c r="G40" i="17"/>
  <c r="I39" i="17"/>
  <c r="E48" i="17"/>
  <c r="H47" i="17"/>
  <c r="J46" i="17"/>
  <c r="E44" i="17"/>
  <c r="H43" i="17"/>
  <c r="J42" i="17"/>
  <c r="E40" i="17"/>
  <c r="H39" i="17"/>
  <c r="J38" i="17"/>
  <c r="F144" i="16"/>
  <c r="I143" i="16"/>
  <c r="L142" i="16"/>
  <c r="D142" i="16"/>
  <c r="G141" i="16"/>
  <c r="J140" i="16"/>
  <c r="M139" i="16"/>
  <c r="E139" i="16"/>
  <c r="H138" i="16"/>
  <c r="K137" i="16"/>
  <c r="F136" i="16"/>
  <c r="I135" i="16"/>
  <c r="L134" i="16"/>
  <c r="D134" i="16"/>
  <c r="G133" i="16"/>
  <c r="E144" i="16"/>
  <c r="H143" i="16"/>
  <c r="K142" i="16"/>
  <c r="F141" i="16"/>
  <c r="I140" i="16"/>
  <c r="L139" i="16"/>
  <c r="D139" i="16"/>
  <c r="G138" i="16"/>
  <c r="J137" i="16"/>
  <c r="M136" i="16"/>
  <c r="E136" i="16"/>
  <c r="H135" i="16"/>
  <c r="K134" i="16"/>
  <c r="F133" i="16"/>
  <c r="I144" i="16"/>
  <c r="L143" i="16"/>
  <c r="D143" i="16"/>
  <c r="G142" i="16"/>
  <c r="J141" i="16"/>
  <c r="M140" i="16"/>
  <c r="E140" i="16"/>
  <c r="H139" i="16"/>
  <c r="K138" i="16"/>
  <c r="F137" i="16"/>
  <c r="I136" i="16"/>
  <c r="L135" i="16"/>
  <c r="D135" i="16"/>
  <c r="G134" i="16"/>
  <c r="J133" i="16"/>
  <c r="L144" i="16"/>
  <c r="K143" i="16"/>
  <c r="I142" i="16"/>
  <c r="I141" i="16"/>
  <c r="G140" i="16"/>
  <c r="F139" i="16"/>
  <c r="D138" i="16"/>
  <c r="D137" i="16"/>
  <c r="M134" i="16"/>
  <c r="L133" i="16"/>
  <c r="K144" i="16"/>
  <c r="J143" i="16"/>
  <c r="H142" i="16"/>
  <c r="H141" i="16"/>
  <c r="F140" i="16"/>
  <c r="M135" i="16"/>
  <c r="J134" i="16"/>
  <c r="K133" i="16"/>
  <c r="J144" i="16"/>
  <c r="G143" i="16"/>
  <c r="F142" i="16"/>
  <c r="E141" i="16"/>
  <c r="D140" i="16"/>
  <c r="M138" i="16"/>
  <c r="M137" i="16"/>
  <c r="L136" i="16"/>
  <c r="K135" i="16"/>
  <c r="I134" i="16"/>
  <c r="I133" i="16"/>
  <c r="H144" i="16"/>
  <c r="F143" i="16"/>
  <c r="E142" i="16"/>
  <c r="D141" i="16"/>
  <c r="L138" i="16"/>
  <c r="L137" i="16"/>
  <c r="K136" i="16"/>
  <c r="J135" i="16"/>
  <c r="H134" i="16"/>
  <c r="H133" i="16"/>
  <c r="G144" i="16"/>
  <c r="E143" i="16"/>
  <c r="K139" i="16"/>
  <c r="J138" i="16"/>
  <c r="I137" i="16"/>
  <c r="J136" i="16"/>
  <c r="G135" i="16"/>
  <c r="F134" i="16"/>
  <c r="E133" i="16"/>
  <c r="D144" i="16"/>
  <c r="M141" i="16"/>
  <c r="L140" i="16"/>
  <c r="J139" i="16"/>
  <c r="I138" i="16"/>
  <c r="H137" i="16"/>
  <c r="H136" i="16"/>
  <c r="F135" i="16"/>
  <c r="E134" i="16"/>
  <c r="D133" i="16"/>
  <c r="H140" i="16"/>
  <c r="G137" i="16"/>
  <c r="M142" i="16"/>
  <c r="E137" i="16"/>
  <c r="M133" i="16"/>
  <c r="J142" i="16"/>
  <c r="I139" i="16"/>
  <c r="G139" i="16"/>
  <c r="G136" i="16"/>
  <c r="L141" i="16"/>
  <c r="D136" i="16"/>
  <c r="K141" i="16"/>
  <c r="F138" i="16"/>
  <c r="E138" i="16"/>
  <c r="E135" i="16"/>
  <c r="K140" i="16"/>
  <c r="J160" i="16"/>
  <c r="E159" i="16"/>
  <c r="H158" i="16"/>
  <c r="K157" i="16"/>
  <c r="I160" i="16"/>
  <c r="H160" i="16"/>
  <c r="K159" i="16"/>
  <c r="F158" i="16"/>
  <c r="I157" i="16"/>
  <c r="L156" i="16"/>
  <c r="D156" i="16"/>
  <c r="G155" i="16"/>
  <c r="J154" i="16"/>
  <c r="M153" i="16"/>
  <c r="E153" i="16"/>
  <c r="H152" i="16"/>
  <c r="K151" i="16"/>
  <c r="F150" i="16"/>
  <c r="I149" i="16"/>
  <c r="G160" i="16"/>
  <c r="J159" i="16"/>
  <c r="M158" i="16"/>
  <c r="E158" i="16"/>
  <c r="H157" i="16"/>
  <c r="K156" i="16"/>
  <c r="F155" i="16"/>
  <c r="I154" i="16"/>
  <c r="L153" i="16"/>
  <c r="D153" i="16"/>
  <c r="G152" i="16"/>
  <c r="J151" i="16"/>
  <c r="M150" i="16"/>
  <c r="E150" i="16"/>
  <c r="H149" i="16"/>
  <c r="F160" i="16"/>
  <c r="I159" i="16"/>
  <c r="L158" i="16"/>
  <c r="D158" i="16"/>
  <c r="G157" i="16"/>
  <c r="J156" i="16"/>
  <c r="M155" i="16"/>
  <c r="E155" i="16"/>
  <c r="H154" i="16"/>
  <c r="K153" i="16"/>
  <c r="L160" i="16"/>
  <c r="K160" i="16"/>
  <c r="F159" i="16"/>
  <c r="I158" i="16"/>
  <c r="L157" i="16"/>
  <c r="D157" i="16"/>
  <c r="G156" i="16"/>
  <c r="J155" i="16"/>
  <c r="M154" i="16"/>
  <c r="E154" i="16"/>
  <c r="H153" i="16"/>
  <c r="K152" i="16"/>
  <c r="F151" i="16"/>
  <c r="I150" i="16"/>
  <c r="L149" i="16"/>
  <c r="D149" i="16"/>
  <c r="H159" i="16"/>
  <c r="M157" i="16"/>
  <c r="F156" i="16"/>
  <c r="I153" i="16"/>
  <c r="F152" i="16"/>
  <c r="G151" i="16"/>
  <c r="G150" i="16"/>
  <c r="E149" i="16"/>
  <c r="G159" i="16"/>
  <c r="J157" i="16"/>
  <c r="E156" i="16"/>
  <c r="L154" i="16"/>
  <c r="G153" i="16"/>
  <c r="E152" i="16"/>
  <c r="E151" i="16"/>
  <c r="D150" i="16"/>
  <c r="D159" i="16"/>
  <c r="F157" i="16"/>
  <c r="K154" i="16"/>
  <c r="F153" i="16"/>
  <c r="D152" i="16"/>
  <c r="D151" i="16"/>
  <c r="E157" i="16"/>
  <c r="L155" i="16"/>
  <c r="G154" i="16"/>
  <c r="M149" i="16"/>
  <c r="E160" i="16"/>
  <c r="K158" i="16"/>
  <c r="K155" i="16"/>
  <c r="F154" i="16"/>
  <c r="M152" i="16"/>
  <c r="M151" i="16"/>
  <c r="L150" i="16"/>
  <c r="K149" i="16"/>
  <c r="D160" i="16"/>
  <c r="J158" i="16"/>
  <c r="M156" i="16"/>
  <c r="I155" i="16"/>
  <c r="D154" i="16"/>
  <c r="L152" i="16"/>
  <c r="L151" i="16"/>
  <c r="K150" i="16"/>
  <c r="J149" i="16"/>
  <c r="J161" i="16" s="1"/>
  <c r="G158" i="16"/>
  <c r="I156" i="16"/>
  <c r="H155" i="16"/>
  <c r="J152" i="16"/>
  <c r="L159" i="16"/>
  <c r="H156" i="16"/>
  <c r="I152" i="16"/>
  <c r="G149" i="16"/>
  <c r="G161" i="16" s="1"/>
  <c r="F149" i="16"/>
  <c r="I151" i="16"/>
  <c r="D155" i="16"/>
  <c r="H151" i="16"/>
  <c r="J150" i="16"/>
  <c r="J153" i="16"/>
  <c r="H150" i="16"/>
  <c r="E176" i="16"/>
  <c r="H175" i="16"/>
  <c r="K174" i="16"/>
  <c r="F173" i="16"/>
  <c r="K176" i="16"/>
  <c r="F175" i="16"/>
  <c r="I174" i="16"/>
  <c r="L173" i="16"/>
  <c r="D173" i="16"/>
  <c r="G172" i="16"/>
  <c r="J171" i="16"/>
  <c r="M170" i="16"/>
  <c r="E170" i="16"/>
  <c r="H169" i="16"/>
  <c r="K168" i="16"/>
  <c r="F167" i="16"/>
  <c r="J176" i="16"/>
  <c r="E175" i="16"/>
  <c r="H174" i="16"/>
  <c r="K173" i="16"/>
  <c r="F172" i="16"/>
  <c r="I171" i="16"/>
  <c r="L170" i="16"/>
  <c r="D170" i="16"/>
  <c r="G169" i="16"/>
  <c r="M174" i="16"/>
  <c r="M173" i="16"/>
  <c r="L172" i="16"/>
  <c r="M171" i="16"/>
  <c r="M169" i="16"/>
  <c r="E168" i="16"/>
  <c r="H167" i="16"/>
  <c r="J166" i="16"/>
  <c r="M165" i="16"/>
  <c r="E165" i="16"/>
  <c r="L175" i="16"/>
  <c r="L174" i="16"/>
  <c r="J173" i="16"/>
  <c r="K172" i="16"/>
  <c r="L171" i="16"/>
  <c r="K170" i="16"/>
  <c r="L169" i="16"/>
  <c r="M168" i="16"/>
  <c r="D168" i="16"/>
  <c r="G167" i="16"/>
  <c r="I166" i="16"/>
  <c r="L165" i="16"/>
  <c r="D165" i="16"/>
  <c r="L176" i="16"/>
  <c r="K175" i="16"/>
  <c r="J174" i="16"/>
  <c r="I173" i="16"/>
  <c r="J172" i="16"/>
  <c r="K171" i="16"/>
  <c r="J170" i="16"/>
  <c r="K169" i="16"/>
  <c r="L168" i="16"/>
  <c r="E167" i="16"/>
  <c r="H166" i="16"/>
  <c r="K165" i="16"/>
  <c r="I176" i="16"/>
  <c r="J175" i="16"/>
  <c r="G174" i="16"/>
  <c r="H173" i="16"/>
  <c r="I172" i="16"/>
  <c r="H171" i="16"/>
  <c r="I170" i="16"/>
  <c r="J169" i="16"/>
  <c r="J168" i="16"/>
  <c r="M167" i="16"/>
  <c r="D167" i="16"/>
  <c r="G166" i="16"/>
  <c r="J165" i="16"/>
  <c r="H176" i="16"/>
  <c r="I175" i="16"/>
  <c r="F174" i="16"/>
  <c r="G173" i="16"/>
  <c r="H172" i="16"/>
  <c r="G171" i="16"/>
  <c r="H170" i="16"/>
  <c r="I169" i="16"/>
  <c r="I168" i="16"/>
  <c r="L167" i="16"/>
  <c r="F166" i="16"/>
  <c r="I165" i="16"/>
  <c r="G176" i="16"/>
  <c r="G175" i="16"/>
  <c r="F176" i="16"/>
  <c r="D175" i="16"/>
  <c r="D174" i="16"/>
  <c r="D172" i="16"/>
  <c r="E171" i="16"/>
  <c r="F170" i="16"/>
  <c r="E169" i="16"/>
  <c r="G168" i="16"/>
  <c r="J167" i="16"/>
  <c r="L166" i="16"/>
  <c r="D166" i="16"/>
  <c r="G165" i="16"/>
  <c r="D176" i="16"/>
  <c r="M172" i="16"/>
  <c r="D171" i="16"/>
  <c r="D169" i="16"/>
  <c r="F168" i="16"/>
  <c r="I167" i="16"/>
  <c r="K166" i="16"/>
  <c r="F165" i="16"/>
  <c r="H165" i="16"/>
  <c r="E172" i="16"/>
  <c r="H168" i="16"/>
  <c r="F171" i="16"/>
  <c r="K167" i="16"/>
  <c r="E174" i="16"/>
  <c r="G170" i="16"/>
  <c r="M166" i="16"/>
  <c r="E166" i="16"/>
  <c r="E173" i="16"/>
  <c r="F169" i="16"/>
  <c r="G192" i="16"/>
  <c r="J191" i="16"/>
  <c r="M190" i="16"/>
  <c r="E190" i="16"/>
  <c r="H189" i="16"/>
  <c r="K188" i="16"/>
  <c r="F187" i="16"/>
  <c r="I186" i="16"/>
  <c r="L185" i="16"/>
  <c r="D185" i="16"/>
  <c r="G184" i="16"/>
  <c r="J183" i="16"/>
  <c r="M182" i="16"/>
  <c r="E182" i="16"/>
  <c r="H181" i="16"/>
  <c r="M192" i="16"/>
  <c r="E192" i="16"/>
  <c r="H191" i="16"/>
  <c r="K190" i="16"/>
  <c r="F189" i="16"/>
  <c r="I188" i="16"/>
  <c r="L187" i="16"/>
  <c r="D187" i="16"/>
  <c r="G186" i="16"/>
  <c r="J185" i="16"/>
  <c r="M184" i="16"/>
  <c r="E184" i="16"/>
  <c r="H183" i="16"/>
  <c r="K182" i="16"/>
  <c r="F181" i="16"/>
  <c r="L192" i="16"/>
  <c r="D192" i="16"/>
  <c r="G191" i="16"/>
  <c r="J190" i="16"/>
  <c r="M189" i="16"/>
  <c r="E189" i="16"/>
  <c r="H188" i="16"/>
  <c r="K187" i="16"/>
  <c r="F186" i="16"/>
  <c r="I185" i="16"/>
  <c r="L184" i="16"/>
  <c r="D184" i="16"/>
  <c r="G183" i="16"/>
  <c r="J182" i="16"/>
  <c r="M181" i="16"/>
  <c r="E181" i="16"/>
  <c r="H192" i="16"/>
  <c r="E191" i="16"/>
  <c r="D190" i="16"/>
  <c r="M186" i="16"/>
  <c r="M185" i="16"/>
  <c r="J184" i="16"/>
  <c r="I183" i="16"/>
  <c r="G182" i="16"/>
  <c r="G181" i="16"/>
  <c r="F192" i="16"/>
  <c r="D191" i="16"/>
  <c r="M188" i="16"/>
  <c r="M187" i="16"/>
  <c r="L186" i="16"/>
  <c r="K185" i="16"/>
  <c r="I184" i="16"/>
  <c r="F183" i="16"/>
  <c r="F182" i="16"/>
  <c r="D181" i="16"/>
  <c r="L189" i="16"/>
  <c r="L188" i="16"/>
  <c r="J187" i="16"/>
  <c r="K186" i="16"/>
  <c r="H185" i="16"/>
  <c r="H184" i="16"/>
  <c r="E183" i="16"/>
  <c r="D182" i="16"/>
  <c r="L190" i="16"/>
  <c r="K189" i="16"/>
  <c r="J188" i="16"/>
  <c r="I187" i="16"/>
  <c r="J186" i="16"/>
  <c r="G185" i="16"/>
  <c r="F184" i="16"/>
  <c r="D183" i="16"/>
  <c r="L191" i="16"/>
  <c r="I190" i="16"/>
  <c r="J189" i="16"/>
  <c r="G188" i="16"/>
  <c r="H187" i="16"/>
  <c r="H186" i="16"/>
  <c r="F185" i="16"/>
  <c r="L181" i="16"/>
  <c r="K192" i="16"/>
  <c r="K191" i="16"/>
  <c r="H190" i="16"/>
  <c r="I189" i="16"/>
  <c r="F188" i="16"/>
  <c r="G187" i="16"/>
  <c r="E186" i="16"/>
  <c r="E185" i="16"/>
  <c r="M183" i="16"/>
  <c r="L182" i="16"/>
  <c r="K181" i="16"/>
  <c r="J192" i="16"/>
  <c r="I191" i="16"/>
  <c r="G190" i="16"/>
  <c r="G189" i="16"/>
  <c r="E188" i="16"/>
  <c r="E187" i="16"/>
  <c r="D186" i="16"/>
  <c r="L183" i="16"/>
  <c r="I182" i="16"/>
  <c r="J181" i="16"/>
  <c r="I192" i="16"/>
  <c r="F191" i="16"/>
  <c r="F190" i="16"/>
  <c r="D189" i="16"/>
  <c r="D188" i="16"/>
  <c r="K184" i="16"/>
  <c r="K183" i="16"/>
  <c r="H182" i="16"/>
  <c r="I181" i="16"/>
  <c r="J208" i="16"/>
  <c r="M207" i="16"/>
  <c r="E207" i="16"/>
  <c r="H206" i="16"/>
  <c r="K205" i="16"/>
  <c r="F204" i="16"/>
  <c r="I203" i="16"/>
  <c r="L202" i="16"/>
  <c r="D202" i="16"/>
  <c r="I208" i="16"/>
  <c r="L207" i="16"/>
  <c r="D207" i="16"/>
  <c r="G206" i="16"/>
  <c r="J205" i="16"/>
  <c r="M204" i="16"/>
  <c r="E204" i="16"/>
  <c r="H203" i="16"/>
  <c r="K202" i="16"/>
  <c r="F201" i="16"/>
  <c r="I200" i="16"/>
  <c r="L199" i="16"/>
  <c r="D199" i="16"/>
  <c r="G198" i="16"/>
  <c r="J197" i="16"/>
  <c r="H208" i="16"/>
  <c r="K207" i="16"/>
  <c r="F206" i="16"/>
  <c r="I205" i="16"/>
  <c r="L204" i="16"/>
  <c r="D204" i="16"/>
  <c r="G203" i="16"/>
  <c r="G208" i="16"/>
  <c r="J207" i="16"/>
  <c r="M206" i="16"/>
  <c r="E206" i="16"/>
  <c r="H205" i="16"/>
  <c r="K204" i="16"/>
  <c r="F203" i="16"/>
  <c r="I202" i="16"/>
  <c r="L201" i="16"/>
  <c r="D201" i="16"/>
  <c r="G200" i="16"/>
  <c r="J199" i="16"/>
  <c r="M198" i="16"/>
  <c r="E198" i="16"/>
  <c r="H197" i="16"/>
  <c r="F208" i="16"/>
  <c r="I207" i="16"/>
  <c r="L206" i="16"/>
  <c r="D206" i="16"/>
  <c r="G205" i="16"/>
  <c r="J204" i="16"/>
  <c r="M203" i="16"/>
  <c r="E203" i="16"/>
  <c r="H202" i="16"/>
  <c r="K201" i="16"/>
  <c r="F200" i="16"/>
  <c r="I199" i="16"/>
  <c r="L198" i="16"/>
  <c r="D198" i="16"/>
  <c r="G197" i="16"/>
  <c r="M208" i="16"/>
  <c r="E208" i="16"/>
  <c r="H207" i="16"/>
  <c r="K206" i="16"/>
  <c r="F205" i="16"/>
  <c r="I204" i="16"/>
  <c r="L203" i="16"/>
  <c r="D203" i="16"/>
  <c r="G202" i="16"/>
  <c r="L208" i="16"/>
  <c r="D208" i="16"/>
  <c r="G207" i="16"/>
  <c r="J206" i="16"/>
  <c r="M205" i="16"/>
  <c r="F207" i="16"/>
  <c r="H204" i="16"/>
  <c r="F202" i="16"/>
  <c r="E201" i="16"/>
  <c r="D200" i="16"/>
  <c r="L197" i="16"/>
  <c r="G204" i="16"/>
  <c r="E202" i="16"/>
  <c r="K198" i="16"/>
  <c r="K197" i="16"/>
  <c r="I206" i="16"/>
  <c r="M200" i="16"/>
  <c r="M199" i="16"/>
  <c r="J198" i="16"/>
  <c r="I197" i="16"/>
  <c r="K203" i="16"/>
  <c r="M201" i="16"/>
  <c r="L200" i="16"/>
  <c r="K199" i="16"/>
  <c r="I198" i="16"/>
  <c r="F197" i="16"/>
  <c r="L205" i="16"/>
  <c r="J203" i="16"/>
  <c r="J201" i="16"/>
  <c r="K200" i="16"/>
  <c r="H199" i="16"/>
  <c r="H198" i="16"/>
  <c r="E197" i="16"/>
  <c r="E205" i="16"/>
  <c r="I201" i="16"/>
  <c r="J200" i="16"/>
  <c r="G199" i="16"/>
  <c r="F198" i="16"/>
  <c r="D197" i="16"/>
  <c r="K208" i="16"/>
  <c r="D205" i="16"/>
  <c r="M202" i="16"/>
  <c r="H201" i="16"/>
  <c r="H200" i="16"/>
  <c r="F199" i="16"/>
  <c r="J202" i="16"/>
  <c r="G201" i="16"/>
  <c r="E200" i="16"/>
  <c r="E199" i="16"/>
  <c r="M197" i="16"/>
  <c r="M209" i="16" s="1"/>
  <c r="K161" i="16" l="1"/>
  <c r="M17" i="16"/>
  <c r="H17" i="16"/>
  <c r="H209" i="16"/>
  <c r="E193" i="16"/>
  <c r="F193" i="16"/>
  <c r="G193" i="12"/>
  <c r="F161" i="12"/>
  <c r="I49" i="13"/>
  <c r="H49" i="13"/>
  <c r="J113" i="12"/>
  <c r="D49" i="12"/>
  <c r="K11" i="13"/>
  <c r="L11" i="13" s="1"/>
  <c r="F13" i="10"/>
  <c r="H13" i="10" s="1"/>
  <c r="K27" i="13"/>
  <c r="L27" i="13" s="1"/>
  <c r="K43" i="13"/>
  <c r="L43" i="13" s="1"/>
  <c r="O855" i="11"/>
  <c r="P855" i="11" s="1"/>
  <c r="O829" i="11"/>
  <c r="P829" i="11" s="1"/>
  <c r="O803" i="11"/>
  <c r="P803" i="11" s="1"/>
  <c r="O777" i="11"/>
  <c r="P777" i="11" s="1"/>
  <c r="O751" i="11"/>
  <c r="O725" i="11"/>
  <c r="P725" i="11" s="1"/>
  <c r="O699" i="11"/>
  <c r="P699" i="11" s="1"/>
  <c r="O673" i="11"/>
  <c r="P673" i="11" s="1"/>
  <c r="O647" i="11"/>
  <c r="P647" i="11" s="1"/>
  <c r="O621" i="11"/>
  <c r="O595" i="11"/>
  <c r="P595" i="11" s="1"/>
  <c r="O569" i="11"/>
  <c r="P569" i="11" s="1"/>
  <c r="O543" i="11"/>
  <c r="P543" i="11" s="1"/>
  <c r="O517" i="11"/>
  <c r="P517" i="11" s="1"/>
  <c r="O491" i="11"/>
  <c r="O465" i="11"/>
  <c r="P465" i="11" s="1"/>
  <c r="O439" i="11"/>
  <c r="P439" i="11" s="1"/>
  <c r="O413" i="11"/>
  <c r="P413" i="11" s="1"/>
  <c r="O387" i="11"/>
  <c r="P387" i="11" s="1"/>
  <c r="O361" i="11"/>
  <c r="O335" i="11"/>
  <c r="P335" i="11" s="1"/>
  <c r="O309" i="11"/>
  <c r="P309" i="11" s="1"/>
  <c r="O283" i="11"/>
  <c r="P283" i="11" s="1"/>
  <c r="O257" i="11"/>
  <c r="P257" i="11" s="1"/>
  <c r="O231" i="11"/>
  <c r="O205" i="11"/>
  <c r="P205" i="11" s="1"/>
  <c r="O179" i="11"/>
  <c r="P179" i="11" s="1"/>
  <c r="O153" i="11"/>
  <c r="P153" i="11" s="1"/>
  <c r="O127" i="11"/>
  <c r="P127" i="11" s="1"/>
  <c r="O101" i="11"/>
  <c r="O75" i="11"/>
  <c r="P75" i="11" s="1"/>
  <c r="O49" i="11"/>
  <c r="P49" i="11" s="1"/>
  <c r="O23" i="11"/>
  <c r="P23" i="11" s="1"/>
  <c r="O842" i="11"/>
  <c r="P842" i="11" s="1"/>
  <c r="O816" i="11"/>
  <c r="O790" i="11"/>
  <c r="P790" i="11" s="1"/>
  <c r="O764" i="11"/>
  <c r="P764" i="11" s="1"/>
  <c r="O738" i="11"/>
  <c r="P738" i="11" s="1"/>
  <c r="O712" i="11"/>
  <c r="P712" i="11" s="1"/>
  <c r="O686" i="11"/>
  <c r="O660" i="11"/>
  <c r="P660" i="11" s="1"/>
  <c r="O634" i="11"/>
  <c r="P634" i="11" s="1"/>
  <c r="O608" i="11"/>
  <c r="P608" i="11" s="1"/>
  <c r="O582" i="11"/>
  <c r="P582" i="11" s="1"/>
  <c r="O556" i="11"/>
  <c r="O530" i="11"/>
  <c r="P530" i="11" s="1"/>
  <c r="O504" i="11"/>
  <c r="P504" i="11" s="1"/>
  <c r="O478" i="11"/>
  <c r="P478" i="11" s="1"/>
  <c r="O452" i="11"/>
  <c r="P452" i="11" s="1"/>
  <c r="O426" i="11"/>
  <c r="O400" i="11"/>
  <c r="P400" i="11" s="1"/>
  <c r="O374" i="11"/>
  <c r="P374" i="11" s="1"/>
  <c r="O348" i="11"/>
  <c r="P348" i="11" s="1"/>
  <c r="O322" i="11"/>
  <c r="P322" i="11" s="1"/>
  <c r="O296" i="11"/>
  <c r="O270" i="11"/>
  <c r="P270" i="11" s="1"/>
  <c r="O244" i="11"/>
  <c r="P244" i="11" s="1"/>
  <c r="O218" i="11"/>
  <c r="P218" i="11" s="1"/>
  <c r="O192" i="11"/>
  <c r="P192" i="11" s="1"/>
  <c r="O166" i="11"/>
  <c r="O140" i="11"/>
  <c r="P140" i="11" s="1"/>
  <c r="O114" i="11"/>
  <c r="P114" i="11" s="1"/>
  <c r="O88" i="11"/>
  <c r="P88" i="11" s="1"/>
  <c r="O62" i="11"/>
  <c r="P62" i="11" s="1"/>
  <c r="O36" i="11"/>
  <c r="O10" i="11"/>
  <c r="P10" i="11" s="1"/>
  <c r="E17" i="13"/>
  <c r="G17" i="13" s="1"/>
  <c r="K26" i="13"/>
  <c r="L26" i="13" s="1"/>
  <c r="K10" i="13"/>
  <c r="L10" i="13" s="1"/>
  <c r="K42" i="13"/>
  <c r="L42" i="13" s="1"/>
  <c r="F12" i="10"/>
  <c r="H12" i="10" s="1"/>
  <c r="O841" i="11"/>
  <c r="P841" i="11" s="1"/>
  <c r="O815" i="11"/>
  <c r="O789" i="11"/>
  <c r="P789" i="11" s="1"/>
  <c r="O763" i="11"/>
  <c r="P763" i="11" s="1"/>
  <c r="O737" i="11"/>
  <c r="P737" i="11" s="1"/>
  <c r="O711" i="11"/>
  <c r="P711" i="11" s="1"/>
  <c r="O685" i="11"/>
  <c r="O659" i="11"/>
  <c r="P659" i="11" s="1"/>
  <c r="O633" i="11"/>
  <c r="P633" i="11" s="1"/>
  <c r="O607" i="11"/>
  <c r="P607" i="11" s="1"/>
  <c r="O581" i="11"/>
  <c r="P581" i="11" s="1"/>
  <c r="O555" i="11"/>
  <c r="O529" i="11"/>
  <c r="P529" i="11" s="1"/>
  <c r="O503" i="11"/>
  <c r="P503" i="11" s="1"/>
  <c r="O477" i="11"/>
  <c r="P477" i="11" s="1"/>
  <c r="O451" i="11"/>
  <c r="P451" i="11" s="1"/>
  <c r="O425" i="11"/>
  <c r="O399" i="11"/>
  <c r="P399" i="11" s="1"/>
  <c r="O373" i="11"/>
  <c r="P373" i="11" s="1"/>
  <c r="O347" i="11"/>
  <c r="P347" i="11" s="1"/>
  <c r="O321" i="11"/>
  <c r="P321" i="11" s="1"/>
  <c r="O295" i="11"/>
  <c r="O269" i="11"/>
  <c r="P269" i="11" s="1"/>
  <c r="O243" i="11"/>
  <c r="P243" i="11" s="1"/>
  <c r="O217" i="11"/>
  <c r="P217" i="11" s="1"/>
  <c r="O191" i="11"/>
  <c r="P191" i="11" s="1"/>
  <c r="O165" i="11"/>
  <c r="O139" i="11"/>
  <c r="P139" i="11" s="1"/>
  <c r="O113" i="11"/>
  <c r="P113" i="11" s="1"/>
  <c r="O87" i="11"/>
  <c r="P87" i="11" s="1"/>
  <c r="O61" i="11"/>
  <c r="P61" i="11" s="1"/>
  <c r="O35" i="11"/>
  <c r="O9" i="11"/>
  <c r="P9" i="11" s="1"/>
  <c r="O854" i="11"/>
  <c r="P854" i="11" s="1"/>
  <c r="O828" i="11"/>
  <c r="P828" i="11" s="1"/>
  <c r="O802" i="11"/>
  <c r="P802" i="11" s="1"/>
  <c r="O776" i="11"/>
  <c r="P776" i="11" s="1"/>
  <c r="O750" i="11"/>
  <c r="O724" i="11"/>
  <c r="P724" i="11" s="1"/>
  <c r="O698" i="11"/>
  <c r="P698" i="11" s="1"/>
  <c r="O672" i="11"/>
  <c r="P672" i="11" s="1"/>
  <c r="O646" i="11"/>
  <c r="P646" i="11" s="1"/>
  <c r="O620" i="11"/>
  <c r="O594" i="11"/>
  <c r="P594" i="11" s="1"/>
  <c r="O568" i="11"/>
  <c r="P568" i="11" s="1"/>
  <c r="O542" i="11"/>
  <c r="P542" i="11" s="1"/>
  <c r="O516" i="11"/>
  <c r="P516" i="11" s="1"/>
  <c r="O490" i="11"/>
  <c r="O464" i="11"/>
  <c r="P464" i="11" s="1"/>
  <c r="O438" i="11"/>
  <c r="P438" i="11" s="1"/>
  <c r="O412" i="11"/>
  <c r="P412" i="11" s="1"/>
  <c r="O386" i="11"/>
  <c r="P386" i="11" s="1"/>
  <c r="O360" i="11"/>
  <c r="O334" i="11"/>
  <c r="P334" i="11" s="1"/>
  <c r="O308" i="11"/>
  <c r="P308" i="11" s="1"/>
  <c r="O282" i="11"/>
  <c r="P282" i="11" s="1"/>
  <c r="O256" i="11"/>
  <c r="P256" i="11" s="1"/>
  <c r="O230" i="11"/>
  <c r="O152" i="11"/>
  <c r="P152" i="11" s="1"/>
  <c r="O126" i="11"/>
  <c r="P126" i="11" s="1"/>
  <c r="O100" i="11"/>
  <c r="O74" i="11"/>
  <c r="P74" i="11" s="1"/>
  <c r="O48" i="11"/>
  <c r="P48" i="11" s="1"/>
  <c r="O22" i="11"/>
  <c r="P22" i="11" s="1"/>
  <c r="O204" i="11"/>
  <c r="P204" i="11" s="1"/>
  <c r="O178" i="11"/>
  <c r="P178" i="11" s="1"/>
  <c r="H129" i="8"/>
  <c r="H113" i="8"/>
  <c r="G177" i="8"/>
  <c r="F161" i="8"/>
  <c r="E49" i="8"/>
  <c r="K43" i="9"/>
  <c r="L43" i="9" s="1"/>
  <c r="O686" i="7"/>
  <c r="P686" i="7" s="1"/>
  <c r="O673" i="7"/>
  <c r="P673" i="7" s="1"/>
  <c r="O660" i="7"/>
  <c r="P660" i="7" s="1"/>
  <c r="O647" i="7"/>
  <c r="P647" i="7" s="1"/>
  <c r="O634" i="7"/>
  <c r="O621" i="7"/>
  <c r="P621" i="7" s="1"/>
  <c r="O608" i="7"/>
  <c r="P608" i="7" s="1"/>
  <c r="O595" i="7"/>
  <c r="P595" i="7" s="1"/>
  <c r="K27" i="9"/>
  <c r="L27" i="9" s="1"/>
  <c r="K11" i="9"/>
  <c r="L11" i="9" s="1"/>
  <c r="O712" i="7"/>
  <c r="P712" i="7" s="1"/>
  <c r="O699" i="7"/>
  <c r="O738" i="7"/>
  <c r="P738" i="7" s="1"/>
  <c r="O725" i="7"/>
  <c r="P725" i="7" s="1"/>
  <c r="O569" i="7"/>
  <c r="O543" i="7"/>
  <c r="P543" i="7" s="1"/>
  <c r="O790" i="7"/>
  <c r="P790" i="7" s="1"/>
  <c r="O517" i="7"/>
  <c r="P517" i="7" s="1"/>
  <c r="O504" i="7"/>
  <c r="O491" i="7"/>
  <c r="P491" i="7" s="1"/>
  <c r="O478" i="7"/>
  <c r="P478" i="7" s="1"/>
  <c r="O465" i="7"/>
  <c r="P465" i="7" s="1"/>
  <c r="O452" i="7"/>
  <c r="P452" i="7" s="1"/>
  <c r="O439" i="7"/>
  <c r="O426" i="7"/>
  <c r="P426" i="7" s="1"/>
  <c r="O413" i="7"/>
  <c r="P413" i="7" s="1"/>
  <c r="O400" i="7"/>
  <c r="P400" i="7" s="1"/>
  <c r="O387" i="7"/>
  <c r="P387" i="7" s="1"/>
  <c r="O374" i="7"/>
  <c r="O361" i="7"/>
  <c r="P361" i="7" s="1"/>
  <c r="O348" i="7"/>
  <c r="P348" i="7" s="1"/>
  <c r="O335" i="7"/>
  <c r="P335" i="7" s="1"/>
  <c r="O322" i="7"/>
  <c r="P322" i="7" s="1"/>
  <c r="O309" i="7"/>
  <c r="O296" i="7"/>
  <c r="P296" i="7" s="1"/>
  <c r="O283" i="7"/>
  <c r="P283" i="7" s="1"/>
  <c r="O270" i="7"/>
  <c r="P270" i="7" s="1"/>
  <c r="O257" i="7"/>
  <c r="P257" i="7" s="1"/>
  <c r="O244" i="7"/>
  <c r="O231" i="7"/>
  <c r="P231" i="7" s="1"/>
  <c r="O218" i="7"/>
  <c r="P218" i="7" s="1"/>
  <c r="O205" i="7"/>
  <c r="P205" i="7" s="1"/>
  <c r="O192" i="7"/>
  <c r="P192" i="7" s="1"/>
  <c r="O179" i="7"/>
  <c r="O166" i="7"/>
  <c r="P166" i="7" s="1"/>
  <c r="O153" i="7"/>
  <c r="P153" i="7" s="1"/>
  <c r="O140" i="7"/>
  <c r="P140" i="7" s="1"/>
  <c r="O127" i="7"/>
  <c r="P127" i="7" s="1"/>
  <c r="O114" i="7"/>
  <c r="O101" i="7"/>
  <c r="P101" i="7" s="1"/>
  <c r="O88" i="7"/>
  <c r="P88" i="7" s="1"/>
  <c r="O75" i="7"/>
  <c r="P75" i="7" s="1"/>
  <c r="O62" i="7"/>
  <c r="P62" i="7" s="1"/>
  <c r="O803" i="7"/>
  <c r="P803" i="7" s="1"/>
  <c r="O751" i="7"/>
  <c r="P751" i="7" s="1"/>
  <c r="O556" i="7"/>
  <c r="P556" i="7" s="1"/>
  <c r="O855" i="7"/>
  <c r="P855" i="7" s="1"/>
  <c r="F13" i="6"/>
  <c r="H13" i="6" s="1"/>
  <c r="O530" i="7"/>
  <c r="P530" i="7" s="1"/>
  <c r="O842" i="7"/>
  <c r="P842" i="7" s="1"/>
  <c r="O829" i="7"/>
  <c r="O582" i="7"/>
  <c r="P582" i="7" s="1"/>
  <c r="O49" i="7"/>
  <c r="O36" i="7"/>
  <c r="P36" i="7" s="1"/>
  <c r="O23" i="7"/>
  <c r="P23" i="7" s="1"/>
  <c r="O10" i="7"/>
  <c r="P10" i="7" s="1"/>
  <c r="O816" i="7"/>
  <c r="P816" i="7" s="1"/>
  <c r="O777" i="7"/>
  <c r="P777" i="7" s="1"/>
  <c r="O764" i="7"/>
  <c r="H81" i="8"/>
  <c r="E33" i="8"/>
  <c r="L33" i="4"/>
  <c r="D22" i="9"/>
  <c r="D38" i="9"/>
  <c r="D6" i="9"/>
  <c r="I49" i="4"/>
  <c r="M176" i="16"/>
  <c r="K209" i="16"/>
  <c r="G209" i="16"/>
  <c r="G177" i="16"/>
  <c r="D161" i="16"/>
  <c r="J145" i="16"/>
  <c r="D9" i="17"/>
  <c r="D41" i="17"/>
  <c r="D25" i="17"/>
  <c r="D193" i="12"/>
  <c r="D129" i="12"/>
  <c r="K129" i="12"/>
  <c r="E129" i="12"/>
  <c r="J97" i="12"/>
  <c r="E97" i="12"/>
  <c r="J65" i="12"/>
  <c r="J33" i="12"/>
  <c r="D33" i="12"/>
  <c r="K209" i="12"/>
  <c r="K145" i="12"/>
  <c r="J145" i="12"/>
  <c r="K81" i="12"/>
  <c r="L81" i="12"/>
  <c r="H33" i="13"/>
  <c r="J33" i="13"/>
  <c r="G81" i="12"/>
  <c r="H49" i="12"/>
  <c r="H17" i="12"/>
  <c r="K5" i="13"/>
  <c r="K37" i="13"/>
  <c r="K21" i="13"/>
  <c r="O849" i="11"/>
  <c r="P849" i="11" s="1"/>
  <c r="O823" i="11"/>
  <c r="P823" i="11" s="1"/>
  <c r="O797" i="11"/>
  <c r="P797" i="11" s="1"/>
  <c r="O771" i="11"/>
  <c r="P771" i="11" s="1"/>
  <c r="O745" i="11"/>
  <c r="O719" i="11"/>
  <c r="P719" i="11" s="1"/>
  <c r="O693" i="11"/>
  <c r="P693" i="11" s="1"/>
  <c r="O667" i="11"/>
  <c r="P667" i="11" s="1"/>
  <c r="O641" i="11"/>
  <c r="P641" i="11" s="1"/>
  <c r="O615" i="11"/>
  <c r="O589" i="11"/>
  <c r="P589" i="11" s="1"/>
  <c r="O563" i="11"/>
  <c r="P563" i="11" s="1"/>
  <c r="O537" i="11"/>
  <c r="P537" i="11" s="1"/>
  <c r="O511" i="11"/>
  <c r="P511" i="11" s="1"/>
  <c r="O485" i="11"/>
  <c r="O459" i="11"/>
  <c r="P459" i="11" s="1"/>
  <c r="O433" i="11"/>
  <c r="P433" i="11" s="1"/>
  <c r="O407" i="11"/>
  <c r="P407" i="11" s="1"/>
  <c r="O381" i="11"/>
  <c r="P381" i="11" s="1"/>
  <c r="O355" i="11"/>
  <c r="O329" i="11"/>
  <c r="P329" i="11" s="1"/>
  <c r="O303" i="11"/>
  <c r="P303" i="11" s="1"/>
  <c r="O277" i="11"/>
  <c r="P277" i="11" s="1"/>
  <c r="O251" i="11"/>
  <c r="P251" i="11" s="1"/>
  <c r="O225" i="11"/>
  <c r="O199" i="11"/>
  <c r="P199" i="11" s="1"/>
  <c r="O173" i="11"/>
  <c r="P173" i="11" s="1"/>
  <c r="O147" i="11"/>
  <c r="P147" i="11" s="1"/>
  <c r="O121" i="11"/>
  <c r="P121" i="11" s="1"/>
  <c r="O95" i="11"/>
  <c r="O69" i="11"/>
  <c r="P69" i="11" s="1"/>
  <c r="O43" i="11"/>
  <c r="P43" i="11" s="1"/>
  <c r="O17" i="11"/>
  <c r="P17" i="11" s="1"/>
  <c r="F7" i="10"/>
  <c r="H7" i="10" s="1"/>
  <c r="O836" i="11"/>
  <c r="P836" i="11" s="1"/>
  <c r="O810" i="11"/>
  <c r="O784" i="11"/>
  <c r="P784" i="11" s="1"/>
  <c r="O758" i="11"/>
  <c r="P758" i="11" s="1"/>
  <c r="O732" i="11"/>
  <c r="P732" i="11" s="1"/>
  <c r="O706" i="11"/>
  <c r="P706" i="11" s="1"/>
  <c r="O680" i="11"/>
  <c r="O654" i="11"/>
  <c r="P654" i="11" s="1"/>
  <c r="O628" i="11"/>
  <c r="P628" i="11" s="1"/>
  <c r="O602" i="11"/>
  <c r="P602" i="11" s="1"/>
  <c r="O576" i="11"/>
  <c r="P576" i="11" s="1"/>
  <c r="O550" i="11"/>
  <c r="O524" i="11"/>
  <c r="P524" i="11" s="1"/>
  <c r="O498" i="11"/>
  <c r="P498" i="11" s="1"/>
  <c r="O472" i="11"/>
  <c r="P472" i="11" s="1"/>
  <c r="O446" i="11"/>
  <c r="P446" i="11" s="1"/>
  <c r="O420" i="11"/>
  <c r="O394" i="11"/>
  <c r="P394" i="11" s="1"/>
  <c r="O368" i="11"/>
  <c r="P368" i="11" s="1"/>
  <c r="O342" i="11"/>
  <c r="P342" i="11" s="1"/>
  <c r="O316" i="11"/>
  <c r="P316" i="11" s="1"/>
  <c r="O290" i="11"/>
  <c r="O264" i="11"/>
  <c r="P264" i="11" s="1"/>
  <c r="O238" i="11"/>
  <c r="P238" i="11" s="1"/>
  <c r="O212" i="11"/>
  <c r="P212" i="11" s="1"/>
  <c r="O186" i="11"/>
  <c r="P186" i="11" s="1"/>
  <c r="O160" i="11"/>
  <c r="O134" i="11"/>
  <c r="P134" i="11" s="1"/>
  <c r="O108" i="11"/>
  <c r="P108" i="11" s="1"/>
  <c r="O82" i="11"/>
  <c r="P82" i="11" s="1"/>
  <c r="O56" i="11"/>
  <c r="P56" i="11" s="1"/>
  <c r="O30" i="11"/>
  <c r="O4" i="11"/>
  <c r="P4" i="11" s="1"/>
  <c r="K28" i="13"/>
  <c r="L28" i="13" s="1"/>
  <c r="K44" i="13"/>
  <c r="L44" i="13" s="1"/>
  <c r="K12" i="13"/>
  <c r="L12" i="13" s="1"/>
  <c r="F14" i="10"/>
  <c r="H14" i="10" s="1"/>
  <c r="O856" i="11"/>
  <c r="P856" i="11" s="1"/>
  <c r="O830" i="11"/>
  <c r="P830" i="11" s="1"/>
  <c r="O804" i="11"/>
  <c r="P804" i="11" s="1"/>
  <c r="O778" i="11"/>
  <c r="P778" i="11" s="1"/>
  <c r="O752" i="11"/>
  <c r="O726" i="11"/>
  <c r="P726" i="11" s="1"/>
  <c r="O700" i="11"/>
  <c r="P700" i="11" s="1"/>
  <c r="O674" i="11"/>
  <c r="P674" i="11" s="1"/>
  <c r="O648" i="11"/>
  <c r="P648" i="11" s="1"/>
  <c r="O622" i="11"/>
  <c r="O596" i="11"/>
  <c r="P596" i="11" s="1"/>
  <c r="O570" i="11"/>
  <c r="P570" i="11" s="1"/>
  <c r="O544" i="11"/>
  <c r="P544" i="11" s="1"/>
  <c r="O518" i="11"/>
  <c r="P518" i="11" s="1"/>
  <c r="O492" i="11"/>
  <c r="O466" i="11"/>
  <c r="P466" i="11" s="1"/>
  <c r="O440" i="11"/>
  <c r="P440" i="11" s="1"/>
  <c r="O414" i="11"/>
  <c r="P414" i="11" s="1"/>
  <c r="O388" i="11"/>
  <c r="P388" i="11" s="1"/>
  <c r="O362" i="11"/>
  <c r="O336" i="11"/>
  <c r="P336" i="11" s="1"/>
  <c r="O310" i="11"/>
  <c r="P310" i="11" s="1"/>
  <c r="O284" i="11"/>
  <c r="P284" i="11" s="1"/>
  <c r="O258" i="11"/>
  <c r="P258" i="11" s="1"/>
  <c r="O232" i="11"/>
  <c r="O206" i="11"/>
  <c r="P206" i="11" s="1"/>
  <c r="O180" i="11"/>
  <c r="P180" i="11" s="1"/>
  <c r="O154" i="11"/>
  <c r="P154" i="11" s="1"/>
  <c r="O128" i="11"/>
  <c r="P128" i="11" s="1"/>
  <c r="O102" i="11"/>
  <c r="O76" i="11"/>
  <c r="P76" i="11" s="1"/>
  <c r="O50" i="11"/>
  <c r="P50" i="11" s="1"/>
  <c r="O24" i="11"/>
  <c r="P24" i="11" s="1"/>
  <c r="O843" i="11"/>
  <c r="P843" i="11" s="1"/>
  <c r="O817" i="11"/>
  <c r="O791" i="11"/>
  <c r="P791" i="11" s="1"/>
  <c r="O765" i="11"/>
  <c r="P765" i="11" s="1"/>
  <c r="O739" i="11"/>
  <c r="P739" i="11" s="1"/>
  <c r="O713" i="11"/>
  <c r="P713" i="11" s="1"/>
  <c r="O687" i="11"/>
  <c r="O661" i="11"/>
  <c r="P661" i="11" s="1"/>
  <c r="O635" i="11"/>
  <c r="P635" i="11" s="1"/>
  <c r="O609" i="11"/>
  <c r="P609" i="11" s="1"/>
  <c r="O583" i="11"/>
  <c r="P583" i="11" s="1"/>
  <c r="O557" i="11"/>
  <c r="O531" i="11"/>
  <c r="P531" i="11" s="1"/>
  <c r="O505" i="11"/>
  <c r="P505" i="11" s="1"/>
  <c r="O479" i="11"/>
  <c r="P479" i="11" s="1"/>
  <c r="O453" i="11"/>
  <c r="P453" i="11" s="1"/>
  <c r="O427" i="11"/>
  <c r="O401" i="11"/>
  <c r="P401" i="11" s="1"/>
  <c r="O375" i="11"/>
  <c r="P375" i="11" s="1"/>
  <c r="O349" i="11"/>
  <c r="P349" i="11" s="1"/>
  <c r="O323" i="11"/>
  <c r="P323" i="11" s="1"/>
  <c r="O297" i="11"/>
  <c r="O271" i="11"/>
  <c r="P271" i="11" s="1"/>
  <c r="O245" i="11"/>
  <c r="P245" i="11" s="1"/>
  <c r="O219" i="11"/>
  <c r="P219" i="11" s="1"/>
  <c r="O193" i="11"/>
  <c r="P193" i="11" s="1"/>
  <c r="O141" i="11"/>
  <c r="P141" i="11" s="1"/>
  <c r="O115" i="11"/>
  <c r="P115" i="11" s="1"/>
  <c r="O89" i="11"/>
  <c r="P89" i="11" s="1"/>
  <c r="O63" i="11"/>
  <c r="P63" i="11" s="1"/>
  <c r="O37" i="11"/>
  <c r="O11" i="11"/>
  <c r="P11" i="11" s="1"/>
  <c r="O167" i="11"/>
  <c r="F209" i="8"/>
  <c r="E113" i="8"/>
  <c r="K97" i="8"/>
  <c r="E97" i="8"/>
  <c r="J177" i="8"/>
  <c r="I177" i="8"/>
  <c r="D145" i="8"/>
  <c r="G145" i="8"/>
  <c r="K145" i="8"/>
  <c r="K32" i="9"/>
  <c r="L32" i="9" s="1"/>
  <c r="K48" i="9"/>
  <c r="L48" i="9" s="1"/>
  <c r="O860" i="7"/>
  <c r="P860" i="7" s="1"/>
  <c r="O834" i="7"/>
  <c r="P834" i="7" s="1"/>
  <c r="O808" i="7"/>
  <c r="P808" i="7" s="1"/>
  <c r="O782" i="7"/>
  <c r="P782" i="7" s="1"/>
  <c r="O756" i="7"/>
  <c r="P756" i="7" s="1"/>
  <c r="O730" i="7"/>
  <c r="P730" i="7" s="1"/>
  <c r="O704" i="7"/>
  <c r="P704" i="7" s="1"/>
  <c r="O691" i="7"/>
  <c r="P691" i="7" s="1"/>
  <c r="O678" i="7"/>
  <c r="P678" i="7" s="1"/>
  <c r="O665" i="7"/>
  <c r="P665" i="7" s="1"/>
  <c r="O652" i="7"/>
  <c r="P652" i="7" s="1"/>
  <c r="O639" i="7"/>
  <c r="P639" i="7" s="1"/>
  <c r="O626" i="7"/>
  <c r="P626" i="7" s="1"/>
  <c r="O613" i="7"/>
  <c r="P613" i="7" s="1"/>
  <c r="O600" i="7"/>
  <c r="P600" i="7" s="1"/>
  <c r="O587" i="7"/>
  <c r="P587" i="7" s="1"/>
  <c r="K16" i="9"/>
  <c r="L16" i="9" s="1"/>
  <c r="O743" i="7"/>
  <c r="P743" i="7" s="1"/>
  <c r="O769" i="7"/>
  <c r="P769" i="7" s="1"/>
  <c r="O561" i="7"/>
  <c r="P561" i="7" s="1"/>
  <c r="O535" i="7"/>
  <c r="P535" i="7" s="1"/>
  <c r="O509" i="7"/>
  <c r="P509" i="7" s="1"/>
  <c r="O496" i="7"/>
  <c r="P496" i="7" s="1"/>
  <c r="O483" i="7"/>
  <c r="P483" i="7" s="1"/>
  <c r="O470" i="7"/>
  <c r="P470" i="7" s="1"/>
  <c r="O457" i="7"/>
  <c r="P457" i="7" s="1"/>
  <c r="O444" i="7"/>
  <c r="P444" i="7" s="1"/>
  <c r="O431" i="7"/>
  <c r="P431" i="7" s="1"/>
  <c r="O418" i="7"/>
  <c r="P418" i="7" s="1"/>
  <c r="O405" i="7"/>
  <c r="P405" i="7" s="1"/>
  <c r="O392" i="7"/>
  <c r="P392" i="7" s="1"/>
  <c r="O379" i="7"/>
  <c r="P379" i="7" s="1"/>
  <c r="O366" i="7"/>
  <c r="P366" i="7" s="1"/>
  <c r="O353" i="7"/>
  <c r="P353" i="7" s="1"/>
  <c r="O340" i="7"/>
  <c r="P340" i="7" s="1"/>
  <c r="O327" i="7"/>
  <c r="P327" i="7" s="1"/>
  <c r="O314" i="7"/>
  <c r="P314" i="7" s="1"/>
  <c r="O301" i="7"/>
  <c r="P301" i="7" s="1"/>
  <c r="O288" i="7"/>
  <c r="P288" i="7" s="1"/>
  <c r="O275" i="7"/>
  <c r="P275" i="7" s="1"/>
  <c r="O262" i="7"/>
  <c r="P262" i="7" s="1"/>
  <c r="O249" i="7"/>
  <c r="P249" i="7" s="1"/>
  <c r="O236" i="7"/>
  <c r="P236" i="7" s="1"/>
  <c r="O223" i="7"/>
  <c r="P223" i="7" s="1"/>
  <c r="O210" i="7"/>
  <c r="P210" i="7" s="1"/>
  <c r="O197" i="7"/>
  <c r="P197" i="7" s="1"/>
  <c r="O184" i="7"/>
  <c r="P184" i="7" s="1"/>
  <c r="O171" i="7"/>
  <c r="P171" i="7" s="1"/>
  <c r="O158" i="7"/>
  <c r="P158" i="7" s="1"/>
  <c r="O145" i="7"/>
  <c r="P145" i="7" s="1"/>
  <c r="O132" i="7"/>
  <c r="P132" i="7" s="1"/>
  <c r="O119" i="7"/>
  <c r="P119" i="7" s="1"/>
  <c r="O106" i="7"/>
  <c r="P106" i="7" s="1"/>
  <c r="O93" i="7"/>
  <c r="P93" i="7" s="1"/>
  <c r="O80" i="7"/>
  <c r="P80" i="7" s="1"/>
  <c r="O67" i="7"/>
  <c r="P67" i="7" s="1"/>
  <c r="O847" i="7"/>
  <c r="P847" i="7" s="1"/>
  <c r="O574" i="7"/>
  <c r="P574" i="7" s="1"/>
  <c r="O821" i="7"/>
  <c r="P821" i="7" s="1"/>
  <c r="O795" i="7"/>
  <c r="P795" i="7" s="1"/>
  <c r="O548" i="7"/>
  <c r="P548" i="7" s="1"/>
  <c r="O717" i="7"/>
  <c r="P717" i="7" s="1"/>
  <c r="O522" i="7"/>
  <c r="P522" i="7" s="1"/>
  <c r="O54" i="7"/>
  <c r="P54" i="7" s="1"/>
  <c r="O41" i="7"/>
  <c r="P41" i="7" s="1"/>
  <c r="O28" i="7"/>
  <c r="P28" i="7" s="1"/>
  <c r="O15" i="7"/>
  <c r="P15" i="7" s="1"/>
  <c r="F18" i="6"/>
  <c r="H18" i="6" s="1"/>
  <c r="H49" i="8"/>
  <c r="I49" i="8"/>
  <c r="J49" i="8"/>
  <c r="D49" i="8"/>
  <c r="L193" i="8"/>
  <c r="K41" i="9"/>
  <c r="L41" i="9" s="1"/>
  <c r="K9" i="9"/>
  <c r="L9" i="9" s="1"/>
  <c r="O684" i="7"/>
  <c r="P684" i="7" s="1"/>
  <c r="O671" i="7"/>
  <c r="P671" i="7" s="1"/>
  <c r="O658" i="7"/>
  <c r="P658" i="7" s="1"/>
  <c r="O645" i="7"/>
  <c r="P645" i="7" s="1"/>
  <c r="O632" i="7"/>
  <c r="O619" i="7"/>
  <c r="P619" i="7" s="1"/>
  <c r="O606" i="7"/>
  <c r="P606" i="7" s="1"/>
  <c r="O593" i="7"/>
  <c r="P593" i="7" s="1"/>
  <c r="K25" i="9"/>
  <c r="L25" i="9" s="1"/>
  <c r="O788" i="7"/>
  <c r="P788" i="7" s="1"/>
  <c r="O775" i="7"/>
  <c r="P775" i="7" s="1"/>
  <c r="O814" i="7"/>
  <c r="P814" i="7" s="1"/>
  <c r="O801" i="7"/>
  <c r="P801" i="7" s="1"/>
  <c r="O840" i="7"/>
  <c r="P840" i="7" s="1"/>
  <c r="O827" i="7"/>
  <c r="O749" i="7"/>
  <c r="P749" i="7" s="1"/>
  <c r="O580" i="7"/>
  <c r="P580" i="7" s="1"/>
  <c r="O554" i="7"/>
  <c r="P554" i="7" s="1"/>
  <c r="O528" i="7"/>
  <c r="P528" i="7" s="1"/>
  <c r="O515" i="7"/>
  <c r="P515" i="7" s="1"/>
  <c r="O502" i="7"/>
  <c r="O489" i="7"/>
  <c r="P489" i="7" s="1"/>
  <c r="O476" i="7"/>
  <c r="P476" i="7" s="1"/>
  <c r="O463" i="7"/>
  <c r="P463" i="7" s="1"/>
  <c r="O450" i="7"/>
  <c r="P450" i="7" s="1"/>
  <c r="O437" i="7"/>
  <c r="O424" i="7"/>
  <c r="P424" i="7" s="1"/>
  <c r="O411" i="7"/>
  <c r="P411" i="7" s="1"/>
  <c r="O398" i="7"/>
  <c r="P398" i="7" s="1"/>
  <c r="O385" i="7"/>
  <c r="P385" i="7" s="1"/>
  <c r="O372" i="7"/>
  <c r="O359" i="7"/>
  <c r="P359" i="7" s="1"/>
  <c r="O346" i="7"/>
  <c r="P346" i="7" s="1"/>
  <c r="O333" i="7"/>
  <c r="P333" i="7" s="1"/>
  <c r="O320" i="7"/>
  <c r="P320" i="7" s="1"/>
  <c r="O307" i="7"/>
  <c r="O294" i="7"/>
  <c r="P294" i="7" s="1"/>
  <c r="O281" i="7"/>
  <c r="P281" i="7" s="1"/>
  <c r="O268" i="7"/>
  <c r="P268" i="7" s="1"/>
  <c r="O255" i="7"/>
  <c r="P255" i="7" s="1"/>
  <c r="O242" i="7"/>
  <c r="O229" i="7"/>
  <c r="P229" i="7" s="1"/>
  <c r="O216" i="7"/>
  <c r="P216" i="7" s="1"/>
  <c r="O203" i="7"/>
  <c r="P203" i="7" s="1"/>
  <c r="O190" i="7"/>
  <c r="P190" i="7" s="1"/>
  <c r="O177" i="7"/>
  <c r="O164" i="7"/>
  <c r="P164" i="7" s="1"/>
  <c r="O151" i="7"/>
  <c r="P151" i="7" s="1"/>
  <c r="O138" i="7"/>
  <c r="P138" i="7" s="1"/>
  <c r="O125" i="7"/>
  <c r="P125" i="7" s="1"/>
  <c r="O112" i="7"/>
  <c r="O99" i="7"/>
  <c r="P99" i="7" s="1"/>
  <c r="O86" i="7"/>
  <c r="P86" i="7" s="1"/>
  <c r="O73" i="7"/>
  <c r="P73" i="7" s="1"/>
  <c r="O710" i="7"/>
  <c r="P710" i="7" s="1"/>
  <c r="O762" i="7"/>
  <c r="O723" i="7"/>
  <c r="P723" i="7" s="1"/>
  <c r="O567" i="7"/>
  <c r="O697" i="7"/>
  <c r="F11" i="6"/>
  <c r="H11" i="6" s="1"/>
  <c r="O736" i="7"/>
  <c r="P736" i="7" s="1"/>
  <c r="O853" i="7"/>
  <c r="P853" i="7" s="1"/>
  <c r="O541" i="7"/>
  <c r="P541" i="7" s="1"/>
  <c r="O60" i="7"/>
  <c r="P60" i="7" s="1"/>
  <c r="O47" i="7"/>
  <c r="O34" i="7"/>
  <c r="P34" i="7" s="1"/>
  <c r="O21" i="7"/>
  <c r="P21" i="7" s="1"/>
  <c r="O8" i="7"/>
  <c r="P8" i="7" s="1"/>
  <c r="I49" i="9"/>
  <c r="E33" i="9"/>
  <c r="G33" i="9" s="1"/>
  <c r="H33" i="9"/>
  <c r="E65" i="8"/>
  <c r="L33" i="8"/>
  <c r="J33" i="8"/>
  <c r="J49" i="4"/>
  <c r="L49" i="4"/>
  <c r="J33" i="4"/>
  <c r="I17" i="5"/>
  <c r="L31" i="5"/>
  <c r="M60" i="4"/>
  <c r="M46" i="4"/>
  <c r="G81" i="16"/>
  <c r="M65" i="16"/>
  <c r="J209" i="16"/>
  <c r="I193" i="16"/>
  <c r="M160" i="16"/>
  <c r="L161" i="16"/>
  <c r="I161" i="16"/>
  <c r="H145" i="16"/>
  <c r="H129" i="16"/>
  <c r="E129" i="16"/>
  <c r="K113" i="16"/>
  <c r="H113" i="16"/>
  <c r="G97" i="16"/>
  <c r="H97" i="16"/>
  <c r="E97" i="16"/>
  <c r="L65" i="16"/>
  <c r="H33" i="16"/>
  <c r="G17" i="16"/>
  <c r="D39" i="17"/>
  <c r="D23" i="17"/>
  <c r="D7" i="17"/>
  <c r="D5" i="17"/>
  <c r="D37" i="17"/>
  <c r="D21" i="17"/>
  <c r="D13" i="17"/>
  <c r="D45" i="17"/>
  <c r="D29" i="17"/>
  <c r="H193" i="12"/>
  <c r="H97" i="12"/>
  <c r="K65" i="12"/>
  <c r="H209" i="12"/>
  <c r="I209" i="12"/>
  <c r="J177" i="12"/>
  <c r="G177" i="12"/>
  <c r="F145" i="12"/>
  <c r="H145" i="12"/>
  <c r="G113" i="12"/>
  <c r="F113" i="12"/>
  <c r="I81" i="12"/>
  <c r="D81" i="12"/>
  <c r="J17" i="12"/>
  <c r="K47" i="13"/>
  <c r="L47" i="13" s="1"/>
  <c r="K31" i="13"/>
  <c r="L31" i="13" s="1"/>
  <c r="K15" i="13"/>
  <c r="L15" i="13" s="1"/>
  <c r="O846" i="11"/>
  <c r="P846" i="11" s="1"/>
  <c r="O820" i="11"/>
  <c r="O794" i="11"/>
  <c r="P794" i="11" s="1"/>
  <c r="O768" i="11"/>
  <c r="P768" i="11" s="1"/>
  <c r="O742" i="11"/>
  <c r="P742" i="11" s="1"/>
  <c r="O716" i="11"/>
  <c r="P716" i="11" s="1"/>
  <c r="O690" i="11"/>
  <c r="O664" i="11"/>
  <c r="P664" i="11" s="1"/>
  <c r="O638" i="11"/>
  <c r="P638" i="11" s="1"/>
  <c r="O612" i="11"/>
  <c r="P612" i="11" s="1"/>
  <c r="O586" i="11"/>
  <c r="P586" i="11" s="1"/>
  <c r="O560" i="11"/>
  <c r="O534" i="11"/>
  <c r="P534" i="11" s="1"/>
  <c r="O508" i="11"/>
  <c r="P508" i="11" s="1"/>
  <c r="O482" i="11"/>
  <c r="P482" i="11" s="1"/>
  <c r="O456" i="11"/>
  <c r="P456" i="11" s="1"/>
  <c r="O430" i="11"/>
  <c r="O404" i="11"/>
  <c r="P404" i="11" s="1"/>
  <c r="O378" i="11"/>
  <c r="P378" i="11" s="1"/>
  <c r="O352" i="11"/>
  <c r="P352" i="11" s="1"/>
  <c r="O326" i="11"/>
  <c r="P326" i="11" s="1"/>
  <c r="O300" i="11"/>
  <c r="O274" i="11"/>
  <c r="P274" i="11" s="1"/>
  <c r="O248" i="11"/>
  <c r="P248" i="11" s="1"/>
  <c r="O222" i="11"/>
  <c r="P222" i="11" s="1"/>
  <c r="O196" i="11"/>
  <c r="P196" i="11" s="1"/>
  <c r="O170" i="11"/>
  <c r="O144" i="11"/>
  <c r="P144" i="11" s="1"/>
  <c r="O118" i="11"/>
  <c r="P118" i="11" s="1"/>
  <c r="O92" i="11"/>
  <c r="P92" i="11" s="1"/>
  <c r="O66" i="11"/>
  <c r="P66" i="11" s="1"/>
  <c r="O40" i="11"/>
  <c r="O14" i="11"/>
  <c r="P14" i="11" s="1"/>
  <c r="F17" i="10"/>
  <c r="H17" i="10" s="1"/>
  <c r="O859" i="11"/>
  <c r="P859" i="11" s="1"/>
  <c r="O833" i="11"/>
  <c r="P833" i="11" s="1"/>
  <c r="O807" i="11"/>
  <c r="P807" i="11" s="1"/>
  <c r="O781" i="11"/>
  <c r="P781" i="11" s="1"/>
  <c r="O755" i="11"/>
  <c r="O729" i="11"/>
  <c r="P729" i="11" s="1"/>
  <c r="O703" i="11"/>
  <c r="P703" i="11" s="1"/>
  <c r="O677" i="11"/>
  <c r="P677" i="11" s="1"/>
  <c r="O651" i="11"/>
  <c r="P651" i="11" s="1"/>
  <c r="O625" i="11"/>
  <c r="O599" i="11"/>
  <c r="P599" i="11" s="1"/>
  <c r="O573" i="11"/>
  <c r="P573" i="11" s="1"/>
  <c r="O547" i="11"/>
  <c r="P547" i="11" s="1"/>
  <c r="O521" i="11"/>
  <c r="P521" i="11" s="1"/>
  <c r="O495" i="11"/>
  <c r="O469" i="11"/>
  <c r="P469" i="11" s="1"/>
  <c r="O443" i="11"/>
  <c r="P443" i="11" s="1"/>
  <c r="O417" i="11"/>
  <c r="P417" i="11" s="1"/>
  <c r="O391" i="11"/>
  <c r="P391" i="11" s="1"/>
  <c r="O365" i="11"/>
  <c r="O339" i="11"/>
  <c r="P339" i="11" s="1"/>
  <c r="O313" i="11"/>
  <c r="P313" i="11" s="1"/>
  <c r="O287" i="11"/>
  <c r="P287" i="11" s="1"/>
  <c r="O261" i="11"/>
  <c r="P261" i="11" s="1"/>
  <c r="O235" i="11"/>
  <c r="O209" i="11"/>
  <c r="P209" i="11" s="1"/>
  <c r="O183" i="11"/>
  <c r="P183" i="11" s="1"/>
  <c r="O157" i="11"/>
  <c r="P157" i="11" s="1"/>
  <c r="O131" i="11"/>
  <c r="P131" i="11" s="1"/>
  <c r="O105" i="11"/>
  <c r="O79" i="11"/>
  <c r="P79" i="11" s="1"/>
  <c r="O53" i="11"/>
  <c r="P53" i="11" s="1"/>
  <c r="O27" i="11"/>
  <c r="P27" i="11" s="1"/>
  <c r="K46" i="13"/>
  <c r="L46" i="13" s="1"/>
  <c r="K14" i="13"/>
  <c r="L14" i="13" s="1"/>
  <c r="K30" i="13"/>
  <c r="L30" i="13" s="1"/>
  <c r="F16" i="10"/>
  <c r="H16" i="10" s="1"/>
  <c r="O858" i="11"/>
  <c r="P858" i="11" s="1"/>
  <c r="O832" i="11"/>
  <c r="P832" i="11" s="1"/>
  <c r="O806" i="11"/>
  <c r="P806" i="11" s="1"/>
  <c r="O780" i="11"/>
  <c r="P780" i="11" s="1"/>
  <c r="O754" i="11"/>
  <c r="O728" i="11"/>
  <c r="P728" i="11" s="1"/>
  <c r="O702" i="11"/>
  <c r="P702" i="11" s="1"/>
  <c r="O676" i="11"/>
  <c r="P676" i="11" s="1"/>
  <c r="O650" i="11"/>
  <c r="P650" i="11" s="1"/>
  <c r="O624" i="11"/>
  <c r="O598" i="11"/>
  <c r="P598" i="11" s="1"/>
  <c r="O572" i="11"/>
  <c r="P572" i="11" s="1"/>
  <c r="O546" i="11"/>
  <c r="P546" i="11" s="1"/>
  <c r="O520" i="11"/>
  <c r="P520" i="11" s="1"/>
  <c r="O494" i="11"/>
  <c r="O468" i="11"/>
  <c r="P468" i="11" s="1"/>
  <c r="O442" i="11"/>
  <c r="P442" i="11" s="1"/>
  <c r="O416" i="11"/>
  <c r="P416" i="11" s="1"/>
  <c r="O390" i="11"/>
  <c r="P390" i="11" s="1"/>
  <c r="O364" i="11"/>
  <c r="O338" i="11"/>
  <c r="P338" i="11" s="1"/>
  <c r="O312" i="11"/>
  <c r="P312" i="11" s="1"/>
  <c r="O286" i="11"/>
  <c r="P286" i="11" s="1"/>
  <c r="O260" i="11"/>
  <c r="P260" i="11" s="1"/>
  <c r="O234" i="11"/>
  <c r="O208" i="11"/>
  <c r="P208" i="11" s="1"/>
  <c r="O182" i="11"/>
  <c r="P182" i="11" s="1"/>
  <c r="O156" i="11"/>
  <c r="P156" i="11" s="1"/>
  <c r="O130" i="11"/>
  <c r="P130" i="11" s="1"/>
  <c r="O104" i="11"/>
  <c r="O78" i="11"/>
  <c r="P78" i="11" s="1"/>
  <c r="O52" i="11"/>
  <c r="P52" i="11" s="1"/>
  <c r="O26" i="11"/>
  <c r="P26" i="11" s="1"/>
  <c r="O845" i="11"/>
  <c r="P845" i="11" s="1"/>
  <c r="O819" i="11"/>
  <c r="O793" i="11"/>
  <c r="P793" i="11" s="1"/>
  <c r="O767" i="11"/>
  <c r="P767" i="11" s="1"/>
  <c r="O741" i="11"/>
  <c r="P741" i="11" s="1"/>
  <c r="O715" i="11"/>
  <c r="P715" i="11" s="1"/>
  <c r="O689" i="11"/>
  <c r="O663" i="11"/>
  <c r="P663" i="11" s="1"/>
  <c r="O637" i="11"/>
  <c r="P637" i="11" s="1"/>
  <c r="O611" i="11"/>
  <c r="P611" i="11" s="1"/>
  <c r="O585" i="11"/>
  <c r="P585" i="11" s="1"/>
  <c r="O559" i="11"/>
  <c r="O533" i="11"/>
  <c r="P533" i="11" s="1"/>
  <c r="O507" i="11"/>
  <c r="P507" i="11" s="1"/>
  <c r="O481" i="11"/>
  <c r="P481" i="11" s="1"/>
  <c r="O455" i="11"/>
  <c r="P455" i="11" s="1"/>
  <c r="O429" i="11"/>
  <c r="O403" i="11"/>
  <c r="P403" i="11" s="1"/>
  <c r="O377" i="11"/>
  <c r="P377" i="11" s="1"/>
  <c r="O351" i="11"/>
  <c r="P351" i="11" s="1"/>
  <c r="O325" i="11"/>
  <c r="P325" i="11" s="1"/>
  <c r="O299" i="11"/>
  <c r="O273" i="11"/>
  <c r="P273" i="11" s="1"/>
  <c r="O247" i="11"/>
  <c r="P247" i="11" s="1"/>
  <c r="O221" i="11"/>
  <c r="P221" i="11" s="1"/>
  <c r="O143" i="11"/>
  <c r="P143" i="11" s="1"/>
  <c r="O117" i="11"/>
  <c r="P117" i="11" s="1"/>
  <c r="O91" i="11"/>
  <c r="P91" i="11" s="1"/>
  <c r="O65" i="11"/>
  <c r="P65" i="11" s="1"/>
  <c r="O39" i="11"/>
  <c r="O13" i="11"/>
  <c r="P13" i="11" s="1"/>
  <c r="O169" i="11"/>
  <c r="O195" i="11"/>
  <c r="P195" i="11" s="1"/>
  <c r="K209" i="8"/>
  <c r="G209" i="8"/>
  <c r="L129" i="8"/>
  <c r="G129" i="8"/>
  <c r="J129" i="8"/>
  <c r="J113" i="8"/>
  <c r="F97" i="8"/>
  <c r="D177" i="8"/>
  <c r="H145" i="8"/>
  <c r="O689" i="7"/>
  <c r="P689" i="7" s="1"/>
  <c r="O676" i="7"/>
  <c r="P676" i="7" s="1"/>
  <c r="O663" i="7"/>
  <c r="P663" i="7" s="1"/>
  <c r="O650" i="7"/>
  <c r="P650" i="7" s="1"/>
  <c r="O637" i="7"/>
  <c r="O624" i="7"/>
  <c r="P624" i="7" s="1"/>
  <c r="O611" i="7"/>
  <c r="P611" i="7" s="1"/>
  <c r="O598" i="7"/>
  <c r="P598" i="7" s="1"/>
  <c r="O585" i="7"/>
  <c r="P585" i="7" s="1"/>
  <c r="K30" i="9"/>
  <c r="L30" i="9" s="1"/>
  <c r="K46" i="9"/>
  <c r="L46" i="9" s="1"/>
  <c r="K14" i="9"/>
  <c r="L14" i="9" s="1"/>
  <c r="O806" i="7"/>
  <c r="P806" i="7" s="1"/>
  <c r="O793" i="7"/>
  <c r="P793" i="7" s="1"/>
  <c r="O832" i="7"/>
  <c r="O819" i="7"/>
  <c r="P819" i="7" s="1"/>
  <c r="O858" i="7"/>
  <c r="P858" i="7" s="1"/>
  <c r="O780" i="7"/>
  <c r="P780" i="7" s="1"/>
  <c r="O728" i="7"/>
  <c r="P728" i="7" s="1"/>
  <c r="O715" i="7"/>
  <c r="P715" i="7" s="1"/>
  <c r="O767" i="7"/>
  <c r="O754" i="7"/>
  <c r="P754" i="7" s="1"/>
  <c r="O741" i="7"/>
  <c r="P741" i="7" s="1"/>
  <c r="O507" i="7"/>
  <c r="O494" i="7"/>
  <c r="P494" i="7" s="1"/>
  <c r="O481" i="7"/>
  <c r="P481" i="7" s="1"/>
  <c r="O468" i="7"/>
  <c r="P468" i="7" s="1"/>
  <c r="O455" i="7"/>
  <c r="P455" i="7" s="1"/>
  <c r="O442" i="7"/>
  <c r="O429" i="7"/>
  <c r="P429" i="7" s="1"/>
  <c r="O416" i="7"/>
  <c r="P416" i="7" s="1"/>
  <c r="O403" i="7"/>
  <c r="P403" i="7" s="1"/>
  <c r="O390" i="7"/>
  <c r="P390" i="7" s="1"/>
  <c r="O377" i="7"/>
  <c r="O364" i="7"/>
  <c r="P364" i="7" s="1"/>
  <c r="O351" i="7"/>
  <c r="P351" i="7" s="1"/>
  <c r="O338" i="7"/>
  <c r="P338" i="7" s="1"/>
  <c r="O325" i="7"/>
  <c r="P325" i="7" s="1"/>
  <c r="O312" i="7"/>
  <c r="O299" i="7"/>
  <c r="P299" i="7" s="1"/>
  <c r="O286" i="7"/>
  <c r="P286" i="7" s="1"/>
  <c r="O273" i="7"/>
  <c r="P273" i="7" s="1"/>
  <c r="O260" i="7"/>
  <c r="P260" i="7" s="1"/>
  <c r="O247" i="7"/>
  <c r="O234" i="7"/>
  <c r="P234" i="7" s="1"/>
  <c r="O221" i="7"/>
  <c r="P221" i="7" s="1"/>
  <c r="O208" i="7"/>
  <c r="P208" i="7" s="1"/>
  <c r="O195" i="7"/>
  <c r="P195" i="7" s="1"/>
  <c r="O182" i="7"/>
  <c r="O169" i="7"/>
  <c r="P169" i="7" s="1"/>
  <c r="O156" i="7"/>
  <c r="P156" i="7" s="1"/>
  <c r="O143" i="7"/>
  <c r="P143" i="7" s="1"/>
  <c r="O130" i="7"/>
  <c r="P130" i="7" s="1"/>
  <c r="O117" i="7"/>
  <c r="O104" i="7"/>
  <c r="P104" i="7" s="1"/>
  <c r="O91" i="7"/>
  <c r="P91" i="7" s="1"/>
  <c r="O78" i="7"/>
  <c r="P78" i="7" s="1"/>
  <c r="O65" i="7"/>
  <c r="P65" i="7" s="1"/>
  <c r="O546" i="7"/>
  <c r="P546" i="7" s="1"/>
  <c r="O702" i="7"/>
  <c r="O520" i="7"/>
  <c r="P520" i="7" s="1"/>
  <c r="O559" i="7"/>
  <c r="P559" i="7" s="1"/>
  <c r="O845" i="7"/>
  <c r="P845" i="7" s="1"/>
  <c r="O572" i="7"/>
  <c r="O52" i="7"/>
  <c r="O39" i="7"/>
  <c r="P39" i="7" s="1"/>
  <c r="O26" i="7"/>
  <c r="P26" i="7" s="1"/>
  <c r="O13" i="7"/>
  <c r="P13" i="7" s="1"/>
  <c r="O533" i="7"/>
  <c r="P533" i="7" s="1"/>
  <c r="F16" i="6"/>
  <c r="H16" i="6" s="1"/>
  <c r="H161" i="8"/>
  <c r="L49" i="8"/>
  <c r="K39" i="9"/>
  <c r="L39" i="9" s="1"/>
  <c r="K23" i="9"/>
  <c r="L23" i="9" s="1"/>
  <c r="O695" i="7"/>
  <c r="O682" i="7"/>
  <c r="P682" i="7" s="1"/>
  <c r="O669" i="7"/>
  <c r="P669" i="7" s="1"/>
  <c r="O656" i="7"/>
  <c r="P656" i="7" s="1"/>
  <c r="O643" i="7"/>
  <c r="P643" i="7" s="1"/>
  <c r="O630" i="7"/>
  <c r="O617" i="7"/>
  <c r="P617" i="7" s="1"/>
  <c r="O604" i="7"/>
  <c r="P604" i="7" s="1"/>
  <c r="O591" i="7"/>
  <c r="P591" i="7" s="1"/>
  <c r="K7" i="9"/>
  <c r="L7" i="9" s="1"/>
  <c r="O851" i="7"/>
  <c r="P851" i="7" s="1"/>
  <c r="O838" i="7"/>
  <c r="P838" i="7" s="1"/>
  <c r="O578" i="7"/>
  <c r="P578" i="7" s="1"/>
  <c r="O552" i="7"/>
  <c r="P552" i="7" s="1"/>
  <c r="O526" i="7"/>
  <c r="P526" i="7" s="1"/>
  <c r="O721" i="7"/>
  <c r="P721" i="7" s="1"/>
  <c r="O513" i="7"/>
  <c r="P513" i="7" s="1"/>
  <c r="O500" i="7"/>
  <c r="O487" i="7"/>
  <c r="P487" i="7" s="1"/>
  <c r="O474" i="7"/>
  <c r="P474" i="7" s="1"/>
  <c r="O461" i="7"/>
  <c r="P461" i="7" s="1"/>
  <c r="O448" i="7"/>
  <c r="P448" i="7" s="1"/>
  <c r="O435" i="7"/>
  <c r="O422" i="7"/>
  <c r="P422" i="7" s="1"/>
  <c r="O409" i="7"/>
  <c r="P409" i="7" s="1"/>
  <c r="O396" i="7"/>
  <c r="P396" i="7" s="1"/>
  <c r="O383" i="7"/>
  <c r="P383" i="7" s="1"/>
  <c r="O370" i="7"/>
  <c r="O357" i="7"/>
  <c r="P357" i="7" s="1"/>
  <c r="O344" i="7"/>
  <c r="P344" i="7" s="1"/>
  <c r="O331" i="7"/>
  <c r="P331" i="7" s="1"/>
  <c r="O318" i="7"/>
  <c r="P318" i="7" s="1"/>
  <c r="O305" i="7"/>
  <c r="O292" i="7"/>
  <c r="P292" i="7" s="1"/>
  <c r="O279" i="7"/>
  <c r="P279" i="7" s="1"/>
  <c r="O266" i="7"/>
  <c r="P266" i="7" s="1"/>
  <c r="O253" i="7"/>
  <c r="P253" i="7" s="1"/>
  <c r="O240" i="7"/>
  <c r="O227" i="7"/>
  <c r="P227" i="7" s="1"/>
  <c r="O214" i="7"/>
  <c r="P214" i="7" s="1"/>
  <c r="O201" i="7"/>
  <c r="P201" i="7" s="1"/>
  <c r="O188" i="7"/>
  <c r="P188" i="7" s="1"/>
  <c r="O175" i="7"/>
  <c r="O162" i="7"/>
  <c r="P162" i="7" s="1"/>
  <c r="O149" i="7"/>
  <c r="P149" i="7" s="1"/>
  <c r="O136" i="7"/>
  <c r="P136" i="7" s="1"/>
  <c r="O123" i="7"/>
  <c r="P123" i="7" s="1"/>
  <c r="O110" i="7"/>
  <c r="O97" i="7"/>
  <c r="P97" i="7" s="1"/>
  <c r="O84" i="7"/>
  <c r="P84" i="7" s="1"/>
  <c r="O71" i="7"/>
  <c r="P71" i="7" s="1"/>
  <c r="O734" i="7"/>
  <c r="P734" i="7" s="1"/>
  <c r="O565" i="7"/>
  <c r="O825" i="7"/>
  <c r="O786" i="7"/>
  <c r="P786" i="7" s="1"/>
  <c r="O539" i="7"/>
  <c r="P539" i="7" s="1"/>
  <c r="F9" i="6"/>
  <c r="H9" i="6" s="1"/>
  <c r="O799" i="7"/>
  <c r="P799" i="7" s="1"/>
  <c r="O812" i="7"/>
  <c r="P812" i="7" s="1"/>
  <c r="O773" i="7"/>
  <c r="P773" i="7" s="1"/>
  <c r="O760" i="7"/>
  <c r="O58" i="7"/>
  <c r="P58" i="7" s="1"/>
  <c r="O45" i="7"/>
  <c r="O32" i="7"/>
  <c r="P32" i="7" s="1"/>
  <c r="O19" i="7"/>
  <c r="P19" i="7" s="1"/>
  <c r="O6" i="7"/>
  <c r="P6" i="7" s="1"/>
  <c r="O747" i="7"/>
  <c r="P747" i="7" s="1"/>
  <c r="O708" i="7"/>
  <c r="P708" i="7" s="1"/>
  <c r="H65" i="8"/>
  <c r="L65" i="8"/>
  <c r="H49" i="4"/>
  <c r="F17" i="4"/>
  <c r="E17" i="5"/>
  <c r="G17" i="5" s="1"/>
  <c r="H65" i="4"/>
  <c r="H33" i="4"/>
  <c r="G49" i="16"/>
  <c r="E49" i="16"/>
  <c r="F209" i="16"/>
  <c r="F65" i="16"/>
  <c r="M49" i="16"/>
  <c r="D17" i="16"/>
  <c r="K177" i="16"/>
  <c r="F145" i="16"/>
  <c r="M128" i="16"/>
  <c r="J113" i="16"/>
  <c r="M113" i="16"/>
  <c r="L17" i="16"/>
  <c r="K193" i="16"/>
  <c r="F177" i="16"/>
  <c r="E177" i="16"/>
  <c r="M127" i="16"/>
  <c r="D81" i="16"/>
  <c r="D65" i="16"/>
  <c r="F33" i="16"/>
  <c r="H161" i="16"/>
  <c r="J49" i="17"/>
  <c r="M129" i="16"/>
  <c r="D113" i="16"/>
  <c r="D97" i="16"/>
  <c r="M97" i="16"/>
  <c r="I81" i="16"/>
  <c r="J33" i="17"/>
  <c r="K65" i="16"/>
  <c r="G65" i="16"/>
  <c r="K49" i="16"/>
  <c r="D49" i="16"/>
  <c r="M33" i="16"/>
  <c r="D33" i="16"/>
  <c r="J17" i="17"/>
  <c r="F193" i="12"/>
  <c r="E161" i="12"/>
  <c r="L161" i="12"/>
  <c r="L129" i="12"/>
  <c r="F129" i="12"/>
  <c r="I97" i="12"/>
  <c r="D65" i="12"/>
  <c r="I33" i="12"/>
  <c r="F209" i="12"/>
  <c r="G209" i="12"/>
  <c r="L177" i="12"/>
  <c r="K177" i="12"/>
  <c r="E145" i="12"/>
  <c r="G145" i="12"/>
  <c r="E113" i="12"/>
  <c r="K113" i="12"/>
  <c r="E33" i="13"/>
  <c r="G33" i="13" s="1"/>
  <c r="J49" i="12"/>
  <c r="I17" i="12"/>
  <c r="K32" i="13"/>
  <c r="L32" i="13" s="1"/>
  <c r="K48" i="13"/>
  <c r="L48" i="13" s="1"/>
  <c r="K16" i="13"/>
  <c r="L16" i="13" s="1"/>
  <c r="O847" i="11"/>
  <c r="P847" i="11" s="1"/>
  <c r="O821" i="11"/>
  <c r="P821" i="11" s="1"/>
  <c r="O795" i="11"/>
  <c r="P795" i="11" s="1"/>
  <c r="O769" i="11"/>
  <c r="P769" i="11" s="1"/>
  <c r="O743" i="11"/>
  <c r="P743" i="11" s="1"/>
  <c r="O717" i="11"/>
  <c r="P717" i="11" s="1"/>
  <c r="O691" i="11"/>
  <c r="P691" i="11" s="1"/>
  <c r="O665" i="11"/>
  <c r="P665" i="11" s="1"/>
  <c r="O639" i="11"/>
  <c r="P639" i="11" s="1"/>
  <c r="O613" i="11"/>
  <c r="P613" i="11" s="1"/>
  <c r="O587" i="11"/>
  <c r="P587" i="11" s="1"/>
  <c r="O561" i="11"/>
  <c r="P561" i="11" s="1"/>
  <c r="O535" i="11"/>
  <c r="P535" i="11" s="1"/>
  <c r="O509" i="11"/>
  <c r="P509" i="11" s="1"/>
  <c r="O483" i="11"/>
  <c r="P483" i="11" s="1"/>
  <c r="O457" i="11"/>
  <c r="P457" i="11" s="1"/>
  <c r="O431" i="11"/>
  <c r="P431" i="11" s="1"/>
  <c r="O405" i="11"/>
  <c r="P405" i="11" s="1"/>
  <c r="O379" i="11"/>
  <c r="P379" i="11" s="1"/>
  <c r="O353" i="11"/>
  <c r="P353" i="11" s="1"/>
  <c r="O327" i="11"/>
  <c r="P327" i="11" s="1"/>
  <c r="O301" i="11"/>
  <c r="P301" i="11" s="1"/>
  <c r="O275" i="11"/>
  <c r="P275" i="11" s="1"/>
  <c r="O249" i="11"/>
  <c r="P249" i="11" s="1"/>
  <c r="O223" i="11"/>
  <c r="P223" i="11" s="1"/>
  <c r="O197" i="11"/>
  <c r="P197" i="11" s="1"/>
  <c r="O171" i="11"/>
  <c r="P171" i="11" s="1"/>
  <c r="O145" i="11"/>
  <c r="P145" i="11" s="1"/>
  <c r="O119" i="11"/>
  <c r="P119" i="11" s="1"/>
  <c r="O93" i="11"/>
  <c r="P93" i="11" s="1"/>
  <c r="O67" i="11"/>
  <c r="P67" i="11" s="1"/>
  <c r="O41" i="11"/>
  <c r="P41" i="11" s="1"/>
  <c r="O15" i="11"/>
  <c r="P15" i="11" s="1"/>
  <c r="O860" i="11"/>
  <c r="P860" i="11" s="1"/>
  <c r="O834" i="11"/>
  <c r="P834" i="11" s="1"/>
  <c r="O808" i="11"/>
  <c r="P808" i="11" s="1"/>
  <c r="O782" i="11"/>
  <c r="P782" i="11" s="1"/>
  <c r="O756" i="11"/>
  <c r="P756" i="11" s="1"/>
  <c r="O730" i="11"/>
  <c r="P730" i="11" s="1"/>
  <c r="O704" i="11"/>
  <c r="P704" i="11" s="1"/>
  <c r="O678" i="11"/>
  <c r="P678" i="11" s="1"/>
  <c r="O652" i="11"/>
  <c r="P652" i="11" s="1"/>
  <c r="O626" i="11"/>
  <c r="P626" i="11" s="1"/>
  <c r="O600" i="11"/>
  <c r="P600" i="11" s="1"/>
  <c r="O574" i="11"/>
  <c r="P574" i="11" s="1"/>
  <c r="O548" i="11"/>
  <c r="P548" i="11" s="1"/>
  <c r="O522" i="11"/>
  <c r="P522" i="11" s="1"/>
  <c r="O496" i="11"/>
  <c r="P496" i="11" s="1"/>
  <c r="O470" i="11"/>
  <c r="P470" i="11" s="1"/>
  <c r="O444" i="11"/>
  <c r="P444" i="11" s="1"/>
  <c r="O418" i="11"/>
  <c r="P418" i="11" s="1"/>
  <c r="O392" i="11"/>
  <c r="P392" i="11" s="1"/>
  <c r="O366" i="11"/>
  <c r="P366" i="11" s="1"/>
  <c r="O340" i="11"/>
  <c r="P340" i="11" s="1"/>
  <c r="O314" i="11"/>
  <c r="P314" i="11" s="1"/>
  <c r="O288" i="11"/>
  <c r="P288" i="11" s="1"/>
  <c r="O262" i="11"/>
  <c r="P262" i="11" s="1"/>
  <c r="O236" i="11"/>
  <c r="P236" i="11" s="1"/>
  <c r="O210" i="11"/>
  <c r="P210" i="11" s="1"/>
  <c r="O184" i="11"/>
  <c r="P184" i="11" s="1"/>
  <c r="O158" i="11"/>
  <c r="P158" i="11" s="1"/>
  <c r="O132" i="11"/>
  <c r="P132" i="11" s="1"/>
  <c r="O106" i="11"/>
  <c r="P106" i="11" s="1"/>
  <c r="O80" i="11"/>
  <c r="P80" i="11" s="1"/>
  <c r="O54" i="11"/>
  <c r="P54" i="11" s="1"/>
  <c r="O28" i="11"/>
  <c r="P28" i="11" s="1"/>
  <c r="F18" i="10"/>
  <c r="H18" i="10" s="1"/>
  <c r="L209" i="8"/>
  <c r="G113" i="8"/>
  <c r="D97" i="8"/>
  <c r="F177" i="8"/>
  <c r="L177" i="8"/>
  <c r="K28" i="9"/>
  <c r="L28" i="9" s="1"/>
  <c r="O843" i="7"/>
  <c r="P843" i="7" s="1"/>
  <c r="O817" i="7"/>
  <c r="P817" i="7" s="1"/>
  <c r="O791" i="7"/>
  <c r="P791" i="7" s="1"/>
  <c r="O765" i="7"/>
  <c r="O739" i="7"/>
  <c r="P739" i="7" s="1"/>
  <c r="O713" i="7"/>
  <c r="P713" i="7" s="1"/>
  <c r="O687" i="7"/>
  <c r="P687" i="7" s="1"/>
  <c r="O674" i="7"/>
  <c r="P674" i="7" s="1"/>
  <c r="O661" i="7"/>
  <c r="P661" i="7" s="1"/>
  <c r="O648" i="7"/>
  <c r="P648" i="7" s="1"/>
  <c r="O635" i="7"/>
  <c r="O622" i="7"/>
  <c r="P622" i="7" s="1"/>
  <c r="O609" i="7"/>
  <c r="P609" i="7" s="1"/>
  <c r="O596" i="7"/>
  <c r="P596" i="7" s="1"/>
  <c r="K44" i="9"/>
  <c r="L44" i="9" s="1"/>
  <c r="K12" i="9"/>
  <c r="L12" i="9" s="1"/>
  <c r="O700" i="7"/>
  <c r="O570" i="7"/>
  <c r="O544" i="7"/>
  <c r="P544" i="7" s="1"/>
  <c r="O518" i="7"/>
  <c r="P518" i="7" s="1"/>
  <c r="O505" i="7"/>
  <c r="O492" i="7"/>
  <c r="P492" i="7" s="1"/>
  <c r="O479" i="7"/>
  <c r="P479" i="7" s="1"/>
  <c r="O466" i="7"/>
  <c r="P466" i="7" s="1"/>
  <c r="O453" i="7"/>
  <c r="P453" i="7" s="1"/>
  <c r="O440" i="7"/>
  <c r="O427" i="7"/>
  <c r="P427" i="7" s="1"/>
  <c r="O414" i="7"/>
  <c r="P414" i="7" s="1"/>
  <c r="O401" i="7"/>
  <c r="P401" i="7" s="1"/>
  <c r="O388" i="7"/>
  <c r="P388" i="7" s="1"/>
  <c r="O375" i="7"/>
  <c r="O362" i="7"/>
  <c r="P362" i="7" s="1"/>
  <c r="O349" i="7"/>
  <c r="P349" i="7" s="1"/>
  <c r="O336" i="7"/>
  <c r="P336" i="7" s="1"/>
  <c r="O323" i="7"/>
  <c r="P323" i="7" s="1"/>
  <c r="O310" i="7"/>
  <c r="O297" i="7"/>
  <c r="P297" i="7" s="1"/>
  <c r="O284" i="7"/>
  <c r="P284" i="7" s="1"/>
  <c r="O271" i="7"/>
  <c r="P271" i="7" s="1"/>
  <c r="O258" i="7"/>
  <c r="P258" i="7" s="1"/>
  <c r="O245" i="7"/>
  <c r="O232" i="7"/>
  <c r="P232" i="7" s="1"/>
  <c r="O219" i="7"/>
  <c r="P219" i="7" s="1"/>
  <c r="O206" i="7"/>
  <c r="P206" i="7" s="1"/>
  <c r="O193" i="7"/>
  <c r="P193" i="7" s="1"/>
  <c r="O180" i="7"/>
  <c r="O167" i="7"/>
  <c r="P167" i="7" s="1"/>
  <c r="O154" i="7"/>
  <c r="P154" i="7" s="1"/>
  <c r="O141" i="7"/>
  <c r="P141" i="7" s="1"/>
  <c r="O128" i="7"/>
  <c r="P128" i="7" s="1"/>
  <c r="O115" i="7"/>
  <c r="O102" i="7"/>
  <c r="P102" i="7" s="1"/>
  <c r="O89" i="7"/>
  <c r="P89" i="7" s="1"/>
  <c r="O76" i="7"/>
  <c r="P76" i="7" s="1"/>
  <c r="O63" i="7"/>
  <c r="P63" i="7" s="1"/>
  <c r="O830" i="7"/>
  <c r="O778" i="7"/>
  <c r="P778" i="7" s="1"/>
  <c r="O804" i="7"/>
  <c r="P804" i="7" s="1"/>
  <c r="O557" i="7"/>
  <c r="P557" i="7" s="1"/>
  <c r="O752" i="7"/>
  <c r="P752" i="7" s="1"/>
  <c r="O726" i="7"/>
  <c r="P726" i="7" s="1"/>
  <c r="O856" i="7"/>
  <c r="P856" i="7" s="1"/>
  <c r="O531" i="7"/>
  <c r="P531" i="7" s="1"/>
  <c r="O50" i="7"/>
  <c r="O37" i="7"/>
  <c r="P37" i="7" s="1"/>
  <c r="O24" i="7"/>
  <c r="P24" i="7" s="1"/>
  <c r="O11" i="7"/>
  <c r="P11" i="7" s="1"/>
  <c r="O583" i="7"/>
  <c r="P583" i="7" s="1"/>
  <c r="F14" i="6"/>
  <c r="H14" i="6" s="1"/>
  <c r="K161" i="8"/>
  <c r="E161" i="8"/>
  <c r="J193" i="8"/>
  <c r="G17" i="8"/>
  <c r="H17" i="8"/>
  <c r="K21" i="9"/>
  <c r="O693" i="7"/>
  <c r="O680" i="7"/>
  <c r="P680" i="7" s="1"/>
  <c r="O667" i="7"/>
  <c r="P667" i="7" s="1"/>
  <c r="O654" i="7"/>
  <c r="P654" i="7" s="1"/>
  <c r="O641" i="7"/>
  <c r="P641" i="7" s="1"/>
  <c r="O628" i="7"/>
  <c r="O615" i="7"/>
  <c r="P615" i="7" s="1"/>
  <c r="O602" i="7"/>
  <c r="P602" i="7" s="1"/>
  <c r="O589" i="7"/>
  <c r="P589" i="7" s="1"/>
  <c r="K37" i="9"/>
  <c r="K5" i="9"/>
  <c r="O719" i="7"/>
  <c r="P719" i="7" s="1"/>
  <c r="O706" i="7"/>
  <c r="P706" i="7" s="1"/>
  <c r="O745" i="7"/>
  <c r="P745" i="7" s="1"/>
  <c r="O732" i="7"/>
  <c r="P732" i="7" s="1"/>
  <c r="O823" i="7"/>
  <c r="O771" i="7"/>
  <c r="P771" i="7" s="1"/>
  <c r="O758" i="7"/>
  <c r="O563" i="7"/>
  <c r="O537" i="7"/>
  <c r="P537" i="7" s="1"/>
  <c r="O511" i="7"/>
  <c r="P511" i="7" s="1"/>
  <c r="O498" i="7"/>
  <c r="O485" i="7"/>
  <c r="P485" i="7" s="1"/>
  <c r="O472" i="7"/>
  <c r="P472" i="7" s="1"/>
  <c r="O459" i="7"/>
  <c r="P459" i="7" s="1"/>
  <c r="O446" i="7"/>
  <c r="P446" i="7" s="1"/>
  <c r="O433" i="7"/>
  <c r="O420" i="7"/>
  <c r="P420" i="7" s="1"/>
  <c r="O407" i="7"/>
  <c r="P407" i="7" s="1"/>
  <c r="O394" i="7"/>
  <c r="P394" i="7" s="1"/>
  <c r="O381" i="7"/>
  <c r="P381" i="7" s="1"/>
  <c r="O368" i="7"/>
  <c r="O355" i="7"/>
  <c r="P355" i="7" s="1"/>
  <c r="O342" i="7"/>
  <c r="P342" i="7" s="1"/>
  <c r="O329" i="7"/>
  <c r="P329" i="7" s="1"/>
  <c r="O316" i="7"/>
  <c r="P316" i="7" s="1"/>
  <c r="O303" i="7"/>
  <c r="O290" i="7"/>
  <c r="P290" i="7" s="1"/>
  <c r="O277" i="7"/>
  <c r="P277" i="7" s="1"/>
  <c r="O264" i="7"/>
  <c r="P264" i="7" s="1"/>
  <c r="O251" i="7"/>
  <c r="P251" i="7" s="1"/>
  <c r="O238" i="7"/>
  <c r="O225" i="7"/>
  <c r="P225" i="7" s="1"/>
  <c r="O212" i="7"/>
  <c r="P212" i="7" s="1"/>
  <c r="O199" i="7"/>
  <c r="P199" i="7" s="1"/>
  <c r="O186" i="7"/>
  <c r="P186" i="7" s="1"/>
  <c r="O173" i="7"/>
  <c r="O160" i="7"/>
  <c r="P160" i="7" s="1"/>
  <c r="O147" i="7"/>
  <c r="P147" i="7" s="1"/>
  <c r="O134" i="7"/>
  <c r="P134" i="7" s="1"/>
  <c r="O121" i="7"/>
  <c r="P121" i="7" s="1"/>
  <c r="O108" i="7"/>
  <c r="O95" i="7"/>
  <c r="P95" i="7" s="1"/>
  <c r="O82" i="7"/>
  <c r="P82" i="7" s="1"/>
  <c r="O69" i="7"/>
  <c r="P69" i="7" s="1"/>
  <c r="O849" i="7"/>
  <c r="P849" i="7" s="1"/>
  <c r="O576" i="7"/>
  <c r="P576" i="7" s="1"/>
  <c r="O836" i="7"/>
  <c r="P836" i="7" s="1"/>
  <c r="F7" i="6"/>
  <c r="H7" i="6" s="1"/>
  <c r="O550" i="7"/>
  <c r="P550" i="7" s="1"/>
  <c r="O784" i="7"/>
  <c r="P784" i="7" s="1"/>
  <c r="O810" i="7"/>
  <c r="P810" i="7" s="1"/>
  <c r="O797" i="7"/>
  <c r="P797" i="7" s="1"/>
  <c r="O56" i="7"/>
  <c r="P56" i="7" s="1"/>
  <c r="O43" i="7"/>
  <c r="O30" i="7"/>
  <c r="P30" i="7" s="1"/>
  <c r="O17" i="7"/>
  <c r="P17" i="7" s="1"/>
  <c r="O4" i="7"/>
  <c r="P4" i="7" s="1"/>
  <c r="O524" i="7"/>
  <c r="P524" i="7" s="1"/>
  <c r="F33" i="8"/>
  <c r="I33" i="8"/>
  <c r="D33" i="8"/>
  <c r="G33" i="4"/>
  <c r="I17" i="4"/>
  <c r="G65" i="4"/>
  <c r="J17" i="4"/>
  <c r="H49" i="16"/>
  <c r="E17" i="16"/>
  <c r="H177" i="16"/>
  <c r="L129" i="16"/>
  <c r="J129" i="16"/>
  <c r="L81" i="16"/>
  <c r="K81" i="16"/>
  <c r="E65" i="16"/>
  <c r="H65" i="16"/>
  <c r="D209" i="16"/>
  <c r="E161" i="16"/>
  <c r="E145" i="16"/>
  <c r="D129" i="16"/>
  <c r="G129" i="16"/>
  <c r="L113" i="16"/>
  <c r="I113" i="16"/>
  <c r="F97" i="16"/>
  <c r="M81" i="16"/>
  <c r="J81" i="16"/>
  <c r="G33" i="16"/>
  <c r="J33" i="16"/>
  <c r="J177" i="16"/>
  <c r="M175" i="16"/>
  <c r="M177" i="16" s="1"/>
  <c r="I209" i="16"/>
  <c r="L193" i="16"/>
  <c r="M191" i="16"/>
  <c r="M193" i="16" s="1"/>
  <c r="D177" i="16"/>
  <c r="F161" i="16"/>
  <c r="M159" i="16"/>
  <c r="M161" i="16" s="1"/>
  <c r="I145" i="16"/>
  <c r="H49" i="17"/>
  <c r="F129" i="16"/>
  <c r="I129" i="16"/>
  <c r="K129" i="16"/>
  <c r="G113" i="16"/>
  <c r="K97" i="16"/>
  <c r="L97" i="16"/>
  <c r="E81" i="16"/>
  <c r="H33" i="17"/>
  <c r="I65" i="16"/>
  <c r="I49" i="16"/>
  <c r="J49" i="16"/>
  <c r="L49" i="16"/>
  <c r="E33" i="16"/>
  <c r="K33" i="16"/>
  <c r="L33" i="16"/>
  <c r="K17" i="16"/>
  <c r="H17" i="17"/>
  <c r="L5" i="17"/>
  <c r="L17" i="17" s="1"/>
  <c r="K17" i="17"/>
  <c r="F33" i="12"/>
  <c r="J161" i="12"/>
  <c r="J49" i="13"/>
  <c r="G97" i="12"/>
  <c r="G65" i="12"/>
  <c r="H65" i="12"/>
  <c r="D209" i="12"/>
  <c r="I177" i="12"/>
  <c r="I113" i="12"/>
  <c r="G49" i="12"/>
  <c r="E49" i="12"/>
  <c r="H33" i="12"/>
  <c r="F17" i="12"/>
  <c r="M7" i="12"/>
  <c r="I17" i="13"/>
  <c r="J209" i="8"/>
  <c r="I129" i="8"/>
  <c r="I97" i="8"/>
  <c r="F145" i="8"/>
  <c r="J145" i="8"/>
  <c r="K42" i="9"/>
  <c r="L42" i="9" s="1"/>
  <c r="K10" i="9"/>
  <c r="L10" i="9" s="1"/>
  <c r="O685" i="7"/>
  <c r="P685" i="7" s="1"/>
  <c r="O672" i="7"/>
  <c r="P672" i="7" s="1"/>
  <c r="O659" i="7"/>
  <c r="P659" i="7" s="1"/>
  <c r="O646" i="7"/>
  <c r="P646" i="7" s="1"/>
  <c r="O633" i="7"/>
  <c r="O620" i="7"/>
  <c r="P620" i="7" s="1"/>
  <c r="O607" i="7"/>
  <c r="P607" i="7" s="1"/>
  <c r="O594" i="7"/>
  <c r="P594" i="7" s="1"/>
  <c r="K26" i="9"/>
  <c r="L26" i="9" s="1"/>
  <c r="O737" i="7"/>
  <c r="P737" i="7" s="1"/>
  <c r="O724" i="7"/>
  <c r="P724" i="7" s="1"/>
  <c r="O763" i="7"/>
  <c r="O750" i="7"/>
  <c r="P750" i="7" s="1"/>
  <c r="O789" i="7"/>
  <c r="P789" i="7" s="1"/>
  <c r="O854" i="7"/>
  <c r="P854" i="7" s="1"/>
  <c r="O711" i="7"/>
  <c r="P711" i="7" s="1"/>
  <c r="O828" i="7"/>
  <c r="O802" i="7"/>
  <c r="P802" i="7" s="1"/>
  <c r="O698" i="7"/>
  <c r="O516" i="7"/>
  <c r="P516" i="7" s="1"/>
  <c r="O503" i="7"/>
  <c r="O490" i="7"/>
  <c r="P490" i="7" s="1"/>
  <c r="O477" i="7"/>
  <c r="P477" i="7" s="1"/>
  <c r="O464" i="7"/>
  <c r="P464" i="7" s="1"/>
  <c r="O451" i="7"/>
  <c r="P451" i="7" s="1"/>
  <c r="O438" i="7"/>
  <c r="O425" i="7"/>
  <c r="P425" i="7" s="1"/>
  <c r="O412" i="7"/>
  <c r="P412" i="7" s="1"/>
  <c r="O399" i="7"/>
  <c r="P399" i="7" s="1"/>
  <c r="O386" i="7"/>
  <c r="P386" i="7" s="1"/>
  <c r="O373" i="7"/>
  <c r="O360" i="7"/>
  <c r="P360" i="7" s="1"/>
  <c r="O347" i="7"/>
  <c r="P347" i="7" s="1"/>
  <c r="O334" i="7"/>
  <c r="P334" i="7" s="1"/>
  <c r="O321" i="7"/>
  <c r="P321" i="7" s="1"/>
  <c r="O308" i="7"/>
  <c r="O295" i="7"/>
  <c r="P295" i="7" s="1"/>
  <c r="O282" i="7"/>
  <c r="P282" i="7" s="1"/>
  <c r="O269" i="7"/>
  <c r="P269" i="7" s="1"/>
  <c r="O256" i="7"/>
  <c r="P256" i="7" s="1"/>
  <c r="O243" i="7"/>
  <c r="O230" i="7"/>
  <c r="P230" i="7" s="1"/>
  <c r="O217" i="7"/>
  <c r="P217" i="7" s="1"/>
  <c r="O204" i="7"/>
  <c r="P204" i="7" s="1"/>
  <c r="O191" i="7"/>
  <c r="P191" i="7" s="1"/>
  <c r="O178" i="7"/>
  <c r="O165" i="7"/>
  <c r="P165" i="7" s="1"/>
  <c r="O152" i="7"/>
  <c r="P152" i="7" s="1"/>
  <c r="O139" i="7"/>
  <c r="P139" i="7" s="1"/>
  <c r="O126" i="7"/>
  <c r="P126" i="7" s="1"/>
  <c r="O113" i="7"/>
  <c r="O100" i="7"/>
  <c r="P100" i="7" s="1"/>
  <c r="O87" i="7"/>
  <c r="P87" i="7" s="1"/>
  <c r="O74" i="7"/>
  <c r="P74" i="7" s="1"/>
  <c r="O61" i="7"/>
  <c r="P61" i="7" s="1"/>
  <c r="O529" i="7"/>
  <c r="P529" i="7" s="1"/>
  <c r="O841" i="7"/>
  <c r="P841" i="7" s="1"/>
  <c r="O568" i="7"/>
  <c r="O581" i="7"/>
  <c r="P581" i="7" s="1"/>
  <c r="O815" i="7"/>
  <c r="P815" i="7" s="1"/>
  <c r="O776" i="7"/>
  <c r="P776" i="7" s="1"/>
  <c r="O542" i="7"/>
  <c r="P542" i="7" s="1"/>
  <c r="O48" i="7"/>
  <c r="O35" i="7"/>
  <c r="P35" i="7" s="1"/>
  <c r="O22" i="7"/>
  <c r="P22" i="7" s="1"/>
  <c r="O9" i="7"/>
  <c r="P9" i="7" s="1"/>
  <c r="O555" i="7"/>
  <c r="P555" i="7" s="1"/>
  <c r="F12" i="6"/>
  <c r="H12" i="6" s="1"/>
  <c r="G161" i="8"/>
  <c r="K49" i="8"/>
  <c r="F49" i="8"/>
  <c r="G49" i="8"/>
  <c r="D17" i="8"/>
  <c r="E17" i="8"/>
  <c r="H17" i="9"/>
  <c r="I17" i="9"/>
  <c r="F65" i="8"/>
  <c r="G17" i="4"/>
  <c r="J65" i="4"/>
  <c r="I65" i="4"/>
  <c r="H17" i="5"/>
  <c r="E65" i="4"/>
  <c r="M58" i="4"/>
  <c r="F65" i="4"/>
  <c r="M54" i="4"/>
  <c r="K49" i="4"/>
  <c r="D193" i="16"/>
  <c r="L21" i="17"/>
  <c r="L33" i="17" s="1"/>
  <c r="K33" i="17"/>
  <c r="L193" i="12"/>
  <c r="I193" i="12"/>
  <c r="E193" i="12"/>
  <c r="K161" i="12"/>
  <c r="M151" i="12"/>
  <c r="E49" i="13"/>
  <c r="G49" i="13" s="1"/>
  <c r="J129" i="12"/>
  <c r="H129" i="12"/>
  <c r="D97" i="12"/>
  <c r="L97" i="12"/>
  <c r="K97" i="12"/>
  <c r="E65" i="12"/>
  <c r="G33" i="12"/>
  <c r="K33" i="12"/>
  <c r="E33" i="12"/>
  <c r="M199" i="12"/>
  <c r="D177" i="12"/>
  <c r="J81" i="12"/>
  <c r="H81" i="12"/>
  <c r="K49" i="12"/>
  <c r="K41" i="13"/>
  <c r="L41" i="13" s="1"/>
  <c r="K25" i="13"/>
  <c r="L25" i="13" s="1"/>
  <c r="K9" i="13"/>
  <c r="L9" i="13" s="1"/>
  <c r="F11" i="10"/>
  <c r="H11" i="10" s="1"/>
  <c r="O840" i="11"/>
  <c r="P840" i="11" s="1"/>
  <c r="O814" i="11"/>
  <c r="O788" i="11"/>
  <c r="P788" i="11" s="1"/>
  <c r="O762" i="11"/>
  <c r="P762" i="11" s="1"/>
  <c r="O736" i="11"/>
  <c r="P736" i="11" s="1"/>
  <c r="O710" i="11"/>
  <c r="P710" i="11" s="1"/>
  <c r="O684" i="11"/>
  <c r="O658" i="11"/>
  <c r="P658" i="11" s="1"/>
  <c r="O632" i="11"/>
  <c r="P632" i="11" s="1"/>
  <c r="O606" i="11"/>
  <c r="P606" i="11" s="1"/>
  <c r="O580" i="11"/>
  <c r="P580" i="11" s="1"/>
  <c r="O554" i="11"/>
  <c r="O528" i="11"/>
  <c r="P528" i="11" s="1"/>
  <c r="O502" i="11"/>
  <c r="P502" i="11" s="1"/>
  <c r="O476" i="11"/>
  <c r="P476" i="11" s="1"/>
  <c r="O450" i="11"/>
  <c r="P450" i="11" s="1"/>
  <c r="O424" i="11"/>
  <c r="O398" i="11"/>
  <c r="P398" i="11" s="1"/>
  <c r="O372" i="11"/>
  <c r="P372" i="11" s="1"/>
  <c r="O346" i="11"/>
  <c r="P346" i="11" s="1"/>
  <c r="O320" i="11"/>
  <c r="P320" i="11" s="1"/>
  <c r="O294" i="11"/>
  <c r="O268" i="11"/>
  <c r="P268" i="11" s="1"/>
  <c r="O242" i="11"/>
  <c r="P242" i="11" s="1"/>
  <c r="O216" i="11"/>
  <c r="P216" i="11" s="1"/>
  <c r="O190" i="11"/>
  <c r="P190" i="11" s="1"/>
  <c r="O164" i="11"/>
  <c r="O138" i="11"/>
  <c r="P138" i="11" s="1"/>
  <c r="O112" i="11"/>
  <c r="P112" i="11" s="1"/>
  <c r="O86" i="11"/>
  <c r="P86" i="11" s="1"/>
  <c r="O60" i="11"/>
  <c r="P60" i="11" s="1"/>
  <c r="O34" i="11"/>
  <c r="O8" i="11"/>
  <c r="P8" i="11" s="1"/>
  <c r="O853" i="11"/>
  <c r="P853" i="11" s="1"/>
  <c r="O827" i="11"/>
  <c r="P827" i="11" s="1"/>
  <c r="O801" i="11"/>
  <c r="P801" i="11" s="1"/>
  <c r="O775" i="11"/>
  <c r="P775" i="11" s="1"/>
  <c r="O749" i="11"/>
  <c r="O723" i="11"/>
  <c r="P723" i="11" s="1"/>
  <c r="O697" i="11"/>
  <c r="P697" i="11" s="1"/>
  <c r="O671" i="11"/>
  <c r="P671" i="11" s="1"/>
  <c r="O645" i="11"/>
  <c r="P645" i="11" s="1"/>
  <c r="O619" i="11"/>
  <c r="O593" i="11"/>
  <c r="P593" i="11" s="1"/>
  <c r="O567" i="11"/>
  <c r="P567" i="11" s="1"/>
  <c r="O541" i="11"/>
  <c r="P541" i="11" s="1"/>
  <c r="O515" i="11"/>
  <c r="P515" i="11" s="1"/>
  <c r="O489" i="11"/>
  <c r="O463" i="11"/>
  <c r="P463" i="11" s="1"/>
  <c r="O437" i="11"/>
  <c r="P437" i="11" s="1"/>
  <c r="O411" i="11"/>
  <c r="P411" i="11" s="1"/>
  <c r="O385" i="11"/>
  <c r="P385" i="11" s="1"/>
  <c r="O359" i="11"/>
  <c r="O333" i="11"/>
  <c r="P333" i="11" s="1"/>
  <c r="O307" i="11"/>
  <c r="P307" i="11" s="1"/>
  <c r="O281" i="11"/>
  <c r="P281" i="11" s="1"/>
  <c r="O255" i="11"/>
  <c r="P255" i="11" s="1"/>
  <c r="O229" i="11"/>
  <c r="O203" i="11"/>
  <c r="P203" i="11" s="1"/>
  <c r="O177" i="11"/>
  <c r="P177" i="11" s="1"/>
  <c r="O151" i="11"/>
  <c r="P151" i="11" s="1"/>
  <c r="O125" i="11"/>
  <c r="P125" i="11" s="1"/>
  <c r="O99" i="11"/>
  <c r="O73" i="11"/>
  <c r="P73" i="11" s="1"/>
  <c r="O47" i="11"/>
  <c r="P47" i="11" s="1"/>
  <c r="O21" i="11"/>
  <c r="P21" i="11" s="1"/>
  <c r="I209" i="8"/>
  <c r="D209" i="8"/>
  <c r="K129" i="8"/>
  <c r="E129" i="8"/>
  <c r="I113" i="8"/>
  <c r="F113" i="8"/>
  <c r="H177" i="8"/>
  <c r="K24" i="9"/>
  <c r="L24" i="9" s="1"/>
  <c r="K40" i="9"/>
  <c r="L40" i="9" s="1"/>
  <c r="K8" i="9"/>
  <c r="L8" i="9" s="1"/>
  <c r="O852" i="7"/>
  <c r="P852" i="7" s="1"/>
  <c r="O826" i="7"/>
  <c r="O800" i="7"/>
  <c r="P800" i="7" s="1"/>
  <c r="O774" i="7"/>
  <c r="P774" i="7" s="1"/>
  <c r="O748" i="7"/>
  <c r="P748" i="7" s="1"/>
  <c r="O722" i="7"/>
  <c r="P722" i="7" s="1"/>
  <c r="O696" i="7"/>
  <c r="O683" i="7"/>
  <c r="P683" i="7" s="1"/>
  <c r="O670" i="7"/>
  <c r="P670" i="7" s="1"/>
  <c r="O657" i="7"/>
  <c r="P657" i="7" s="1"/>
  <c r="O644" i="7"/>
  <c r="P644" i="7" s="1"/>
  <c r="O631" i="7"/>
  <c r="O618" i="7"/>
  <c r="P618" i="7" s="1"/>
  <c r="O605" i="7"/>
  <c r="P605" i="7" s="1"/>
  <c r="O592" i="7"/>
  <c r="P592" i="7" s="1"/>
  <c r="O813" i="7"/>
  <c r="P813" i="7" s="1"/>
  <c r="O839" i="7"/>
  <c r="P839" i="7" s="1"/>
  <c r="O579" i="7"/>
  <c r="P579" i="7" s="1"/>
  <c r="O553" i="7"/>
  <c r="P553" i="7" s="1"/>
  <c r="O527" i="7"/>
  <c r="P527" i="7" s="1"/>
  <c r="O514" i="7"/>
  <c r="P514" i="7" s="1"/>
  <c r="O501" i="7"/>
  <c r="O488" i="7"/>
  <c r="P488" i="7" s="1"/>
  <c r="O475" i="7"/>
  <c r="P475" i="7" s="1"/>
  <c r="O462" i="7"/>
  <c r="P462" i="7" s="1"/>
  <c r="O449" i="7"/>
  <c r="P449" i="7" s="1"/>
  <c r="O436" i="7"/>
  <c r="O423" i="7"/>
  <c r="P423" i="7" s="1"/>
  <c r="O410" i="7"/>
  <c r="P410" i="7" s="1"/>
  <c r="O397" i="7"/>
  <c r="P397" i="7" s="1"/>
  <c r="O384" i="7"/>
  <c r="P384" i="7" s="1"/>
  <c r="O371" i="7"/>
  <c r="O358" i="7"/>
  <c r="P358" i="7" s="1"/>
  <c r="O345" i="7"/>
  <c r="P345" i="7" s="1"/>
  <c r="O332" i="7"/>
  <c r="P332" i="7" s="1"/>
  <c r="O319" i="7"/>
  <c r="P319" i="7" s="1"/>
  <c r="O306" i="7"/>
  <c r="O293" i="7"/>
  <c r="P293" i="7" s="1"/>
  <c r="O280" i="7"/>
  <c r="P280" i="7" s="1"/>
  <c r="O267" i="7"/>
  <c r="P267" i="7" s="1"/>
  <c r="O254" i="7"/>
  <c r="P254" i="7" s="1"/>
  <c r="O241" i="7"/>
  <c r="O228" i="7"/>
  <c r="P228" i="7" s="1"/>
  <c r="O215" i="7"/>
  <c r="P215" i="7" s="1"/>
  <c r="O202" i="7"/>
  <c r="P202" i="7" s="1"/>
  <c r="O189" i="7"/>
  <c r="P189" i="7" s="1"/>
  <c r="O176" i="7"/>
  <c r="O163" i="7"/>
  <c r="P163" i="7" s="1"/>
  <c r="O150" i="7"/>
  <c r="P150" i="7" s="1"/>
  <c r="O137" i="7"/>
  <c r="P137" i="7" s="1"/>
  <c r="O124" i="7"/>
  <c r="P124" i="7" s="1"/>
  <c r="O111" i="7"/>
  <c r="O98" i="7"/>
  <c r="P98" i="7" s="1"/>
  <c r="O85" i="7"/>
  <c r="P85" i="7" s="1"/>
  <c r="O72" i="7"/>
  <c r="P72" i="7" s="1"/>
  <c r="O761" i="7"/>
  <c r="O709" i="7"/>
  <c r="P709" i="7" s="1"/>
  <c r="O566" i="7"/>
  <c r="O735" i="7"/>
  <c r="P735" i="7" s="1"/>
  <c r="O540" i="7"/>
  <c r="P540" i="7" s="1"/>
  <c r="O787" i="7"/>
  <c r="P787" i="7" s="1"/>
  <c r="O59" i="7"/>
  <c r="P59" i="7" s="1"/>
  <c r="O46" i="7"/>
  <c r="O33" i="7"/>
  <c r="P33" i="7" s="1"/>
  <c r="O20" i="7"/>
  <c r="P20" i="7" s="1"/>
  <c r="O7" i="7"/>
  <c r="P7" i="7" s="1"/>
  <c r="F10" i="6"/>
  <c r="H10" i="6" s="1"/>
  <c r="D161" i="8"/>
  <c r="J161" i="8"/>
  <c r="L17" i="8"/>
  <c r="D193" i="8"/>
  <c r="J17" i="9"/>
  <c r="J49" i="9"/>
  <c r="E81" i="8"/>
  <c r="G49" i="4"/>
  <c r="E33" i="4"/>
  <c r="M22" i="4"/>
  <c r="D65" i="4"/>
  <c r="L209" i="16"/>
  <c r="L177" i="16"/>
  <c r="E49" i="17"/>
  <c r="G49" i="17" s="1"/>
  <c r="I97" i="16"/>
  <c r="M144" i="16"/>
  <c r="F113" i="16"/>
  <c r="J97" i="16"/>
  <c r="H81" i="16"/>
  <c r="K49" i="17"/>
  <c r="L37" i="17"/>
  <c r="L49" i="17" s="1"/>
  <c r="I129" i="12"/>
  <c r="M55" i="12"/>
  <c r="I65" i="12"/>
  <c r="J209" i="12"/>
  <c r="I145" i="12"/>
  <c r="L113" i="12"/>
  <c r="M103" i="12"/>
  <c r="L33" i="12"/>
  <c r="K17" i="12"/>
  <c r="D17" i="12"/>
  <c r="L17" i="12"/>
  <c r="K29" i="13"/>
  <c r="L29" i="13" s="1"/>
  <c r="K13" i="13"/>
  <c r="L13" i="13" s="1"/>
  <c r="K45" i="13"/>
  <c r="L45" i="13" s="1"/>
  <c r="O857" i="11"/>
  <c r="P857" i="11" s="1"/>
  <c r="O831" i="11"/>
  <c r="P831" i="11" s="1"/>
  <c r="O805" i="11"/>
  <c r="P805" i="11" s="1"/>
  <c r="O779" i="11"/>
  <c r="P779" i="11" s="1"/>
  <c r="O753" i="11"/>
  <c r="O727" i="11"/>
  <c r="P727" i="11" s="1"/>
  <c r="O701" i="11"/>
  <c r="P701" i="11" s="1"/>
  <c r="O675" i="11"/>
  <c r="P675" i="11" s="1"/>
  <c r="O649" i="11"/>
  <c r="P649" i="11" s="1"/>
  <c r="O623" i="11"/>
  <c r="O597" i="11"/>
  <c r="P597" i="11" s="1"/>
  <c r="O571" i="11"/>
  <c r="P571" i="11" s="1"/>
  <c r="O545" i="11"/>
  <c r="P545" i="11" s="1"/>
  <c r="O519" i="11"/>
  <c r="P519" i="11" s="1"/>
  <c r="O493" i="11"/>
  <c r="O467" i="11"/>
  <c r="P467" i="11" s="1"/>
  <c r="O441" i="11"/>
  <c r="P441" i="11" s="1"/>
  <c r="O415" i="11"/>
  <c r="P415" i="11" s="1"/>
  <c r="O389" i="11"/>
  <c r="P389" i="11" s="1"/>
  <c r="O363" i="11"/>
  <c r="O337" i="11"/>
  <c r="P337" i="11" s="1"/>
  <c r="O311" i="11"/>
  <c r="P311" i="11" s="1"/>
  <c r="O285" i="11"/>
  <c r="P285" i="11" s="1"/>
  <c r="O259" i="11"/>
  <c r="P259" i="11" s="1"/>
  <c r="O233" i="11"/>
  <c r="O207" i="11"/>
  <c r="P207" i="11" s="1"/>
  <c r="O181" i="11"/>
  <c r="P181" i="11" s="1"/>
  <c r="O155" i="11"/>
  <c r="P155" i="11" s="1"/>
  <c r="O129" i="11"/>
  <c r="P129" i="11" s="1"/>
  <c r="O103" i="11"/>
  <c r="O77" i="11"/>
  <c r="P77" i="11" s="1"/>
  <c r="O51" i="11"/>
  <c r="P51" i="11" s="1"/>
  <c r="O25" i="11"/>
  <c r="P25" i="11" s="1"/>
  <c r="O844" i="11"/>
  <c r="P844" i="11" s="1"/>
  <c r="O818" i="11"/>
  <c r="O792" i="11"/>
  <c r="P792" i="11" s="1"/>
  <c r="O766" i="11"/>
  <c r="P766" i="11" s="1"/>
  <c r="O740" i="11"/>
  <c r="P740" i="11" s="1"/>
  <c r="O714" i="11"/>
  <c r="P714" i="11" s="1"/>
  <c r="O688" i="11"/>
  <c r="O662" i="11"/>
  <c r="P662" i="11" s="1"/>
  <c r="O636" i="11"/>
  <c r="P636" i="11" s="1"/>
  <c r="O610" i="11"/>
  <c r="P610" i="11" s="1"/>
  <c r="O584" i="11"/>
  <c r="P584" i="11" s="1"/>
  <c r="O558" i="11"/>
  <c r="O532" i="11"/>
  <c r="P532" i="11" s="1"/>
  <c r="O506" i="11"/>
  <c r="P506" i="11" s="1"/>
  <c r="O480" i="11"/>
  <c r="P480" i="11" s="1"/>
  <c r="O454" i="11"/>
  <c r="P454" i="11" s="1"/>
  <c r="O428" i="11"/>
  <c r="O402" i="11"/>
  <c r="P402" i="11" s="1"/>
  <c r="O376" i="11"/>
  <c r="P376" i="11" s="1"/>
  <c r="O350" i="11"/>
  <c r="P350" i="11" s="1"/>
  <c r="O324" i="11"/>
  <c r="P324" i="11" s="1"/>
  <c r="O298" i="11"/>
  <c r="O272" i="11"/>
  <c r="P272" i="11" s="1"/>
  <c r="O246" i="11"/>
  <c r="P246" i="11" s="1"/>
  <c r="O220" i="11"/>
  <c r="P220" i="11" s="1"/>
  <c r="O194" i="11"/>
  <c r="P194" i="11" s="1"/>
  <c r="O168" i="11"/>
  <c r="O142" i="11"/>
  <c r="P142" i="11" s="1"/>
  <c r="O116" i="11"/>
  <c r="P116" i="11" s="1"/>
  <c r="O90" i="11"/>
  <c r="P90" i="11" s="1"/>
  <c r="O64" i="11"/>
  <c r="P64" i="11" s="1"/>
  <c r="O38" i="11"/>
  <c r="O12" i="11"/>
  <c r="P12" i="11" s="1"/>
  <c r="F15" i="10"/>
  <c r="H15" i="10" s="1"/>
  <c r="J17" i="13"/>
  <c r="K38" i="13"/>
  <c r="L38" i="13" s="1"/>
  <c r="K22" i="13"/>
  <c r="L22" i="13" s="1"/>
  <c r="K6" i="13"/>
  <c r="L6" i="13" s="1"/>
  <c r="O850" i="11"/>
  <c r="P850" i="11" s="1"/>
  <c r="O824" i="11"/>
  <c r="P824" i="11" s="1"/>
  <c r="O798" i="11"/>
  <c r="P798" i="11" s="1"/>
  <c r="O772" i="11"/>
  <c r="P772" i="11" s="1"/>
  <c r="O746" i="11"/>
  <c r="O720" i="11"/>
  <c r="P720" i="11" s="1"/>
  <c r="O694" i="11"/>
  <c r="P694" i="11" s="1"/>
  <c r="O668" i="11"/>
  <c r="P668" i="11" s="1"/>
  <c r="O642" i="11"/>
  <c r="P642" i="11" s="1"/>
  <c r="O616" i="11"/>
  <c r="O590" i="11"/>
  <c r="P590" i="11" s="1"/>
  <c r="O564" i="11"/>
  <c r="P564" i="11" s="1"/>
  <c r="O538" i="11"/>
  <c r="P538" i="11" s="1"/>
  <c r="O512" i="11"/>
  <c r="P512" i="11" s="1"/>
  <c r="O486" i="11"/>
  <c r="O460" i="11"/>
  <c r="P460" i="11" s="1"/>
  <c r="O434" i="11"/>
  <c r="P434" i="11" s="1"/>
  <c r="O408" i="11"/>
  <c r="P408" i="11" s="1"/>
  <c r="O382" i="11"/>
  <c r="P382" i="11" s="1"/>
  <c r="O356" i="11"/>
  <c r="O330" i="11"/>
  <c r="P330" i="11" s="1"/>
  <c r="O304" i="11"/>
  <c r="P304" i="11" s="1"/>
  <c r="O278" i="11"/>
  <c r="P278" i="11" s="1"/>
  <c r="O252" i="11"/>
  <c r="P252" i="11" s="1"/>
  <c r="O226" i="11"/>
  <c r="O200" i="11"/>
  <c r="P200" i="11" s="1"/>
  <c r="O174" i="11"/>
  <c r="P174" i="11" s="1"/>
  <c r="O148" i="11"/>
  <c r="P148" i="11" s="1"/>
  <c r="O122" i="11"/>
  <c r="P122" i="11" s="1"/>
  <c r="O96" i="11"/>
  <c r="O70" i="11"/>
  <c r="P70" i="11" s="1"/>
  <c r="O44" i="11"/>
  <c r="P44" i="11" s="1"/>
  <c r="O18" i="11"/>
  <c r="P18" i="11" s="1"/>
  <c r="O837" i="11"/>
  <c r="P837" i="11" s="1"/>
  <c r="O811" i="11"/>
  <c r="O785" i="11"/>
  <c r="P785" i="11" s="1"/>
  <c r="O759" i="11"/>
  <c r="P759" i="11" s="1"/>
  <c r="O733" i="11"/>
  <c r="P733" i="11" s="1"/>
  <c r="O707" i="11"/>
  <c r="P707" i="11" s="1"/>
  <c r="O681" i="11"/>
  <c r="O655" i="11"/>
  <c r="P655" i="11" s="1"/>
  <c r="O629" i="11"/>
  <c r="P629" i="11" s="1"/>
  <c r="O603" i="11"/>
  <c r="P603" i="11" s="1"/>
  <c r="O577" i="11"/>
  <c r="P577" i="11" s="1"/>
  <c r="O551" i="11"/>
  <c r="O525" i="11"/>
  <c r="P525" i="11" s="1"/>
  <c r="O499" i="11"/>
  <c r="P499" i="11" s="1"/>
  <c r="O473" i="11"/>
  <c r="P473" i="11" s="1"/>
  <c r="O447" i="11"/>
  <c r="P447" i="11" s="1"/>
  <c r="O421" i="11"/>
  <c r="O395" i="11"/>
  <c r="P395" i="11" s="1"/>
  <c r="O369" i="11"/>
  <c r="P369" i="11" s="1"/>
  <c r="O343" i="11"/>
  <c r="P343" i="11" s="1"/>
  <c r="O317" i="11"/>
  <c r="P317" i="11" s="1"/>
  <c r="O291" i="11"/>
  <c r="O265" i="11"/>
  <c r="P265" i="11" s="1"/>
  <c r="O239" i="11"/>
  <c r="P239" i="11" s="1"/>
  <c r="F8" i="10"/>
  <c r="H8" i="10" s="1"/>
  <c r="O161" i="11"/>
  <c r="O135" i="11"/>
  <c r="P135" i="11" s="1"/>
  <c r="O109" i="11"/>
  <c r="P109" i="11" s="1"/>
  <c r="O83" i="11"/>
  <c r="P83" i="11" s="1"/>
  <c r="O57" i="11"/>
  <c r="P57" i="11" s="1"/>
  <c r="O31" i="11"/>
  <c r="O5" i="11"/>
  <c r="P5" i="11" s="1"/>
  <c r="O187" i="11"/>
  <c r="P187" i="11" s="1"/>
  <c r="O213" i="11"/>
  <c r="P213" i="11" s="1"/>
  <c r="H209" i="8"/>
  <c r="F129" i="8"/>
  <c r="D113" i="8"/>
  <c r="L97" i="8"/>
  <c r="J97" i="8"/>
  <c r="K177" i="8"/>
  <c r="L145" i="8"/>
  <c r="I161" i="8"/>
  <c r="K17" i="8"/>
  <c r="F17" i="8"/>
  <c r="J17" i="8"/>
  <c r="K47" i="9"/>
  <c r="L47" i="9" s="1"/>
  <c r="K15" i="9"/>
  <c r="L15" i="9" s="1"/>
  <c r="O690" i="7"/>
  <c r="P690" i="7" s="1"/>
  <c r="O677" i="7"/>
  <c r="P677" i="7" s="1"/>
  <c r="O664" i="7"/>
  <c r="P664" i="7" s="1"/>
  <c r="O651" i="7"/>
  <c r="P651" i="7" s="1"/>
  <c r="O638" i="7"/>
  <c r="O625" i="7"/>
  <c r="P625" i="7" s="1"/>
  <c r="O612" i="7"/>
  <c r="P612" i="7" s="1"/>
  <c r="O599" i="7"/>
  <c r="P599" i="7" s="1"/>
  <c r="O586" i="7"/>
  <c r="P586" i="7" s="1"/>
  <c r="K31" i="9"/>
  <c r="L31" i="9" s="1"/>
  <c r="O781" i="7"/>
  <c r="P781" i="7" s="1"/>
  <c r="O768" i="7"/>
  <c r="O807" i="7"/>
  <c r="P807" i="7" s="1"/>
  <c r="O794" i="7"/>
  <c r="P794" i="7" s="1"/>
  <c r="O560" i="7"/>
  <c r="P560" i="7" s="1"/>
  <c r="O534" i="7"/>
  <c r="P534" i="7" s="1"/>
  <c r="O859" i="7"/>
  <c r="P859" i="7" s="1"/>
  <c r="O508" i="7"/>
  <c r="O495" i="7"/>
  <c r="P495" i="7" s="1"/>
  <c r="O482" i="7"/>
  <c r="P482" i="7" s="1"/>
  <c r="O469" i="7"/>
  <c r="P469" i="7" s="1"/>
  <c r="O456" i="7"/>
  <c r="P456" i="7" s="1"/>
  <c r="O443" i="7"/>
  <c r="O430" i="7"/>
  <c r="P430" i="7" s="1"/>
  <c r="O417" i="7"/>
  <c r="P417" i="7" s="1"/>
  <c r="O404" i="7"/>
  <c r="P404" i="7" s="1"/>
  <c r="O391" i="7"/>
  <c r="P391" i="7" s="1"/>
  <c r="O378" i="7"/>
  <c r="O365" i="7"/>
  <c r="P365" i="7" s="1"/>
  <c r="O352" i="7"/>
  <c r="P352" i="7" s="1"/>
  <c r="O339" i="7"/>
  <c r="P339" i="7" s="1"/>
  <c r="O326" i="7"/>
  <c r="P326" i="7" s="1"/>
  <c r="O313" i="7"/>
  <c r="O300" i="7"/>
  <c r="P300" i="7" s="1"/>
  <c r="O287" i="7"/>
  <c r="P287" i="7" s="1"/>
  <c r="O274" i="7"/>
  <c r="P274" i="7" s="1"/>
  <c r="O261" i="7"/>
  <c r="P261" i="7" s="1"/>
  <c r="O248" i="7"/>
  <c r="O235" i="7"/>
  <c r="P235" i="7" s="1"/>
  <c r="O222" i="7"/>
  <c r="P222" i="7" s="1"/>
  <c r="O209" i="7"/>
  <c r="P209" i="7" s="1"/>
  <c r="O196" i="7"/>
  <c r="P196" i="7" s="1"/>
  <c r="O183" i="7"/>
  <c r="O170" i="7"/>
  <c r="P170" i="7" s="1"/>
  <c r="O157" i="7"/>
  <c r="P157" i="7" s="1"/>
  <c r="O144" i="7"/>
  <c r="P144" i="7" s="1"/>
  <c r="O131" i="7"/>
  <c r="P131" i="7" s="1"/>
  <c r="O118" i="7"/>
  <c r="O105" i="7"/>
  <c r="P105" i="7" s="1"/>
  <c r="O92" i="7"/>
  <c r="P92" i="7" s="1"/>
  <c r="O79" i="7"/>
  <c r="P79" i="7" s="1"/>
  <c r="O66" i="7"/>
  <c r="P66" i="7" s="1"/>
  <c r="O820" i="7"/>
  <c r="P820" i="7" s="1"/>
  <c r="O547" i="7"/>
  <c r="P547" i="7" s="1"/>
  <c r="O755" i="7"/>
  <c r="P755" i="7" s="1"/>
  <c r="O716" i="7"/>
  <c r="P716" i="7" s="1"/>
  <c r="F17" i="6"/>
  <c r="H17" i="6" s="1"/>
  <c r="O729" i="7"/>
  <c r="P729" i="7" s="1"/>
  <c r="O742" i="7"/>
  <c r="P742" i="7" s="1"/>
  <c r="O703" i="7"/>
  <c r="O521" i="7"/>
  <c r="P521" i="7" s="1"/>
  <c r="O53" i="7"/>
  <c r="O40" i="7"/>
  <c r="P40" i="7" s="1"/>
  <c r="O27" i="7"/>
  <c r="P27" i="7" s="1"/>
  <c r="O14" i="7"/>
  <c r="P14" i="7" s="1"/>
  <c r="O846" i="7"/>
  <c r="P846" i="7" s="1"/>
  <c r="O833" i="7"/>
  <c r="O573" i="7"/>
  <c r="L81" i="8"/>
  <c r="F81" i="8"/>
  <c r="G81" i="8"/>
  <c r="I81" i="8"/>
  <c r="J81" i="8"/>
  <c r="D65" i="8"/>
  <c r="K65" i="8"/>
  <c r="G65" i="8"/>
  <c r="I65" i="8"/>
  <c r="H17" i="4"/>
  <c r="D31" i="5"/>
  <c r="D15" i="5"/>
  <c r="D47" i="5"/>
  <c r="L65" i="4"/>
  <c r="M62" i="4"/>
  <c r="E209" i="16"/>
  <c r="J193" i="16"/>
  <c r="G193" i="16"/>
  <c r="H193" i="16"/>
  <c r="I177" i="16"/>
  <c r="M143" i="16"/>
  <c r="M145" i="16" s="1"/>
  <c r="D145" i="16"/>
  <c r="K145" i="16"/>
  <c r="L145" i="16"/>
  <c r="G145" i="16"/>
  <c r="E113" i="16"/>
  <c r="F81" i="16"/>
  <c r="J65" i="16"/>
  <c r="I33" i="16"/>
  <c r="D43" i="17"/>
  <c r="D27" i="17"/>
  <c r="D11" i="17"/>
  <c r="K193" i="12"/>
  <c r="G161" i="12"/>
  <c r="D161" i="12"/>
  <c r="H161" i="12"/>
  <c r="I161" i="12"/>
  <c r="G129" i="12"/>
  <c r="F97" i="12"/>
  <c r="F65" i="12"/>
  <c r="E209" i="12"/>
  <c r="F177" i="12"/>
  <c r="H177" i="12"/>
  <c r="L145" i="12"/>
  <c r="D145" i="12"/>
  <c r="E81" i="12"/>
  <c r="F81" i="12"/>
  <c r="F49" i="12"/>
  <c r="G17" i="12"/>
  <c r="H17" i="13"/>
  <c r="K24" i="13"/>
  <c r="L24" i="13" s="1"/>
  <c r="K8" i="13"/>
  <c r="L8" i="13" s="1"/>
  <c r="K40" i="13"/>
  <c r="L40" i="13" s="1"/>
  <c r="O839" i="11"/>
  <c r="P839" i="11" s="1"/>
  <c r="O813" i="11"/>
  <c r="O787" i="11"/>
  <c r="P787" i="11" s="1"/>
  <c r="O761" i="11"/>
  <c r="P761" i="11" s="1"/>
  <c r="O735" i="11"/>
  <c r="P735" i="11" s="1"/>
  <c r="O709" i="11"/>
  <c r="P709" i="11" s="1"/>
  <c r="O683" i="11"/>
  <c r="O657" i="11"/>
  <c r="P657" i="11" s="1"/>
  <c r="O631" i="11"/>
  <c r="P631" i="11" s="1"/>
  <c r="O605" i="11"/>
  <c r="P605" i="11" s="1"/>
  <c r="O579" i="11"/>
  <c r="P579" i="11" s="1"/>
  <c r="O553" i="11"/>
  <c r="O527" i="11"/>
  <c r="P527" i="11" s="1"/>
  <c r="O501" i="11"/>
  <c r="P501" i="11" s="1"/>
  <c r="O475" i="11"/>
  <c r="P475" i="11" s="1"/>
  <c r="O449" i="11"/>
  <c r="P449" i="11" s="1"/>
  <c r="O423" i="11"/>
  <c r="O397" i="11"/>
  <c r="P397" i="11" s="1"/>
  <c r="O371" i="11"/>
  <c r="P371" i="11" s="1"/>
  <c r="O345" i="11"/>
  <c r="P345" i="11" s="1"/>
  <c r="O319" i="11"/>
  <c r="P319" i="11" s="1"/>
  <c r="O293" i="11"/>
  <c r="O267" i="11"/>
  <c r="P267" i="11" s="1"/>
  <c r="O241" i="11"/>
  <c r="P241" i="11" s="1"/>
  <c r="O215" i="11"/>
  <c r="P215" i="11" s="1"/>
  <c r="O189" i="11"/>
  <c r="P189" i="11" s="1"/>
  <c r="O163" i="11"/>
  <c r="O137" i="11"/>
  <c r="P137" i="11" s="1"/>
  <c r="O111" i="11"/>
  <c r="P111" i="11" s="1"/>
  <c r="O85" i="11"/>
  <c r="P85" i="11" s="1"/>
  <c r="O59" i="11"/>
  <c r="P59" i="11" s="1"/>
  <c r="O33" i="11"/>
  <c r="O7" i="11"/>
  <c r="P7" i="11" s="1"/>
  <c r="F10" i="10"/>
  <c r="H10" i="10" s="1"/>
  <c r="O852" i="11"/>
  <c r="P852" i="11" s="1"/>
  <c r="O826" i="11"/>
  <c r="P826" i="11" s="1"/>
  <c r="O800" i="11"/>
  <c r="P800" i="11" s="1"/>
  <c r="O774" i="11"/>
  <c r="P774" i="11" s="1"/>
  <c r="O748" i="11"/>
  <c r="O722" i="11"/>
  <c r="P722" i="11" s="1"/>
  <c r="O696" i="11"/>
  <c r="P696" i="11" s="1"/>
  <c r="O670" i="11"/>
  <c r="P670" i="11" s="1"/>
  <c r="O644" i="11"/>
  <c r="P644" i="11" s="1"/>
  <c r="O618" i="11"/>
  <c r="O592" i="11"/>
  <c r="P592" i="11" s="1"/>
  <c r="O566" i="11"/>
  <c r="P566" i="11" s="1"/>
  <c r="O540" i="11"/>
  <c r="P540" i="11" s="1"/>
  <c r="O514" i="11"/>
  <c r="P514" i="11" s="1"/>
  <c r="O488" i="11"/>
  <c r="O462" i="11"/>
  <c r="P462" i="11" s="1"/>
  <c r="O436" i="11"/>
  <c r="P436" i="11" s="1"/>
  <c r="O410" i="11"/>
  <c r="P410" i="11" s="1"/>
  <c r="O384" i="11"/>
  <c r="P384" i="11" s="1"/>
  <c r="O358" i="11"/>
  <c r="O332" i="11"/>
  <c r="P332" i="11" s="1"/>
  <c r="O306" i="11"/>
  <c r="P306" i="11" s="1"/>
  <c r="O280" i="11"/>
  <c r="P280" i="11" s="1"/>
  <c r="O254" i="11"/>
  <c r="P254" i="11" s="1"/>
  <c r="O228" i="11"/>
  <c r="O202" i="11"/>
  <c r="P202" i="11" s="1"/>
  <c r="O150" i="11"/>
  <c r="P150" i="11" s="1"/>
  <c r="O124" i="11"/>
  <c r="P124" i="11" s="1"/>
  <c r="O98" i="11"/>
  <c r="O72" i="11"/>
  <c r="P72" i="11" s="1"/>
  <c r="O46" i="11"/>
  <c r="P46" i="11" s="1"/>
  <c r="O20" i="11"/>
  <c r="P20" i="11" s="1"/>
  <c r="O176" i="11"/>
  <c r="P176" i="11" s="1"/>
  <c r="D23" i="13"/>
  <c r="D7" i="13"/>
  <c r="D39" i="13"/>
  <c r="D129" i="8"/>
  <c r="K113" i="8"/>
  <c r="L113" i="8"/>
  <c r="H97" i="8"/>
  <c r="G97" i="8"/>
  <c r="E177" i="8"/>
  <c r="E145" i="8"/>
  <c r="I145" i="8"/>
  <c r="K33" i="8"/>
  <c r="H33" i="8"/>
  <c r="I193" i="8"/>
  <c r="E193" i="8"/>
  <c r="F193" i="8"/>
  <c r="E17" i="9"/>
  <c r="G17" i="9" s="1"/>
  <c r="O688" i="7"/>
  <c r="P688" i="7" s="1"/>
  <c r="O675" i="7"/>
  <c r="P675" i="7" s="1"/>
  <c r="O662" i="7"/>
  <c r="P662" i="7" s="1"/>
  <c r="O649" i="7"/>
  <c r="P649" i="7" s="1"/>
  <c r="O636" i="7"/>
  <c r="O623" i="7"/>
  <c r="P623" i="7" s="1"/>
  <c r="O610" i="7"/>
  <c r="P610" i="7" s="1"/>
  <c r="O597" i="7"/>
  <c r="P597" i="7" s="1"/>
  <c r="K29" i="9"/>
  <c r="L29" i="9" s="1"/>
  <c r="K45" i="9"/>
  <c r="L45" i="9" s="1"/>
  <c r="K13" i="9"/>
  <c r="L13" i="9" s="1"/>
  <c r="O857" i="7"/>
  <c r="P857" i="7" s="1"/>
  <c r="O844" i="7"/>
  <c r="P844" i="7" s="1"/>
  <c r="O818" i="7"/>
  <c r="P818" i="7" s="1"/>
  <c r="O753" i="7"/>
  <c r="P753" i="7" s="1"/>
  <c r="O701" i="7"/>
  <c r="O571" i="7"/>
  <c r="O545" i="7"/>
  <c r="P545" i="7" s="1"/>
  <c r="O519" i="7"/>
  <c r="P519" i="7" s="1"/>
  <c r="O506" i="7"/>
  <c r="O493" i="7"/>
  <c r="P493" i="7" s="1"/>
  <c r="O480" i="7"/>
  <c r="P480" i="7" s="1"/>
  <c r="O467" i="7"/>
  <c r="P467" i="7" s="1"/>
  <c r="O454" i="7"/>
  <c r="P454" i="7" s="1"/>
  <c r="O441" i="7"/>
  <c r="O428" i="7"/>
  <c r="P428" i="7" s="1"/>
  <c r="O415" i="7"/>
  <c r="P415" i="7" s="1"/>
  <c r="O402" i="7"/>
  <c r="P402" i="7" s="1"/>
  <c r="O389" i="7"/>
  <c r="P389" i="7" s="1"/>
  <c r="O376" i="7"/>
  <c r="O363" i="7"/>
  <c r="P363" i="7" s="1"/>
  <c r="O350" i="7"/>
  <c r="P350" i="7" s="1"/>
  <c r="O337" i="7"/>
  <c r="P337" i="7" s="1"/>
  <c r="O324" i="7"/>
  <c r="P324" i="7" s="1"/>
  <c r="O311" i="7"/>
  <c r="O298" i="7"/>
  <c r="P298" i="7" s="1"/>
  <c r="O285" i="7"/>
  <c r="P285" i="7" s="1"/>
  <c r="O272" i="7"/>
  <c r="P272" i="7" s="1"/>
  <c r="O259" i="7"/>
  <c r="P259" i="7" s="1"/>
  <c r="O246" i="7"/>
  <c r="O233" i="7"/>
  <c r="P233" i="7" s="1"/>
  <c r="O220" i="7"/>
  <c r="P220" i="7" s="1"/>
  <c r="O207" i="7"/>
  <c r="P207" i="7" s="1"/>
  <c r="O194" i="7"/>
  <c r="P194" i="7" s="1"/>
  <c r="O181" i="7"/>
  <c r="O168" i="7"/>
  <c r="P168" i="7" s="1"/>
  <c r="O155" i="7"/>
  <c r="P155" i="7" s="1"/>
  <c r="O142" i="7"/>
  <c r="P142" i="7" s="1"/>
  <c r="O129" i="7"/>
  <c r="P129" i="7" s="1"/>
  <c r="O116" i="7"/>
  <c r="O103" i="7"/>
  <c r="P103" i="7" s="1"/>
  <c r="O90" i="7"/>
  <c r="P90" i="7" s="1"/>
  <c r="O77" i="7"/>
  <c r="P77" i="7" s="1"/>
  <c r="O64" i="7"/>
  <c r="P64" i="7" s="1"/>
  <c r="O584" i="7"/>
  <c r="P584" i="7" s="1"/>
  <c r="O779" i="7"/>
  <c r="P779" i="7" s="1"/>
  <c r="O831" i="7"/>
  <c r="O792" i="7"/>
  <c r="P792" i="7" s="1"/>
  <c r="O766" i="7"/>
  <c r="O558" i="7"/>
  <c r="P558" i="7" s="1"/>
  <c r="F15" i="6"/>
  <c r="H15" i="6" s="1"/>
  <c r="O805" i="7"/>
  <c r="P805" i="7" s="1"/>
  <c r="O714" i="7"/>
  <c r="P714" i="7" s="1"/>
  <c r="O740" i="7"/>
  <c r="P740" i="7" s="1"/>
  <c r="O727" i="7"/>
  <c r="P727" i="7" s="1"/>
  <c r="O532" i="7"/>
  <c r="P532" i="7" s="1"/>
  <c r="O51" i="7"/>
  <c r="O38" i="7"/>
  <c r="P38" i="7" s="1"/>
  <c r="O25" i="7"/>
  <c r="P25" i="7" s="1"/>
  <c r="O12" i="7"/>
  <c r="P12" i="7" s="1"/>
  <c r="I17" i="8"/>
  <c r="E49" i="9"/>
  <c r="G49" i="9" s="1"/>
  <c r="D81" i="8"/>
  <c r="K81" i="8"/>
  <c r="J33" i="9"/>
  <c r="I33" i="9"/>
  <c r="J65" i="8"/>
  <c r="F33" i="4"/>
  <c r="E17" i="4"/>
  <c r="K65" i="4"/>
  <c r="K32" i="5"/>
  <c r="L32" i="5" s="1"/>
  <c r="K16" i="5"/>
  <c r="O223" i="3"/>
  <c r="P223" i="3" s="1"/>
  <c r="K48" i="5"/>
  <c r="F18" i="2"/>
  <c r="H18" i="2" s="1"/>
  <c r="O54" i="3"/>
  <c r="P54" i="3" s="1"/>
  <c r="O15" i="3"/>
  <c r="O28" i="3"/>
  <c r="P28" i="3" s="1"/>
  <c r="O41" i="3"/>
  <c r="P41" i="3" s="1"/>
  <c r="O210" i="3"/>
  <c r="O197" i="3"/>
  <c r="P197" i="3" s="1"/>
  <c r="O184" i="3"/>
  <c r="P184" i="3" s="1"/>
  <c r="O171" i="3"/>
  <c r="P171" i="3" s="1"/>
  <c r="O158" i="3"/>
  <c r="P158" i="3" s="1"/>
  <c r="O145" i="3"/>
  <c r="O132" i="3"/>
  <c r="P132" i="3" s="1"/>
  <c r="O119" i="3"/>
  <c r="P119" i="3" s="1"/>
  <c r="O106" i="3"/>
  <c r="P106" i="3" s="1"/>
  <c r="O93" i="3"/>
  <c r="P93" i="3" s="1"/>
  <c r="O80" i="3"/>
  <c r="O67" i="3"/>
  <c r="P67" i="3" s="1"/>
  <c r="E49" i="4"/>
  <c r="F49" i="4"/>
  <c r="D33" i="4"/>
  <c r="M38" i="4"/>
  <c r="P833" i="7" l="1"/>
  <c r="M208" i="8"/>
  <c r="M207" i="8"/>
  <c r="P210" i="3"/>
  <c r="M64" i="4"/>
  <c r="L16" i="5"/>
  <c r="L17" i="5" s="1"/>
  <c r="K17" i="5"/>
  <c r="P358" i="11"/>
  <c r="M88" i="12"/>
  <c r="P293" i="11"/>
  <c r="M72" i="12"/>
  <c r="P313" i="7"/>
  <c r="M80" i="8"/>
  <c r="M79" i="8"/>
  <c r="P831" i="7"/>
  <c r="M205" i="8"/>
  <c r="P441" i="7"/>
  <c r="M109" i="8"/>
  <c r="P571" i="7"/>
  <c r="M141" i="8"/>
  <c r="P246" i="7"/>
  <c r="M61" i="8"/>
  <c r="P701" i="7"/>
  <c r="M173" i="8"/>
  <c r="P618" i="11"/>
  <c r="M152" i="12"/>
  <c r="P553" i="11"/>
  <c r="M136" i="12"/>
  <c r="P443" i="7"/>
  <c r="M112" i="8"/>
  <c r="M111" i="8"/>
  <c r="P291" i="11"/>
  <c r="M70" i="12"/>
  <c r="P486" i="11"/>
  <c r="M118" i="12"/>
  <c r="P103" i="11"/>
  <c r="M29" i="12"/>
  <c r="M63" i="4"/>
  <c r="M65" i="4" s="1"/>
  <c r="P306" i="7"/>
  <c r="M72" i="8"/>
  <c r="P424" i="11"/>
  <c r="M105" i="12"/>
  <c r="D26" i="9"/>
  <c r="D10" i="9"/>
  <c r="D42" i="9"/>
  <c r="P308" i="7"/>
  <c r="M74" i="8"/>
  <c r="P763" i="7"/>
  <c r="M186" i="8"/>
  <c r="P43" i="7"/>
  <c r="M5" i="8"/>
  <c r="P693" i="7"/>
  <c r="M165" i="8"/>
  <c r="P310" i="7"/>
  <c r="M76" i="8"/>
  <c r="P765" i="7"/>
  <c r="M188" i="8"/>
  <c r="P110" i="7"/>
  <c r="M23" i="8"/>
  <c r="P377" i="7"/>
  <c r="M94" i="8"/>
  <c r="P559" i="11"/>
  <c r="M142" i="12"/>
  <c r="P754" i="11"/>
  <c r="M190" i="12"/>
  <c r="P625" i="11"/>
  <c r="M159" i="12"/>
  <c r="M160" i="12"/>
  <c r="P560" i="11"/>
  <c r="M143" i="12"/>
  <c r="M144" i="12"/>
  <c r="D33" i="17"/>
  <c r="P502" i="7"/>
  <c r="M121" i="8"/>
  <c r="P632" i="7"/>
  <c r="M153" i="8"/>
  <c r="P557" i="11"/>
  <c r="M140" i="12"/>
  <c r="P752" i="11"/>
  <c r="M188" i="12"/>
  <c r="P810" i="11"/>
  <c r="M197" i="12"/>
  <c r="P355" i="11"/>
  <c r="M85" i="12"/>
  <c r="P114" i="7"/>
  <c r="M27" i="8"/>
  <c r="P425" i="11"/>
  <c r="M106" i="12"/>
  <c r="P686" i="11"/>
  <c r="M171" i="12"/>
  <c r="P145" i="3"/>
  <c r="M48" i="4"/>
  <c r="M47" i="4"/>
  <c r="M49" i="4" s="1"/>
  <c r="P228" i="11"/>
  <c r="M56" i="12"/>
  <c r="P163" i="11"/>
  <c r="M40" i="12"/>
  <c r="P248" i="7"/>
  <c r="M64" i="8"/>
  <c r="M63" i="8"/>
  <c r="P96" i="11"/>
  <c r="M22" i="12"/>
  <c r="P558" i="11"/>
  <c r="M141" i="12"/>
  <c r="P753" i="11"/>
  <c r="M189" i="12"/>
  <c r="P111" i="7"/>
  <c r="M24" i="8"/>
  <c r="P631" i="7"/>
  <c r="M152" i="8"/>
  <c r="P489" i="11"/>
  <c r="M121" i="12"/>
  <c r="P34" i="11"/>
  <c r="M9" i="12"/>
  <c r="D41" i="13"/>
  <c r="D25" i="13"/>
  <c r="D9" i="13"/>
  <c r="P113" i="7"/>
  <c r="M26" i="8"/>
  <c r="P698" i="7"/>
  <c r="M170" i="8"/>
  <c r="P368" i="7"/>
  <c r="M85" i="8"/>
  <c r="P823" i="7"/>
  <c r="M197" i="8"/>
  <c r="L21" i="9"/>
  <c r="L33" i="9" s="1"/>
  <c r="K33" i="9"/>
  <c r="P115" i="7"/>
  <c r="M28" i="8"/>
  <c r="P635" i="7"/>
  <c r="M156" i="8"/>
  <c r="P45" i="7"/>
  <c r="M7" i="8"/>
  <c r="P435" i="7"/>
  <c r="M103" i="8"/>
  <c r="P52" i="7"/>
  <c r="M14" i="8"/>
  <c r="P182" i="7"/>
  <c r="M46" i="8"/>
  <c r="P364" i="11"/>
  <c r="M94" i="12"/>
  <c r="P235" i="11"/>
  <c r="M64" i="12"/>
  <c r="M63" i="12"/>
  <c r="P170" i="11"/>
  <c r="M48" i="12"/>
  <c r="M47" i="12"/>
  <c r="D49" i="17"/>
  <c r="D25" i="9"/>
  <c r="D9" i="9"/>
  <c r="D41" i="9"/>
  <c r="P307" i="7"/>
  <c r="M73" i="8"/>
  <c r="P362" i="11"/>
  <c r="M92" i="12"/>
  <c r="P420" i="11"/>
  <c r="M101" i="12"/>
  <c r="P439" i="7"/>
  <c r="M107" i="8"/>
  <c r="P490" i="11"/>
  <c r="M122" i="12"/>
  <c r="P35" i="11"/>
  <c r="M10" i="12"/>
  <c r="D42" i="13"/>
  <c r="D26" i="13"/>
  <c r="D10" i="13"/>
  <c r="P296" i="11"/>
  <c r="M75" i="12"/>
  <c r="P491" i="11"/>
  <c r="M123" i="12"/>
  <c r="P638" i="7"/>
  <c r="M159" i="8"/>
  <c r="M160" i="8"/>
  <c r="P551" i="11"/>
  <c r="M134" i="12"/>
  <c r="P746" i="11"/>
  <c r="M182" i="12"/>
  <c r="P168" i="11"/>
  <c r="M45" i="12"/>
  <c r="P363" i="11"/>
  <c r="M93" i="12"/>
  <c r="D24" i="9"/>
  <c r="D8" i="9"/>
  <c r="D40" i="9"/>
  <c r="P436" i="7"/>
  <c r="M104" i="8"/>
  <c r="P99" i="11"/>
  <c r="M25" i="12"/>
  <c r="P684" i="11"/>
  <c r="M169" i="12"/>
  <c r="P568" i="7"/>
  <c r="M138" i="8"/>
  <c r="P438" i="7"/>
  <c r="M106" i="8"/>
  <c r="P173" i="7"/>
  <c r="M37" i="8"/>
  <c r="P440" i="7"/>
  <c r="M108" i="8"/>
  <c r="P570" i="7"/>
  <c r="M140" i="8"/>
  <c r="D48" i="13"/>
  <c r="D32" i="13"/>
  <c r="D16" i="13"/>
  <c r="P825" i="7"/>
  <c r="M199" i="8"/>
  <c r="P240" i="7"/>
  <c r="M55" i="8"/>
  <c r="P630" i="7"/>
  <c r="M151" i="8"/>
  <c r="P572" i="7"/>
  <c r="M142" i="8"/>
  <c r="P507" i="7"/>
  <c r="M126" i="8"/>
  <c r="P819" i="11"/>
  <c r="M206" i="12"/>
  <c r="D31" i="13"/>
  <c r="D15" i="13"/>
  <c r="D47" i="13"/>
  <c r="P820" i="11"/>
  <c r="M208" i="12"/>
  <c r="M207" i="12"/>
  <c r="D17" i="17"/>
  <c r="P697" i="7"/>
  <c r="M169" i="8"/>
  <c r="P112" i="7"/>
  <c r="M25" i="8"/>
  <c r="P817" i="11"/>
  <c r="M204" i="12"/>
  <c r="P30" i="11"/>
  <c r="M5" i="12"/>
  <c r="D37" i="13"/>
  <c r="D5" i="13"/>
  <c r="D21" i="13"/>
  <c r="P615" i="11"/>
  <c r="M149" i="12"/>
  <c r="P49" i="7"/>
  <c r="M11" i="8"/>
  <c r="P244" i="7"/>
  <c r="M59" i="8"/>
  <c r="P569" i="7"/>
  <c r="M139" i="8"/>
  <c r="P685" i="11"/>
  <c r="M170" i="12"/>
  <c r="P101" i="11"/>
  <c r="M27" i="12"/>
  <c r="D27" i="13"/>
  <c r="D43" i="13"/>
  <c r="D11" i="13"/>
  <c r="P376" i="7"/>
  <c r="M93" i="8"/>
  <c r="D40" i="13"/>
  <c r="D8" i="13"/>
  <c r="D24" i="13"/>
  <c r="P813" i="11"/>
  <c r="M200" i="12"/>
  <c r="D48" i="5"/>
  <c r="D49" i="5" s="1"/>
  <c r="D32" i="5"/>
  <c r="D33" i="5" s="1"/>
  <c r="D16" i="5"/>
  <c r="D17" i="5" s="1"/>
  <c r="P636" i="7"/>
  <c r="M157" i="8"/>
  <c r="P703" i="7"/>
  <c r="M176" i="8"/>
  <c r="M175" i="8"/>
  <c r="P378" i="7"/>
  <c r="M95" i="8"/>
  <c r="M96" i="8"/>
  <c r="P768" i="7"/>
  <c r="M191" i="8"/>
  <c r="M192" i="8"/>
  <c r="P356" i="11"/>
  <c r="M86" i="12"/>
  <c r="D29" i="13"/>
  <c r="D13" i="13"/>
  <c r="D45" i="13"/>
  <c r="P818" i="11"/>
  <c r="M205" i="12"/>
  <c r="P566" i="7"/>
  <c r="M136" i="8"/>
  <c r="P241" i="7"/>
  <c r="M56" i="8"/>
  <c r="P826" i="7"/>
  <c r="M200" i="8"/>
  <c r="P749" i="11"/>
  <c r="M185" i="12"/>
  <c r="P294" i="11"/>
  <c r="M73" i="12"/>
  <c r="P243" i="7"/>
  <c r="M58" i="8"/>
  <c r="P828" i="7"/>
  <c r="M202" i="8"/>
  <c r="P498" i="7"/>
  <c r="M117" i="8"/>
  <c r="P628" i="7"/>
  <c r="M149" i="8"/>
  <c r="P245" i="7"/>
  <c r="M60" i="8"/>
  <c r="P700" i="7"/>
  <c r="M172" i="8"/>
  <c r="P760" i="7"/>
  <c r="M183" i="8"/>
  <c r="P565" i="7"/>
  <c r="M135" i="8"/>
  <c r="P312" i="7"/>
  <c r="M78" i="8"/>
  <c r="P832" i="7"/>
  <c r="M206" i="8"/>
  <c r="P429" i="11"/>
  <c r="M110" i="12"/>
  <c r="P624" i="11"/>
  <c r="M158" i="12"/>
  <c r="P495" i="11"/>
  <c r="M127" i="12"/>
  <c r="M128" i="12"/>
  <c r="P430" i="11"/>
  <c r="M112" i="12"/>
  <c r="M111" i="12"/>
  <c r="P567" i="7"/>
  <c r="M137" i="8"/>
  <c r="P437" i="7"/>
  <c r="M105" i="8"/>
  <c r="P167" i="11"/>
  <c r="M44" i="12"/>
  <c r="P427" i="11"/>
  <c r="M108" i="12"/>
  <c r="P622" i="11"/>
  <c r="M156" i="12"/>
  <c r="P680" i="11"/>
  <c r="M165" i="12"/>
  <c r="P225" i="11"/>
  <c r="M53" i="12"/>
  <c r="P750" i="11"/>
  <c r="M186" i="12"/>
  <c r="P295" i="11"/>
  <c r="M74" i="12"/>
  <c r="P556" i="11"/>
  <c r="M139" i="12"/>
  <c r="P751" i="11"/>
  <c r="M187" i="12"/>
  <c r="P15" i="3"/>
  <c r="M15" i="4"/>
  <c r="M16" i="4"/>
  <c r="P183" i="7"/>
  <c r="M48" i="8"/>
  <c r="M47" i="8"/>
  <c r="P161" i="11"/>
  <c r="M38" i="12"/>
  <c r="P811" i="11"/>
  <c r="M198" i="12"/>
  <c r="P428" i="11"/>
  <c r="M109" i="12"/>
  <c r="P623" i="11"/>
  <c r="M157" i="12"/>
  <c r="P359" i="11"/>
  <c r="M89" i="12"/>
  <c r="P303" i="7"/>
  <c r="M69" i="8"/>
  <c r="M81" i="8" s="1"/>
  <c r="P50" i="7"/>
  <c r="M12" i="8"/>
  <c r="P830" i="7"/>
  <c r="M204" i="8"/>
  <c r="P370" i="7"/>
  <c r="M87" i="8"/>
  <c r="D14" i="9"/>
  <c r="D46" i="9"/>
  <c r="D30" i="9"/>
  <c r="P117" i="7"/>
  <c r="M30" i="8"/>
  <c r="P169" i="11"/>
  <c r="M46" i="12"/>
  <c r="P234" i="11"/>
  <c r="M62" i="12"/>
  <c r="P105" i="11"/>
  <c r="M31" i="12"/>
  <c r="M32" i="12"/>
  <c r="P40" i="11"/>
  <c r="M16" i="12"/>
  <c r="M15" i="12"/>
  <c r="P47" i="7"/>
  <c r="M9" i="8"/>
  <c r="P242" i="7"/>
  <c r="M57" i="8"/>
  <c r="D32" i="9"/>
  <c r="D16" i="9"/>
  <c r="D48" i="9"/>
  <c r="P232" i="11"/>
  <c r="M60" i="12"/>
  <c r="P290" i="11"/>
  <c r="M69" i="12"/>
  <c r="K33" i="13"/>
  <c r="L21" i="13"/>
  <c r="L33" i="13" s="1"/>
  <c r="P764" i="7"/>
  <c r="M187" i="8"/>
  <c r="P829" i="7"/>
  <c r="M203" i="8"/>
  <c r="P374" i="7"/>
  <c r="M91" i="8"/>
  <c r="P634" i="7"/>
  <c r="M155" i="8"/>
  <c r="P100" i="11"/>
  <c r="M26" i="12"/>
  <c r="P360" i="11"/>
  <c r="M90" i="12"/>
  <c r="P166" i="11"/>
  <c r="M43" i="12"/>
  <c r="P361" i="11"/>
  <c r="M91" i="12"/>
  <c r="P53" i="7"/>
  <c r="M16" i="8"/>
  <c r="M15" i="8"/>
  <c r="P508" i="7"/>
  <c r="M127" i="8"/>
  <c r="M128" i="8"/>
  <c r="D38" i="13"/>
  <c r="D22" i="13"/>
  <c r="D6" i="13"/>
  <c r="P421" i="11"/>
  <c r="M102" i="12"/>
  <c r="P616" i="11"/>
  <c r="M150" i="12"/>
  <c r="P38" i="11"/>
  <c r="M13" i="12"/>
  <c r="P233" i="11"/>
  <c r="M61" i="12"/>
  <c r="P761" i="7"/>
  <c r="M184" i="8"/>
  <c r="P371" i="7"/>
  <c r="M88" i="8"/>
  <c r="P554" i="11"/>
  <c r="M137" i="12"/>
  <c r="P48" i="7"/>
  <c r="M10" i="8"/>
  <c r="P373" i="7"/>
  <c r="M90" i="8"/>
  <c r="P108" i="7"/>
  <c r="M21" i="8"/>
  <c r="P375" i="7"/>
  <c r="M92" i="8"/>
  <c r="P175" i="7"/>
  <c r="M39" i="8"/>
  <c r="P442" i="7"/>
  <c r="M110" i="8"/>
  <c r="P767" i="7"/>
  <c r="M190" i="8"/>
  <c r="P637" i="7"/>
  <c r="M158" i="8"/>
  <c r="P689" i="11"/>
  <c r="M174" i="12"/>
  <c r="D30" i="13"/>
  <c r="D14" i="13"/>
  <c r="D46" i="13"/>
  <c r="P755" i="11"/>
  <c r="M191" i="12"/>
  <c r="M192" i="12"/>
  <c r="P690" i="11"/>
  <c r="M176" i="12"/>
  <c r="M175" i="12"/>
  <c r="K33" i="5"/>
  <c r="P762" i="7"/>
  <c r="M185" i="8"/>
  <c r="P37" i="11"/>
  <c r="M12" i="12"/>
  <c r="P687" i="11"/>
  <c r="M172" i="12"/>
  <c r="D44" i="13"/>
  <c r="D28" i="13"/>
  <c r="D12" i="13"/>
  <c r="P485" i="11"/>
  <c r="M117" i="12"/>
  <c r="L37" i="13"/>
  <c r="L49" i="13" s="1"/>
  <c r="K49" i="13"/>
  <c r="P179" i="7"/>
  <c r="M43" i="8"/>
  <c r="P699" i="7"/>
  <c r="M171" i="8"/>
  <c r="P555" i="11"/>
  <c r="M138" i="12"/>
  <c r="P816" i="11"/>
  <c r="M203" i="12"/>
  <c r="P573" i="7"/>
  <c r="M144" i="8"/>
  <c r="M143" i="8"/>
  <c r="P80" i="3"/>
  <c r="M31" i="4"/>
  <c r="M32" i="4"/>
  <c r="P51" i="7"/>
  <c r="M13" i="8"/>
  <c r="P98" i="11"/>
  <c r="M24" i="12"/>
  <c r="P748" i="11"/>
  <c r="M184" i="12"/>
  <c r="P683" i="11"/>
  <c r="M168" i="12"/>
  <c r="P116" i="7"/>
  <c r="M29" i="8"/>
  <c r="D31" i="9"/>
  <c r="D47" i="9"/>
  <c r="D15" i="9"/>
  <c r="P226" i="11"/>
  <c r="M54" i="12"/>
  <c r="P688" i="11"/>
  <c r="M173" i="12"/>
  <c r="P46" i="7"/>
  <c r="M8" i="8"/>
  <c r="P176" i="7"/>
  <c r="M40" i="8"/>
  <c r="P696" i="7"/>
  <c r="M168" i="8"/>
  <c r="P619" i="11"/>
  <c r="M153" i="12"/>
  <c r="P164" i="11"/>
  <c r="M41" i="12"/>
  <c r="P178" i="7"/>
  <c r="M42" i="8"/>
  <c r="D37" i="9"/>
  <c r="D5" i="9"/>
  <c r="D21" i="9"/>
  <c r="P433" i="7"/>
  <c r="M101" i="8"/>
  <c r="P563" i="7"/>
  <c r="M133" i="8"/>
  <c r="K17" i="9"/>
  <c r="L5" i="9"/>
  <c r="L17" i="9" s="1"/>
  <c r="P180" i="7"/>
  <c r="M44" i="8"/>
  <c r="P500" i="7"/>
  <c r="M119" i="8"/>
  <c r="P702" i="7"/>
  <c r="M174" i="8"/>
  <c r="P247" i="7"/>
  <c r="M62" i="8"/>
  <c r="P39" i="11"/>
  <c r="M14" i="12"/>
  <c r="P299" i="11"/>
  <c r="M78" i="12"/>
  <c r="P494" i="11"/>
  <c r="M126" i="12"/>
  <c r="P365" i="11"/>
  <c r="M95" i="12"/>
  <c r="M96" i="12"/>
  <c r="P300" i="11"/>
  <c r="M79" i="12"/>
  <c r="M80" i="12"/>
  <c r="L33" i="5"/>
  <c r="P372" i="7"/>
  <c r="M89" i="8"/>
  <c r="P827" i="7"/>
  <c r="M201" i="8"/>
  <c r="P297" i="11"/>
  <c r="M76" i="12"/>
  <c r="P492" i="11"/>
  <c r="M124" i="12"/>
  <c r="P550" i="11"/>
  <c r="M133" i="12"/>
  <c r="P95" i="11"/>
  <c r="M21" i="12"/>
  <c r="K17" i="13"/>
  <c r="L5" i="13"/>
  <c r="L17" i="13" s="1"/>
  <c r="P504" i="7"/>
  <c r="M123" i="8"/>
  <c r="P620" i="11"/>
  <c r="M154" i="12"/>
  <c r="P165" i="11"/>
  <c r="M42" i="12"/>
  <c r="P426" i="11"/>
  <c r="M107" i="12"/>
  <c r="P621" i="11"/>
  <c r="M155" i="12"/>
  <c r="D45" i="9"/>
  <c r="D13" i="9"/>
  <c r="D29" i="9"/>
  <c r="P181" i="7"/>
  <c r="M45" i="8"/>
  <c r="P488" i="11"/>
  <c r="M120" i="12"/>
  <c r="P423" i="11"/>
  <c r="M104" i="12"/>
  <c r="L48" i="5"/>
  <c r="L49" i="5" s="1"/>
  <c r="K49" i="5"/>
  <c r="P506" i="7"/>
  <c r="M125" i="8"/>
  <c r="P33" i="11"/>
  <c r="M8" i="12"/>
  <c r="P766" i="7"/>
  <c r="M189" i="8"/>
  <c r="P311" i="7"/>
  <c r="M77" i="8"/>
  <c r="P118" i="7"/>
  <c r="M31" i="8"/>
  <c r="M32" i="8"/>
  <c r="P31" i="11"/>
  <c r="M6" i="12"/>
  <c r="P681" i="11"/>
  <c r="M166" i="12"/>
  <c r="P298" i="11"/>
  <c r="M77" i="12"/>
  <c r="P493" i="11"/>
  <c r="M125" i="12"/>
  <c r="P501" i="7"/>
  <c r="M120" i="8"/>
  <c r="P229" i="11"/>
  <c r="M57" i="12"/>
  <c r="P814" i="11"/>
  <c r="M201" i="12"/>
  <c r="P503" i="7"/>
  <c r="M122" i="8"/>
  <c r="P633" i="7"/>
  <c r="M154" i="8"/>
  <c r="P238" i="7"/>
  <c r="M53" i="8"/>
  <c r="P758" i="7"/>
  <c r="M181" i="8"/>
  <c r="K49" i="9"/>
  <c r="L37" i="9"/>
  <c r="L49" i="9" s="1"/>
  <c r="D12" i="9"/>
  <c r="D28" i="9"/>
  <c r="D44" i="9"/>
  <c r="P505" i="7"/>
  <c r="M124" i="8"/>
  <c r="D23" i="9"/>
  <c r="D7" i="9"/>
  <c r="D39" i="9"/>
  <c r="P305" i="7"/>
  <c r="M71" i="8"/>
  <c r="P695" i="7"/>
  <c r="M167" i="8"/>
  <c r="P104" i="11"/>
  <c r="M30" i="12"/>
  <c r="P177" i="7"/>
  <c r="M41" i="8"/>
  <c r="P102" i="11"/>
  <c r="M28" i="12"/>
  <c r="P160" i="11"/>
  <c r="M37" i="12"/>
  <c r="P745" i="11"/>
  <c r="M181" i="12"/>
  <c r="D27" i="9"/>
  <c r="D11" i="9"/>
  <c r="D43" i="9"/>
  <c r="P309" i="7"/>
  <c r="M75" i="8"/>
  <c r="P230" i="11"/>
  <c r="M58" i="12"/>
  <c r="P815" i="11"/>
  <c r="M202" i="12"/>
  <c r="P36" i="11"/>
  <c r="M11" i="12"/>
  <c r="P231" i="11"/>
  <c r="M59" i="12"/>
  <c r="M113" i="12" l="1"/>
  <c r="M209" i="8"/>
  <c r="M177" i="8"/>
  <c r="M97" i="12"/>
  <c r="M17" i="4"/>
  <c r="M49" i="8"/>
  <c r="M193" i="12"/>
  <c r="M193" i="8"/>
  <c r="M33" i="12"/>
  <c r="D17" i="9"/>
  <c r="M33" i="4"/>
  <c r="M33" i="8"/>
  <c r="M161" i="12"/>
  <c r="M97" i="8"/>
  <c r="M17" i="8"/>
  <c r="M129" i="12"/>
  <c r="M65" i="12"/>
  <c r="M209" i="12"/>
  <c r="M81" i="12"/>
  <c r="M65" i="8"/>
  <c r="M145" i="12"/>
  <c r="D33" i="13"/>
  <c r="D33" i="9"/>
  <c r="M177" i="12"/>
  <c r="M129" i="8"/>
  <c r="M145" i="8"/>
  <c r="D17" i="13"/>
  <c r="D49" i="13"/>
  <c r="D49" i="9"/>
  <c r="M49" i="12"/>
  <c r="M113" i="8"/>
  <c r="M161" i="8"/>
  <c r="M17" i="12"/>
</calcChain>
</file>

<file path=xl/sharedStrings.xml><?xml version="1.0" encoding="utf-8"?>
<sst xmlns="http://schemas.openxmlformats.org/spreadsheetml/2006/main" count="1472" uniqueCount="182">
  <si>
    <t>TEAM KPI TRACKER  |  FULL FISCAL YEAR</t>
  </si>
  <si>
    <t>Each quarter has: Setup → Daily Log → Weekly Summary → Monthly Summary. Color-coded by quarter.</t>
  </si>
  <si>
    <t>Quarter</t>
  </si>
  <si>
    <t>Date Range</t>
  </si>
  <si>
    <t>Tabs</t>
  </si>
  <si>
    <t>Q1 (Apr–Jun 2026)</t>
  </si>
  <si>
    <t>April 1 – June 30, 2026</t>
  </si>
  <si>
    <t>Q1 Setup / Q1 Daily Log / Q1 Weekly / Q1 Monthly</t>
  </si>
  <si>
    <t>Q2 (Jul–Sep 2026)</t>
  </si>
  <si>
    <t>July 1 – Sep 30, 2026</t>
  </si>
  <si>
    <t>Q2 Setup / Q2 Daily Log / Q2 Weekly / Q2 Monthly</t>
  </si>
  <si>
    <t>Q3 (Oct–Dec 2026)</t>
  </si>
  <si>
    <t>Oct 1 – Dec 31, 2026</t>
  </si>
  <si>
    <t>Q3 Setup / Q3 Daily Log / Q3 Weekly / Q3 Monthly</t>
  </si>
  <si>
    <t>Q4 (Jan–Mar 2027)</t>
  </si>
  <si>
    <t>Jan 1 – Mar 31, 2027</t>
  </si>
  <si>
    <t>Q4 Setup / Q4 Daily Log / Q4 Weekly / Q4 Monthly</t>
  </si>
  <si>
    <t>HOW TO USE:
1) Start in Q# Setup — enter quarterly goals and rep names.
2) Each day — open Q# Daily Log, enter Hours Worked, Dials, Sell Time, Sales for all 12 reps.
3) Each week — scroll to that week's section in Q# Weekly Summary (pre-built Week 1–13).
4) Each month — open Q# Monthly Summary and enter monthly goals per rep.
5) When a new quarter starts — move to the next Q# tabs. Prior quarters remain as your record.</t>
  </si>
  <si>
    <t>Q1 (APR–JUN 2026)  |  SETUP &amp; GOALS</t>
  </si>
  <si>
    <t>Enter rep names and quarterly goals for Q1 (Apr–Jun 2026). All tabs pull from here automatically.</t>
  </si>
  <si>
    <t>Quarter / Period</t>
  </si>
  <si>
    <t>Quarter Start</t>
  </si>
  <si>
    <t>Quarter End</t>
  </si>
  <si>
    <t>#</t>
  </si>
  <si>
    <t>Rep Name</t>
  </si>
  <si>
    <t>Quarterly Goal ($)</t>
  </si>
  <si>
    <t>Sales To Date ($)</t>
  </si>
  <si>
    <t>Remaining ($)</t>
  </si>
  <si>
    <t>BDays Left in Qtr</t>
  </si>
  <si>
    <t>Adj. Daily Sales Goal ($)</t>
  </si>
  <si>
    <t>Rep 1</t>
  </si>
  <si>
    <t>Rep 2</t>
  </si>
  <si>
    <t>Rep 3</t>
  </si>
  <si>
    <t>Rep 4</t>
  </si>
  <si>
    <t>Rep 5</t>
  </si>
  <si>
    <t>Rep 6</t>
  </si>
  <si>
    <t>Rep 7</t>
  </si>
  <si>
    <t>Rep 8</t>
  </si>
  <si>
    <t>Rep 9</t>
  </si>
  <si>
    <t>Rep 10</t>
  </si>
  <si>
    <t>🟡 Yellow = manual input   |   White/Blue = auto-calculated   |   🟢 Green = key output</t>
  </si>
  <si>
    <t>Q1 (APR–JUN 2026)  |  DAILY KPI LOG</t>
  </si>
  <si>
    <t>Each day: enter Hours Worked, Dials, Sell Time, Sales for all 12 reps. Dial/Sell Time goals auto-adjust to hours worked.</t>
  </si>
  <si>
    <t>Date</t>
  </si>
  <si>
    <t>Hours
Worked</t>
  </si>
  <si>
    <t>Dials
(Actual)</t>
  </si>
  <si>
    <t>Dial Goal
(hrs x 7.5)</t>
  </si>
  <si>
    <t>Dial Pace
(dials/hr)</t>
  </si>
  <si>
    <t>Dial
% to Goal</t>
  </si>
  <si>
    <t>Sell Time
(h:mm)</t>
  </si>
  <si>
    <t>Sell Time
Goal (h:mm)</t>
  </si>
  <si>
    <t>Sell Time
% to Goal</t>
  </si>
  <si>
    <t>Open
Opps</t>
  </si>
  <si>
    <t>Closed
Opps</t>
  </si>
  <si>
    <t>Daily
Sales ($)</t>
  </si>
  <si>
    <t>Adj. Daily
Goal (Auto)</t>
  </si>
  <si>
    <t>Sales
% to Goal</t>
  </si>
  <si>
    <t>Q1 (APR–JUN 2026)  |  WEEKLY KPI SUMMARY</t>
  </si>
  <si>
    <t>Pre-built Week 1–13. Each week auto-calculates from the Daily Log for that date range. Scroll down for each week.</t>
  </si>
  <si>
    <t>Week 1  |  Jun 08 – Jun 12, 2026</t>
  </si>
  <si>
    <t>Week</t>
  </si>
  <si>
    <t>Avg Dials/Day</t>
  </si>
  <si>
    <t>Avg Dial %</t>
  </si>
  <si>
    <t>Avg Sell Time</t>
  </si>
  <si>
    <t>Avg Sell Time %</t>
  </si>
  <si>
    <t>Total Dials</t>
  </si>
  <si>
    <t>Total Sell Hrs</t>
  </si>
  <si>
    <t>Open Opps</t>
  </si>
  <si>
    <t>Closed Opps</t>
  </si>
  <si>
    <t>Total Sales ($)</t>
  </si>
  <si>
    <t>Sales % to Goal</t>
  </si>
  <si>
    <t>Week 1</t>
  </si>
  <si>
    <t>Week 1 Team Total</t>
  </si>
  <si>
    <t>Week 2  |  Jun 15 – Jun 19, 2026</t>
  </si>
  <si>
    <t>Week 2</t>
  </si>
  <si>
    <t>Week 2 Team Total</t>
  </si>
  <si>
    <t>Week 3  |  Jun 22 – Jun 26, 2026</t>
  </si>
  <si>
    <t>Week 3</t>
  </si>
  <si>
    <t>Week 3 Team Total</t>
  </si>
  <si>
    <t>Week 4  |  Jun 29 – Jun 30, 2026</t>
  </si>
  <si>
    <t>Week 4</t>
  </si>
  <si>
    <t>Week 4 Team Total</t>
  </si>
  <si>
    <t>Q1 (APR–JUN 2026)  |  MONTHLY KPI SUMMARY</t>
  </si>
  <si>
    <t>Pre-built for each month of the quarter. Enter monthly sales goal per rep (yellow). All KPIs pull from the Daily Log.</t>
  </si>
  <si>
    <t>June 2026  |  06/01 – 06/30/2026</t>
  </si>
  <si>
    <t>Qtr Goal ($)</t>
  </si>
  <si>
    <t>Adj. Daily Goal ($)</t>
  </si>
  <si>
    <t>Total Sales (Mo)</t>
  </si>
  <si>
    <t>Monthly Goal ($)</t>
  </si>
  <si>
    <t>% to Mo Goal</t>
  </si>
  <si>
    <t>Qtr Sales To Date ($)</t>
  </si>
  <si>
    <t>June Team Total</t>
  </si>
  <si>
    <t>July 2026  |  07/01 – 07/31/2026</t>
  </si>
  <si>
    <t>July Team Total</t>
  </si>
  <si>
    <t>August 2026  |  08/01 – 08/31/2026</t>
  </si>
  <si>
    <t>August Team Total</t>
  </si>
  <si>
    <t>Q2 (JUL–SEP 2026)  |  SETUP &amp; GOALS</t>
  </si>
  <si>
    <t>Enter rep names and quarterly goals for Q2 (Jul–Sep 2026). All tabs pull from here automatically.</t>
  </si>
  <si>
    <t>Q2 (JUL–SEP 2026)  |  DAILY KPI LOG</t>
  </si>
  <si>
    <t>Q2 (JUL–SEP 2026)  |  WEEKLY KPI SUMMARY</t>
  </si>
  <si>
    <t>Week 1  |  Jul 06 – Jul 10, 2026</t>
  </si>
  <si>
    <t>Week 2  |  Jul 13 – Jul 17, 2026</t>
  </si>
  <si>
    <t>Week 3  |  Jul 20 – Jul 24, 2026</t>
  </si>
  <si>
    <t>Week 4  |  Jul 27 – Jul 31, 2026</t>
  </si>
  <si>
    <t>Week 5  |  Aug 03 – Aug 07, 2026</t>
  </si>
  <si>
    <t>Week 5</t>
  </si>
  <si>
    <t>Week 5 Team Total</t>
  </si>
  <si>
    <t>Week 6  |  Aug 10 – Aug 14, 2026</t>
  </si>
  <si>
    <t>Week 6</t>
  </si>
  <si>
    <t>Week 6 Team Total</t>
  </si>
  <si>
    <t>Week 7  |  Aug 17 – Aug 21, 2026</t>
  </si>
  <si>
    <t>Week 7</t>
  </si>
  <si>
    <t>Week 7 Team Total</t>
  </si>
  <si>
    <t>Week 8  |  Aug 24 – Aug 28, 2026</t>
  </si>
  <si>
    <t>Week 8</t>
  </si>
  <si>
    <t>Week 8 Team Total</t>
  </si>
  <si>
    <t>Week 9  |  Aug 31 – Sep 04, 2026</t>
  </si>
  <si>
    <t>Week 9</t>
  </si>
  <si>
    <t>Week 9 Team Total</t>
  </si>
  <si>
    <t>Week 10  |  Sep 07 – Sep 11, 2026</t>
  </si>
  <si>
    <t>Week 10</t>
  </si>
  <si>
    <t>Week 10 Team Total</t>
  </si>
  <si>
    <t>Week 11  |  Sep 14 – Sep 18, 2026</t>
  </si>
  <si>
    <t>Week 11</t>
  </si>
  <si>
    <t>Week 11 Team Total</t>
  </si>
  <si>
    <t>Week 12  |  Sep 21 – Sep 25, 2026</t>
  </si>
  <si>
    <t>Week 12</t>
  </si>
  <si>
    <t>Week 12 Team Total</t>
  </si>
  <si>
    <t>Week 13  |  Sep 28 – Sep 30, 2026</t>
  </si>
  <si>
    <t>Week 13</t>
  </si>
  <si>
    <t>Week 13 Team Total</t>
  </si>
  <si>
    <t>Q2 (JUL–SEP 2026)  |  MONTHLY KPI SUMMARY</t>
  </si>
  <si>
    <t>September 2026  |  09/01 – 09/30/2026</t>
  </si>
  <si>
    <t>September Team Total</t>
  </si>
  <si>
    <t>Q3 (OCT–DEC 2026)  |  SETUP &amp; GOALS</t>
  </si>
  <si>
    <t>Enter rep names and quarterly goals for Q3 (Oct–Dec 2026). All tabs pull from here automatically.</t>
  </si>
  <si>
    <t>Q3 (OCT–DEC 2026)  |  DAILY KPI LOG</t>
  </si>
  <si>
    <t>Q3 (OCT–DEC 2026)  |  WEEKLY KPI SUMMARY</t>
  </si>
  <si>
    <t>Week 1  |  Oct 05 – Oct 09, 2026</t>
  </si>
  <si>
    <t>Week 2  |  Oct 12 – Oct 16, 2026</t>
  </si>
  <si>
    <t>Week 3  |  Oct 19 – Oct 23, 2026</t>
  </si>
  <si>
    <t>Week 4  |  Oct 26 – Oct 30, 2026</t>
  </si>
  <si>
    <t>Week 5  |  Nov 02 – Nov 06, 2026</t>
  </si>
  <si>
    <t>Week 6  |  Nov 09 – Nov 13, 2026</t>
  </si>
  <si>
    <t>Week 7  |  Nov 16 – Nov 20, 2026</t>
  </si>
  <si>
    <t>Week 8  |  Nov 23 – Nov 27, 2026</t>
  </si>
  <si>
    <t>Week 9  |  Nov 30 – Dec 04, 2026</t>
  </si>
  <si>
    <t>Week 10  |  Dec 07 – Dec 11, 2026</t>
  </si>
  <si>
    <t>Week 11  |  Dec 14 – Dec 18, 2026</t>
  </si>
  <si>
    <t>Week 12  |  Dec 21 – Dec 25, 2026</t>
  </si>
  <si>
    <t>Week 13  |  Dec 28 – Dec 31, 2026</t>
  </si>
  <si>
    <t>Q3 (OCT–DEC 2026)  |  MONTHLY KPI SUMMARY</t>
  </si>
  <si>
    <t>October 2026  |  10/01 – 10/31/2026</t>
  </si>
  <si>
    <t>October Team Total</t>
  </si>
  <si>
    <t>November 2026  |  11/01 – 11/30/2026</t>
  </si>
  <si>
    <t>November Team Total</t>
  </si>
  <si>
    <t>December 2026  |  12/01 – 12/31/2026</t>
  </si>
  <si>
    <t>December Team Total</t>
  </si>
  <si>
    <t>Q4 (JAN–MAR 2027)  |  SETUP &amp; GOALS</t>
  </si>
  <si>
    <t>Enter rep names and quarterly goals for Q4 (Jan–Mar 2027). All tabs pull from here automatically.</t>
  </si>
  <si>
    <t>Q4 (JAN–MAR 2027)  |  DAILY KPI LOG</t>
  </si>
  <si>
    <t>Q4 (JAN–MAR 2027)  |  WEEKLY KPI SUMMARY</t>
  </si>
  <si>
    <t>Week 1  |  Jan 04 – Jan 08, 2027</t>
  </si>
  <si>
    <t>Week 2  |  Jan 11 – Jan 15, 2027</t>
  </si>
  <si>
    <t>Week 3  |  Jan 18 – Jan 22, 2027</t>
  </si>
  <si>
    <t>Week 4  |  Jan 25 – Jan 29, 2027</t>
  </si>
  <si>
    <t>Week 5  |  Feb 01 – Feb 05, 2027</t>
  </si>
  <si>
    <t>Week 6  |  Feb 08 – Feb 12, 2027</t>
  </si>
  <si>
    <t>Week 7  |  Feb 15 – Feb 19, 2027</t>
  </si>
  <si>
    <t>Week 8  |  Feb 22 – Feb 26, 2027</t>
  </si>
  <si>
    <t>Week 9  |  Mar 01 – Mar 05, 2027</t>
  </si>
  <si>
    <t>Week 10  |  Mar 08 – Mar 12, 2027</t>
  </si>
  <si>
    <t>Week 11  |  Mar 15 – Mar 19, 2027</t>
  </si>
  <si>
    <t>Week 12  |  Mar 22 – Mar 26, 2027</t>
  </si>
  <si>
    <t>Week 13  |  Mar 29 – Mar 31, 2027</t>
  </si>
  <si>
    <t>Q4 (JAN–MAR 2027)  |  MONTHLY KPI SUMMARY</t>
  </si>
  <si>
    <t>January 2027  |  01/01 – 01/31/2027</t>
  </si>
  <si>
    <t>January Team Total</t>
  </si>
  <si>
    <t>February 2027  |  02/01 – 02/28/2027</t>
  </si>
  <si>
    <t>February Team Total</t>
  </si>
  <si>
    <t>March 2027  |  03/01 – 03/31/2027</t>
  </si>
  <si>
    <t>March Team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</si>
</sst>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yy"/>
    <numFmt numFmtId="165" formatCode="\$#,##0"/>
    <numFmt numFmtId="166" formatCode="mm/dd/yy"/>
    <numFmt numFmtId="167" formatCode="0.0"/>
    <numFmt numFmtId="168" formatCode="[h]:mm"/>
  </numFmts>
  <fonts count="20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  <charset val="1"/>
    </font>
    <font>
      <i/>
      <sz val="9"/>
      <color rgb="FF1F3864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0"/>
      <color rgb="FF1F3864"/>
      <name val="Arial"/>
      <family val="2"/>
      <charset val="1"/>
    </font>
    <font>
      <sz val="10"/>
      <color rgb="FF1F3864"/>
      <name val="Arial"/>
      <family val="2"/>
      <charset val="1"/>
    </font>
    <font>
      <sz val="9"/>
      <color rgb="FF1F3864"/>
      <name val="Arial"/>
      <family val="2"/>
      <charset val="1"/>
    </font>
    <font>
      <b/>
      <sz val="13"/>
      <color rgb="FFFFFFFF"/>
      <name val="Arial"/>
      <family val="2"/>
      <charset val="1"/>
    </font>
    <font>
      <b/>
      <sz val="10"/>
      <color rgb="FF2E5090"/>
      <name val="Arial"/>
      <family val="2"/>
      <charset val="1"/>
    </font>
    <font>
      <b/>
      <sz val="9"/>
      <color rgb="FFFFFFFF"/>
      <name val="Arial"/>
      <family val="2"/>
      <charset val="1"/>
    </font>
    <font>
      <sz val="9"/>
      <color rgb="FF2E5090"/>
      <name val="Arial"/>
      <family val="2"/>
      <charset val="1"/>
    </font>
    <font>
      <b/>
      <sz val="9"/>
      <color rgb="FF1F3864"/>
      <name val="Arial"/>
      <family val="2"/>
      <charset val="1"/>
    </font>
    <font>
      <b/>
      <sz val="12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color rgb="FFFFFFFF"/>
      <name val="Arial"/>
      <family val="2"/>
      <charset val="1"/>
    </font>
    <font>
      <b/>
      <sz val="8"/>
      <color rgb="FFFFFFFF"/>
      <name val="Arial"/>
      <family val="2"/>
      <charset val="1"/>
    </font>
    <font>
      <b/>
      <sz val="11"/>
      <color rgb="FFFFFFFF"/>
      <name val="Arial"/>
      <family val="2"/>
      <charset val="1"/>
    </font>
    <font>
      <sz val="12"/>
      <color rgb="FF1F3864"/>
      <name val="Arial"/>
      <family val="2"/>
    </font>
    <font>
      <i/>
      <sz val="12"/>
      <color rgb="FF1F3864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1F3864"/>
        <bgColor rgb="FF2E5090"/>
      </patternFill>
    </fill>
    <fill>
      <patternFill patternType="solid">
        <fgColor rgb="FFDEEAF1"/>
        <bgColor rgb="FFE2EFDA"/>
      </patternFill>
    </fill>
    <fill>
      <patternFill patternType="solid">
        <fgColor rgb="FFFFFFFF"/>
        <bgColor rgb="FFFFF2CC"/>
      </patternFill>
    </fill>
    <fill>
      <patternFill patternType="solid">
        <fgColor rgb="FF2E5090"/>
        <bgColor rgb="FF1F3864"/>
      </patternFill>
    </fill>
    <fill>
      <patternFill patternType="solid">
        <fgColor rgb="FFFFF2CC"/>
        <bgColor rgb="FFE2EFDA"/>
      </patternFill>
    </fill>
    <fill>
      <patternFill patternType="solid">
        <fgColor rgb="FFE2EFDA"/>
        <bgColor rgb="FFDEEAF1"/>
      </patternFill>
    </fill>
    <fill>
      <patternFill patternType="solid">
        <fgColor rgb="FF70AD47"/>
        <bgColor rgb="FF339966"/>
      </patternFill>
    </fill>
    <fill>
      <patternFill patternType="solid">
        <fgColor rgb="FFED7D31"/>
        <bgColor rgb="FFFF8080"/>
      </patternFill>
    </fill>
    <fill>
      <patternFill patternType="solid">
        <fgColor rgb="FF9B59B6"/>
        <bgColor rgb="FF80808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6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7" fillId="5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65" fontId="11" fillId="7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66" fontId="10" fillId="6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167" fontId="10" fillId="6" borderId="1" xfId="0" applyNumberFormat="1" applyFont="1" applyFill="1" applyBorder="1" applyAlignment="1">
      <alignment horizontal="center" vertical="center" wrapText="1"/>
    </xf>
    <xf numFmtId="167" fontId="13" fillId="4" borderId="1" xfId="0" applyNumberFormat="1" applyFont="1" applyFill="1" applyBorder="1" applyAlignment="1">
      <alignment horizontal="center" vertical="center" wrapText="1"/>
    </xf>
    <xf numFmtId="9" fontId="13" fillId="4" borderId="1" xfId="0" applyNumberFormat="1" applyFont="1" applyFill="1" applyBorder="1" applyAlignment="1">
      <alignment horizontal="center" vertical="center" wrapText="1"/>
    </xf>
    <xf numFmtId="168" fontId="10" fillId="6" borderId="1" xfId="0" applyNumberFormat="1" applyFont="1" applyFill="1" applyBorder="1" applyAlignment="1">
      <alignment horizontal="center" vertical="center" wrapText="1"/>
    </xf>
    <xf numFmtId="168" fontId="13" fillId="4" borderId="1" xfId="0" applyNumberFormat="1" applyFont="1" applyFill="1" applyBorder="1" applyAlignment="1">
      <alignment horizontal="center" vertical="center" wrapText="1"/>
    </xf>
    <xf numFmtId="9" fontId="14" fillId="4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167" fontId="13" fillId="3" borderId="1" xfId="0" applyNumberFormat="1" applyFont="1" applyFill="1" applyBorder="1" applyAlignment="1">
      <alignment horizontal="center" vertical="center" wrapText="1"/>
    </xf>
    <xf numFmtId="9" fontId="13" fillId="3" borderId="1" xfId="0" applyNumberFormat="1" applyFont="1" applyFill="1" applyBorder="1" applyAlignment="1">
      <alignment horizontal="center" vertical="center" wrapText="1"/>
    </xf>
    <xf numFmtId="168" fontId="13" fillId="3" borderId="1" xfId="0" applyNumberFormat="1" applyFont="1" applyFill="1" applyBorder="1" applyAlignment="1">
      <alignment horizontal="center" vertical="center" wrapText="1"/>
    </xf>
    <xf numFmtId="9" fontId="14" fillId="3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164" fontId="15" fillId="5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/>
    <xf numFmtId="0" fontId="16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9" fontId="6" fillId="4" borderId="1" xfId="0" applyNumberFormat="1" applyFont="1" applyFill="1" applyBorder="1" applyAlignment="1">
      <alignment horizontal="center" vertical="center" wrapText="1"/>
    </xf>
    <xf numFmtId="168" fontId="6" fillId="4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 wrapText="1"/>
    </xf>
    <xf numFmtId="168" fontId="6" fillId="3" borderId="1" xfId="0" applyNumberFormat="1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 wrapText="1"/>
    </xf>
    <xf numFmtId="9" fontId="9" fillId="5" borderId="1" xfId="0" applyNumberFormat="1" applyFont="1" applyFill="1" applyBorder="1" applyAlignment="1">
      <alignment horizontal="center" vertical="center" wrapText="1"/>
    </xf>
    <xf numFmtId="167" fontId="9" fillId="5" borderId="1" xfId="0" applyNumberFormat="1" applyFont="1" applyFill="1" applyBorder="1" applyAlignment="1">
      <alignment horizontal="center" vertical="center" wrapText="1"/>
    </xf>
    <xf numFmtId="168" fontId="9" fillId="5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0" fillId="8" borderId="0" xfId="0" applyFill="1"/>
    <xf numFmtId="164" fontId="15" fillId="8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3" fontId="9" fillId="8" borderId="1" xfId="0" applyNumberFormat="1" applyFont="1" applyFill="1" applyBorder="1" applyAlignment="1">
      <alignment horizontal="center" vertical="center" wrapText="1"/>
    </xf>
    <xf numFmtId="9" fontId="9" fillId="8" borderId="1" xfId="0" applyNumberFormat="1" applyFont="1" applyFill="1" applyBorder="1" applyAlignment="1">
      <alignment horizontal="center" vertical="center" wrapText="1"/>
    </xf>
    <xf numFmtId="167" fontId="9" fillId="8" borderId="1" xfId="0" applyNumberFormat="1" applyFont="1" applyFill="1" applyBorder="1" applyAlignment="1">
      <alignment horizontal="center" vertical="center" wrapText="1"/>
    </xf>
    <xf numFmtId="168" fontId="9" fillId="8" borderId="1" xfId="0" applyNumberFormat="1" applyFont="1" applyFill="1" applyBorder="1" applyAlignment="1">
      <alignment horizontal="center" vertical="center" wrapText="1"/>
    </xf>
    <xf numFmtId="165" fontId="9" fillId="8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0" fillId="9" borderId="0" xfId="0" applyFill="1"/>
    <xf numFmtId="164" fontId="15" fillId="9" borderId="1" xfId="0" applyNumberFormat="1" applyFont="1" applyFill="1" applyBorder="1" applyAlignment="1">
      <alignment horizontal="center" vertical="center" wrapText="1"/>
    </xf>
    <xf numFmtId="0" fontId="0" fillId="9" borderId="1" xfId="0" applyFill="1" applyBorder="1"/>
    <xf numFmtId="3" fontId="9" fillId="9" borderId="1" xfId="0" applyNumberFormat="1" applyFont="1" applyFill="1" applyBorder="1" applyAlignment="1">
      <alignment horizontal="center" vertical="center" wrapText="1"/>
    </xf>
    <xf numFmtId="9" fontId="9" fillId="9" borderId="1" xfId="0" applyNumberFormat="1" applyFont="1" applyFill="1" applyBorder="1" applyAlignment="1">
      <alignment horizontal="center" vertical="center" wrapText="1"/>
    </xf>
    <xf numFmtId="167" fontId="9" fillId="9" borderId="1" xfId="0" applyNumberFormat="1" applyFont="1" applyFill="1" applyBorder="1" applyAlignment="1">
      <alignment horizontal="center" vertical="center" wrapText="1"/>
    </xf>
    <xf numFmtId="168" fontId="9" fillId="9" borderId="1" xfId="0" applyNumberFormat="1" applyFont="1" applyFill="1" applyBorder="1" applyAlignment="1">
      <alignment horizontal="center" vertical="center" wrapText="1"/>
    </xf>
    <xf numFmtId="165" fontId="9" fillId="9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0" fillId="10" borderId="0" xfId="0" applyFill="1"/>
    <xf numFmtId="164" fontId="15" fillId="10" borderId="1" xfId="0" applyNumberFormat="1" applyFont="1" applyFill="1" applyBorder="1" applyAlignment="1">
      <alignment horizontal="center" vertical="center" wrapText="1"/>
    </xf>
    <xf numFmtId="0" fontId="0" fillId="10" borderId="1" xfId="0" applyFill="1" applyBorder="1"/>
    <xf numFmtId="3" fontId="9" fillId="10" borderId="1" xfId="0" applyNumberFormat="1" applyFont="1" applyFill="1" applyBorder="1" applyAlignment="1">
      <alignment horizontal="center" vertical="center" wrapText="1"/>
    </xf>
    <xf numFmtId="9" fontId="9" fillId="10" borderId="1" xfId="0" applyNumberFormat="1" applyFont="1" applyFill="1" applyBorder="1" applyAlignment="1">
      <alignment horizontal="center" vertical="center" wrapText="1"/>
    </xf>
    <xf numFmtId="167" fontId="9" fillId="10" borderId="1" xfId="0" applyNumberFormat="1" applyFont="1" applyFill="1" applyBorder="1" applyAlignment="1">
      <alignment horizontal="center" vertical="center" wrapText="1"/>
    </xf>
    <xf numFmtId="168" fontId="9" fillId="10" borderId="1" xfId="0" applyNumberFormat="1" applyFont="1" applyFill="1" applyBorder="1" applyAlignment="1">
      <alignment horizontal="center" vertical="center" wrapText="1"/>
    </xf>
    <xf numFmtId="165" fontId="9" fillId="10" borderId="1" xfId="0" applyNumberFormat="1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12" fillId="10" borderId="0" xfId="0" applyFont="1" applyFill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</cellXfs>
  <cellStyles count="1">
    <cellStyle name="Normal" xfId="0" builtinId="0"/>
  </cellStyles>
  <dxfs count="2082"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2CC"/>
      <rgbColor rgb="FFDEEA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FDA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ED7D31"/>
      <rgbColor rgb="FF9B59B6"/>
      <rgbColor rgb="FF70AD47"/>
      <rgbColor rgb="FF1F3864"/>
      <rgbColor rgb="FF339966"/>
      <rgbColor rgb="FF003300"/>
      <rgbColor rgb="FF333300"/>
      <rgbColor rgb="FF833C00"/>
      <rgbColor rgb="FF993366"/>
      <rgbColor rgb="FF2E5090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D12"/>
  <sheetViews>
    <sheetView showGridLines="0" zoomScaleNormal="100" workbookViewId="0">
      <selection activeCell="B5" sqref="B5"/>
    </sheetView>
  </sheetViews>
  <sheetFormatPr baseColWidth="10" defaultColWidth="8.6640625" defaultRowHeight="15" x14ac:dyDescent="0.2"/>
  <cols>
    <col min="1" max="1" width="3" customWidth="1"/>
    <col min="2" max="2" width="45" customWidth="1"/>
    <col min="3" max="3" width="41.5" customWidth="1"/>
    <col min="4" max="4" width="44" customWidth="1"/>
  </cols>
  <sheetData>
    <row r="1" spans="2:4" ht="37.5" customHeight="1" x14ac:dyDescent="0.2">
      <c r="B1" s="11" t="s">
        <v>0</v>
      </c>
      <c r="C1" s="11"/>
      <c r="D1" s="11"/>
    </row>
    <row r="2" spans="2:4" ht="18" customHeight="1" x14ac:dyDescent="0.2">
      <c r="B2" s="105" t="s">
        <v>1</v>
      </c>
      <c r="C2" s="105"/>
      <c r="D2" s="105"/>
    </row>
    <row r="4" spans="2:4" ht="25.5" customHeight="1" x14ac:dyDescent="0.2">
      <c r="B4" s="15" t="s">
        <v>2</v>
      </c>
      <c r="C4" s="15" t="s">
        <v>3</v>
      </c>
      <c r="D4" s="15" t="s">
        <v>4</v>
      </c>
    </row>
    <row r="5" spans="2:4" ht="39" customHeight="1" x14ac:dyDescent="0.2">
      <c r="B5" s="16" t="s">
        <v>5</v>
      </c>
      <c r="C5" s="17" t="s">
        <v>6</v>
      </c>
      <c r="D5" s="17" t="s">
        <v>7</v>
      </c>
    </row>
    <row r="6" spans="2:4" ht="34.5" customHeight="1" x14ac:dyDescent="0.2">
      <c r="B6" s="18" t="s">
        <v>8</v>
      </c>
      <c r="C6" s="19" t="s">
        <v>9</v>
      </c>
      <c r="D6" s="19" t="s">
        <v>10</v>
      </c>
    </row>
    <row r="7" spans="2:4" ht="36" customHeight="1" x14ac:dyDescent="0.2">
      <c r="B7" s="16" t="s">
        <v>11</v>
      </c>
      <c r="C7" s="17" t="s">
        <v>12</v>
      </c>
      <c r="D7" s="17" t="s">
        <v>13</v>
      </c>
    </row>
    <row r="8" spans="2:4" ht="33" customHeight="1" x14ac:dyDescent="0.2">
      <c r="B8" s="18" t="s">
        <v>14</v>
      </c>
      <c r="C8" s="19" t="s">
        <v>15</v>
      </c>
      <c r="D8" s="19" t="s">
        <v>16</v>
      </c>
    </row>
    <row r="10" spans="2:4" ht="79.5" customHeight="1" x14ac:dyDescent="0.2">
      <c r="B10" s="104" t="s">
        <v>17</v>
      </c>
      <c r="C10" s="10"/>
      <c r="D10" s="10"/>
    </row>
    <row r="11" spans="2:4" x14ac:dyDescent="0.2">
      <c r="B11" s="10"/>
      <c r="C11" s="10"/>
      <c r="D11" s="10"/>
    </row>
    <row r="12" spans="2:4" x14ac:dyDescent="0.2">
      <c r="B12" s="10"/>
      <c r="C12" s="10"/>
      <c r="D12" s="10"/>
    </row>
  </sheetData>
  <mergeCells count="3">
    <mergeCell ref="B1:D1"/>
    <mergeCell ref="B2:D2"/>
    <mergeCell ref="B10:D12"/>
  </mergeCells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0"/>
  </sheetPr>
  <dimension ref="B1:H20"/>
  <sheetViews>
    <sheetView showGridLines="0" zoomScaleNormal="100" workbookViewId="0">
      <selection activeCell="C7" sqref="C7"/>
    </sheetView>
  </sheetViews>
  <sheetFormatPr baseColWidth="10" defaultColWidth="8.6640625" defaultRowHeight="15" x14ac:dyDescent="0.2"/>
  <cols>
    <col min="1" max="1" width="3" customWidth="1"/>
    <col min="2" max="2" width="26" customWidth="1"/>
    <col min="3" max="7" width="22" customWidth="1"/>
    <col min="8" max="8" width="24" customWidth="1"/>
  </cols>
  <sheetData>
    <row r="1" spans="2:8" ht="33.75" customHeight="1" x14ac:dyDescent="0.2">
      <c r="B1" s="92" t="s">
        <v>134</v>
      </c>
      <c r="C1" s="92"/>
      <c r="D1" s="92"/>
      <c r="E1" s="92"/>
      <c r="F1" s="92"/>
      <c r="G1" s="92"/>
      <c r="H1" s="92"/>
    </row>
    <row r="2" spans="2:8" ht="15.75" customHeight="1" x14ac:dyDescent="0.2">
      <c r="B2" s="13" t="s">
        <v>135</v>
      </c>
      <c r="C2" s="13"/>
      <c r="D2" s="13"/>
      <c r="E2" s="13"/>
      <c r="F2" s="13"/>
      <c r="G2" s="13"/>
      <c r="H2" s="13"/>
    </row>
    <row r="4" spans="2:8" ht="21.75" customHeight="1" x14ac:dyDescent="0.2">
      <c r="B4" s="72" t="s">
        <v>20</v>
      </c>
      <c r="C4" s="21" t="s">
        <v>11</v>
      </c>
      <c r="D4" s="72" t="s">
        <v>21</v>
      </c>
      <c r="E4" s="22">
        <v>46296</v>
      </c>
      <c r="F4" s="72" t="s">
        <v>22</v>
      </c>
      <c r="G4" s="22">
        <v>46387</v>
      </c>
    </row>
    <row r="6" spans="2:8" ht="36" customHeight="1" x14ac:dyDescent="0.2">
      <c r="B6" s="23" t="s">
        <v>23</v>
      </c>
      <c r="C6" s="23" t="s">
        <v>24</v>
      </c>
      <c r="D6" s="23" t="s">
        <v>25</v>
      </c>
      <c r="E6" s="23" t="s">
        <v>26</v>
      </c>
      <c r="F6" s="23" t="s">
        <v>27</v>
      </c>
      <c r="G6" s="23" t="s">
        <v>28</v>
      </c>
      <c r="H6" s="23" t="s">
        <v>29</v>
      </c>
    </row>
    <row r="7" spans="2:8" ht="21.75" customHeight="1" x14ac:dyDescent="0.2">
      <c r="B7" s="24">
        <v>1</v>
      </c>
      <c r="C7" s="25" t="s">
        <v>30</v>
      </c>
      <c r="D7" s="26">
        <v>0</v>
      </c>
      <c r="E7" s="27">
        <f>IFERROR(0+SUMIFS('Q3 Daily Log'!$N$4:$N$5000,'Q3 Daily Log'!$C$4:$C$5000,'Q3 Setup'!$C$7),0)</f>
        <v>0</v>
      </c>
      <c r="F7" s="28">
        <f t="shared" ref="F7:F18" si="0">D7-E7</f>
        <v>0</v>
      </c>
      <c r="G7" s="24">
        <f t="shared" ref="G7:G18" ca="1" si="1">IFERROR(NETWORKDAYS(TODAY(),$G$4),0)</f>
        <v>97</v>
      </c>
      <c r="H7" s="29">
        <f t="shared" ref="H7:H18" ca="1" si="2">IFERROR(F7/G7,0)</f>
        <v>0</v>
      </c>
    </row>
    <row r="8" spans="2:8" ht="21.75" customHeight="1" x14ac:dyDescent="0.2">
      <c r="B8" s="30">
        <v>2</v>
      </c>
      <c r="C8" s="25" t="s">
        <v>31</v>
      </c>
      <c r="D8" s="26">
        <v>0</v>
      </c>
      <c r="E8" s="27">
        <f>IFERROR(0+SUMIFS('Q3 Daily Log'!$N$4:$N$5000,'Q3 Daily Log'!$C$4:$C$5000,'Q3 Setup'!$C$8),0)</f>
        <v>0</v>
      </c>
      <c r="F8" s="27">
        <f t="shared" si="0"/>
        <v>0</v>
      </c>
      <c r="G8" s="30">
        <f t="shared" ca="1" si="1"/>
        <v>97</v>
      </c>
      <c r="H8" s="29">
        <f t="shared" ca="1" si="2"/>
        <v>0</v>
      </c>
    </row>
    <row r="9" spans="2:8" ht="21.75" customHeight="1" x14ac:dyDescent="0.2">
      <c r="B9" s="24">
        <v>3</v>
      </c>
      <c r="C9" s="25" t="s">
        <v>32</v>
      </c>
      <c r="D9" s="26">
        <v>0</v>
      </c>
      <c r="E9" s="27">
        <f>IFERROR(0+SUMIFS('Q3 Daily Log'!$N$4:$N$5000,'Q3 Daily Log'!$C$4:$C$5000,'Q3 Setup'!$C$9),0)</f>
        <v>0</v>
      </c>
      <c r="F9" s="28">
        <f t="shared" si="0"/>
        <v>0</v>
      </c>
      <c r="G9" s="24">
        <f t="shared" ca="1" si="1"/>
        <v>97</v>
      </c>
      <c r="H9" s="29">
        <f t="shared" ca="1" si="2"/>
        <v>0</v>
      </c>
    </row>
    <row r="10" spans="2:8" ht="21.75" customHeight="1" x14ac:dyDescent="0.2">
      <c r="B10" s="30">
        <v>4</v>
      </c>
      <c r="C10" s="25" t="s">
        <v>33</v>
      </c>
      <c r="D10" s="26">
        <v>0</v>
      </c>
      <c r="E10" s="27">
        <f>IFERROR(0+SUMIFS('Q3 Daily Log'!$N$4:$N$5000,'Q3 Daily Log'!$C$4:$C$5000,'Q3 Setup'!$C$10),0)</f>
        <v>0</v>
      </c>
      <c r="F10" s="27">
        <f t="shared" si="0"/>
        <v>0</v>
      </c>
      <c r="G10" s="30">
        <f t="shared" ca="1" si="1"/>
        <v>97</v>
      </c>
      <c r="H10" s="29">
        <f t="shared" ca="1" si="2"/>
        <v>0</v>
      </c>
    </row>
    <row r="11" spans="2:8" ht="21.75" customHeight="1" x14ac:dyDescent="0.2">
      <c r="B11" s="24">
        <v>5</v>
      </c>
      <c r="C11" s="25" t="s">
        <v>34</v>
      </c>
      <c r="D11" s="26">
        <v>0</v>
      </c>
      <c r="E11" s="27">
        <f>IFERROR(0+SUMIFS('Q3 Daily Log'!$N$4:$N$5000,'Q3 Daily Log'!$C$4:$C$5000,'Q3 Setup'!$C$11),0)</f>
        <v>0</v>
      </c>
      <c r="F11" s="28">
        <f t="shared" si="0"/>
        <v>0</v>
      </c>
      <c r="G11" s="24">
        <f t="shared" ca="1" si="1"/>
        <v>97</v>
      </c>
      <c r="H11" s="29">
        <f t="shared" ca="1" si="2"/>
        <v>0</v>
      </c>
    </row>
    <row r="12" spans="2:8" ht="21.75" customHeight="1" x14ac:dyDescent="0.2">
      <c r="B12" s="30">
        <v>6</v>
      </c>
      <c r="C12" s="25" t="s">
        <v>35</v>
      </c>
      <c r="D12" s="26">
        <v>0</v>
      </c>
      <c r="E12" s="27">
        <f>IFERROR(0+SUMIFS('Q3 Daily Log'!$N$4:$N$5000,'Q3 Daily Log'!$C$4:$C$5000,'Q3 Setup'!$C$12),0)</f>
        <v>0</v>
      </c>
      <c r="F12" s="27">
        <f t="shared" si="0"/>
        <v>0</v>
      </c>
      <c r="G12" s="30">
        <f t="shared" ca="1" si="1"/>
        <v>97</v>
      </c>
      <c r="H12" s="29">
        <f t="shared" ca="1" si="2"/>
        <v>0</v>
      </c>
    </row>
    <row r="13" spans="2:8" ht="21.75" customHeight="1" x14ac:dyDescent="0.2">
      <c r="B13" s="24">
        <v>7</v>
      </c>
      <c r="C13" s="25" t="s">
        <v>36</v>
      </c>
      <c r="D13" s="26">
        <v>0</v>
      </c>
      <c r="E13" s="27">
        <f>IFERROR(0+SUMIFS('Q3 Daily Log'!$N$4:$N$5000,'Q3 Daily Log'!$C$4:$C$5000,'Q3 Setup'!$C$13),0)</f>
        <v>0</v>
      </c>
      <c r="F13" s="28">
        <f t="shared" si="0"/>
        <v>0</v>
      </c>
      <c r="G13" s="24">
        <f t="shared" ca="1" si="1"/>
        <v>97</v>
      </c>
      <c r="H13" s="29">
        <f t="shared" ca="1" si="2"/>
        <v>0</v>
      </c>
    </row>
    <row r="14" spans="2:8" ht="21.75" customHeight="1" x14ac:dyDescent="0.2">
      <c r="B14" s="30">
        <v>8</v>
      </c>
      <c r="C14" s="25" t="s">
        <v>37</v>
      </c>
      <c r="D14" s="26">
        <v>0</v>
      </c>
      <c r="E14" s="27">
        <f>IFERROR(0+SUMIFS('Q3 Daily Log'!$N$4:$N$5000,'Q3 Daily Log'!$C$4:$C$5000,'Q3 Setup'!$C$14),0)</f>
        <v>0</v>
      </c>
      <c r="F14" s="27">
        <f t="shared" si="0"/>
        <v>0</v>
      </c>
      <c r="G14" s="30">
        <f t="shared" ca="1" si="1"/>
        <v>97</v>
      </c>
      <c r="H14" s="29">
        <f t="shared" ca="1" si="2"/>
        <v>0</v>
      </c>
    </row>
    <row r="15" spans="2:8" ht="21.75" customHeight="1" x14ac:dyDescent="0.2">
      <c r="B15" s="24">
        <v>9</v>
      </c>
      <c r="C15" s="25" t="s">
        <v>38</v>
      </c>
      <c r="D15" s="26">
        <v>0</v>
      </c>
      <c r="E15" s="27">
        <f>IFERROR(0+SUMIFS('Q3 Daily Log'!$N$4:$N$5000,'Q3 Daily Log'!$C$4:$C$5000,'Q3 Setup'!$C$15),0)</f>
        <v>0</v>
      </c>
      <c r="F15" s="28">
        <f t="shared" si="0"/>
        <v>0</v>
      </c>
      <c r="G15" s="24">
        <f t="shared" ca="1" si="1"/>
        <v>97</v>
      </c>
      <c r="H15" s="29">
        <f t="shared" ca="1" si="2"/>
        <v>0</v>
      </c>
    </row>
    <row r="16" spans="2:8" ht="21.75" customHeight="1" x14ac:dyDescent="0.2">
      <c r="B16" s="30">
        <v>10</v>
      </c>
      <c r="C16" s="25" t="s">
        <v>39</v>
      </c>
      <c r="D16" s="26">
        <v>0</v>
      </c>
      <c r="E16" s="27">
        <f>IFERROR(0+SUMIFS('Q3 Daily Log'!$N$4:$N$5000,'Q3 Daily Log'!$C$4:$C$5000,'Q3 Setup'!$C$16),0)</f>
        <v>0</v>
      </c>
      <c r="F16" s="27">
        <f t="shared" si="0"/>
        <v>0</v>
      </c>
      <c r="G16" s="30">
        <f t="shared" ca="1" si="1"/>
        <v>97</v>
      </c>
      <c r="H16" s="29">
        <f t="shared" ca="1" si="2"/>
        <v>0</v>
      </c>
    </row>
    <row r="17" spans="2:8" ht="21.75" customHeight="1" x14ac:dyDescent="0.2">
      <c r="B17" s="24">
        <v>11</v>
      </c>
      <c r="C17" s="25"/>
      <c r="D17" s="26">
        <v>0</v>
      </c>
      <c r="E17" s="27">
        <f>IFERROR(0+SUMIFS('Q3 Daily Log'!$N$4:$N$5000,'Q3 Daily Log'!$C$4:$C$5000,'Q3 Setup'!$C$17),0)</f>
        <v>0</v>
      </c>
      <c r="F17" s="28">
        <f t="shared" si="0"/>
        <v>0</v>
      </c>
      <c r="G17" s="24">
        <f t="shared" ca="1" si="1"/>
        <v>97</v>
      </c>
      <c r="H17" s="29">
        <f t="shared" ca="1" si="2"/>
        <v>0</v>
      </c>
    </row>
    <row r="18" spans="2:8" ht="21.75" customHeight="1" x14ac:dyDescent="0.2">
      <c r="B18" s="30">
        <v>12</v>
      </c>
      <c r="C18" s="25"/>
      <c r="D18" s="26">
        <v>0</v>
      </c>
      <c r="E18" s="27">
        <f>IFERROR(0+SUMIFS('Q3 Daily Log'!$N$4:$N$5000,'Q3 Daily Log'!$C$4:$C$5000,'Q3 Setup'!$C$18),0)</f>
        <v>0</v>
      </c>
      <c r="F18" s="27">
        <f t="shared" si="0"/>
        <v>0</v>
      </c>
      <c r="G18" s="30">
        <f t="shared" ca="1" si="1"/>
        <v>97</v>
      </c>
      <c r="H18" s="29">
        <f t="shared" ca="1" si="2"/>
        <v>0</v>
      </c>
    </row>
    <row r="20" spans="2:8" ht="15.75" customHeight="1" x14ac:dyDescent="0.2">
      <c r="B20" s="12" t="s">
        <v>40</v>
      </c>
      <c r="C20" s="12"/>
      <c r="D20" s="12"/>
      <c r="E20" s="12"/>
      <c r="F20" s="12"/>
      <c r="G20" s="12"/>
      <c r="H20" s="12"/>
    </row>
  </sheetData>
  <mergeCells count="3">
    <mergeCell ref="B1:H1"/>
    <mergeCell ref="B2:H2"/>
    <mergeCell ref="B20:H20"/>
  </mergeCells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0"/>
  </sheetPr>
  <dimension ref="B1:Q861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6640625" defaultRowHeight="15" x14ac:dyDescent="0.2"/>
  <cols>
    <col min="1" max="1" width="3" customWidth="1"/>
    <col min="2" max="2" width="13" customWidth="1"/>
    <col min="3" max="3" width="22" customWidth="1"/>
    <col min="4" max="5" width="11" customWidth="1"/>
    <col min="6" max="6" width="12" customWidth="1"/>
    <col min="7" max="9" width="11" customWidth="1"/>
    <col min="10" max="10" width="13" customWidth="1"/>
    <col min="11" max="11" width="11" customWidth="1"/>
    <col min="12" max="13" width="10" customWidth="1"/>
    <col min="14" max="15" width="13" customWidth="1"/>
    <col min="16" max="16" width="16" customWidth="1"/>
    <col min="17" max="17" width="11" customWidth="1"/>
  </cols>
  <sheetData>
    <row r="1" spans="2:17" ht="30" customHeight="1" x14ac:dyDescent="0.2">
      <c r="B1" s="93" t="s">
        <v>136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2:17" ht="15.75" customHeight="1" x14ac:dyDescent="0.2">
      <c r="B2" s="13" t="s">
        <v>42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2:17" ht="43.5" customHeight="1" x14ac:dyDescent="0.2">
      <c r="B3" s="23" t="s">
        <v>43</v>
      </c>
      <c r="C3" s="23" t="s">
        <v>24</v>
      </c>
      <c r="D3" s="23" t="s">
        <v>44</v>
      </c>
      <c r="E3" s="23" t="s">
        <v>45</v>
      </c>
      <c r="F3" s="23" t="s">
        <v>46</v>
      </c>
      <c r="G3" s="23" t="s">
        <v>47</v>
      </c>
      <c r="H3" s="23" t="s">
        <v>48</v>
      </c>
      <c r="I3" s="23" t="s">
        <v>49</v>
      </c>
      <c r="J3" s="23" t="s">
        <v>50</v>
      </c>
      <c r="K3" s="23" t="s">
        <v>51</v>
      </c>
      <c r="L3" s="23" t="s">
        <v>52</v>
      </c>
      <c r="M3" s="23" t="s">
        <v>53</v>
      </c>
      <c r="N3" s="23" t="s">
        <v>54</v>
      </c>
      <c r="O3" s="23" t="s">
        <v>55</v>
      </c>
      <c r="P3" s="23" t="s">
        <v>56</v>
      </c>
    </row>
    <row r="4" spans="2:17" ht="18.75" customHeight="1" x14ac:dyDescent="0.2">
      <c r="B4" s="31">
        <v>46296</v>
      </c>
      <c r="C4" s="32" t="str">
        <f>'Q3 Setup'!$C$7</f>
        <v>Rep 1</v>
      </c>
      <c r="D4" s="33"/>
      <c r="E4" s="25"/>
      <c r="F4" s="34">
        <f t="shared" ref="F4:F15" si="0">IFERROR(D4*7.5,"")</f>
        <v>0</v>
      </c>
      <c r="G4" s="34" t="str">
        <f t="shared" ref="G4:G15" si="1">IFERROR(E4/D4,"")</f>
        <v/>
      </c>
      <c r="H4" s="35" t="str">
        <f t="shared" ref="H4:H15" si="2">IFERROR(E4/F4,"")</f>
        <v/>
      </c>
      <c r="I4" s="36"/>
      <c r="J4" s="37">
        <f t="shared" ref="J4:J15" si="3">IFERROR(D4*0.375/24,"")</f>
        <v>0</v>
      </c>
      <c r="K4" s="35" t="str">
        <f t="shared" ref="K4:K15" si="4">IFERROR(I4/J4,"")</f>
        <v/>
      </c>
      <c r="L4" s="25"/>
      <c r="M4" s="25"/>
      <c r="N4" s="26"/>
      <c r="O4" s="29">
        <f>IFERROR(('Q3 Setup'!$D$7-'Q3 Setup'!$E$7+SUMIFS($N3:$N$4,$C3:$C$4,'Q3 Setup'!$C$7)-SUMIFS($N3:$N$4,$C3:$C$4,'Q3 Setup'!$C$7,$B3:$B$4,"&lt;"&amp;$B4))/IFERROR(NETWORKDAYS($B4,'Q3 Setup'!$G$4),1),0)</f>
        <v>0</v>
      </c>
      <c r="P4" s="38" t="str">
        <f t="shared" ref="P4:P15" si="5">IFERROR(N4/O4,"")</f>
        <v/>
      </c>
    </row>
    <row r="5" spans="2:17" ht="18.75" customHeight="1" x14ac:dyDescent="0.2">
      <c r="B5" s="31">
        <v>46296</v>
      </c>
      <c r="C5" s="39" t="str">
        <f>'Q3 Setup'!$C$8</f>
        <v>Rep 2</v>
      </c>
      <c r="D5" s="33"/>
      <c r="E5" s="25"/>
      <c r="F5" s="40">
        <f t="shared" si="0"/>
        <v>0</v>
      </c>
      <c r="G5" s="40" t="str">
        <f t="shared" si="1"/>
        <v/>
      </c>
      <c r="H5" s="41" t="str">
        <f t="shared" si="2"/>
        <v/>
      </c>
      <c r="I5" s="36"/>
      <c r="J5" s="42">
        <f t="shared" si="3"/>
        <v>0</v>
      </c>
      <c r="K5" s="41" t="str">
        <f t="shared" si="4"/>
        <v/>
      </c>
      <c r="L5" s="25"/>
      <c r="M5" s="25"/>
      <c r="N5" s="26"/>
      <c r="O5" s="29">
        <f>IFERROR(('Q3 Setup'!$D$8-'Q3 Setup'!$E$8+SUMIFS($N$4:$N4,$C$4:$C4,'Q3 Setup'!$C$8)-SUMIFS($N$4:$N4,$C$4:$C4,'Q3 Setup'!$C$8,$B$4:$B4,"&lt;"&amp;$B5))/IFERROR(NETWORKDAYS($B5,'Q3 Setup'!$G$4),1),0)</f>
        <v>0</v>
      </c>
      <c r="P5" s="43" t="str">
        <f t="shared" si="5"/>
        <v/>
      </c>
    </row>
    <row r="6" spans="2:17" ht="18.75" customHeight="1" x14ac:dyDescent="0.2">
      <c r="B6" s="31">
        <v>46296</v>
      </c>
      <c r="C6" s="32" t="str">
        <f>'Q3 Setup'!$C$9</f>
        <v>Rep 3</v>
      </c>
      <c r="D6" s="33"/>
      <c r="E6" s="25"/>
      <c r="F6" s="34">
        <f t="shared" si="0"/>
        <v>0</v>
      </c>
      <c r="G6" s="34" t="str">
        <f t="shared" si="1"/>
        <v/>
      </c>
      <c r="H6" s="35" t="str">
        <f t="shared" si="2"/>
        <v/>
      </c>
      <c r="I6" s="36"/>
      <c r="J6" s="37">
        <f t="shared" si="3"/>
        <v>0</v>
      </c>
      <c r="K6" s="35" t="str">
        <f t="shared" si="4"/>
        <v/>
      </c>
      <c r="L6" s="25"/>
      <c r="M6" s="25"/>
      <c r="N6" s="26"/>
      <c r="O6" s="29">
        <f>IFERROR(('Q3 Setup'!$D$9-'Q3 Setup'!$E$9+SUMIFS($N$4:$N5,$C$4:$C5,'Q3 Setup'!$C$9)-SUMIFS($N$4:$N5,$C$4:$C5,'Q3 Setup'!$C$9,$B$4:$B5,"&lt;"&amp;$B6))/IFERROR(NETWORKDAYS($B6,'Q3 Setup'!$G$4),1),0)</f>
        <v>0</v>
      </c>
      <c r="P6" s="38" t="str">
        <f t="shared" si="5"/>
        <v/>
      </c>
    </row>
    <row r="7" spans="2:17" ht="18.75" customHeight="1" x14ac:dyDescent="0.2">
      <c r="B7" s="31">
        <v>46296</v>
      </c>
      <c r="C7" s="39" t="str">
        <f>'Q3 Setup'!$C$10</f>
        <v>Rep 4</v>
      </c>
      <c r="D7" s="33"/>
      <c r="E7" s="25"/>
      <c r="F7" s="40">
        <f t="shared" si="0"/>
        <v>0</v>
      </c>
      <c r="G7" s="40" t="str">
        <f t="shared" si="1"/>
        <v/>
      </c>
      <c r="H7" s="41" t="str">
        <f t="shared" si="2"/>
        <v/>
      </c>
      <c r="I7" s="36"/>
      <c r="J7" s="42">
        <f t="shared" si="3"/>
        <v>0</v>
      </c>
      <c r="K7" s="41" t="str">
        <f t="shared" si="4"/>
        <v/>
      </c>
      <c r="L7" s="25"/>
      <c r="M7" s="25"/>
      <c r="N7" s="26"/>
      <c r="O7" s="29">
        <f>IFERROR(('Q3 Setup'!$D$10-'Q3 Setup'!$E$10+SUMIFS($N$4:$N6,$C$4:$C6,'Q3 Setup'!$C$10)-SUMIFS($N$4:$N6,$C$4:$C6,'Q3 Setup'!$C$10,$B$4:$B6,"&lt;"&amp;$B7))/IFERROR(NETWORKDAYS($B7,'Q3 Setup'!$G$4),1),0)</f>
        <v>0</v>
      </c>
      <c r="P7" s="43" t="str">
        <f t="shared" si="5"/>
        <v/>
      </c>
    </row>
    <row r="8" spans="2:17" ht="18.75" customHeight="1" x14ac:dyDescent="0.2">
      <c r="B8" s="31">
        <v>46296</v>
      </c>
      <c r="C8" s="32" t="str">
        <f>'Q3 Setup'!$C$11</f>
        <v>Rep 5</v>
      </c>
      <c r="D8" s="33"/>
      <c r="E8" s="25"/>
      <c r="F8" s="34">
        <f t="shared" si="0"/>
        <v>0</v>
      </c>
      <c r="G8" s="34" t="str">
        <f t="shared" si="1"/>
        <v/>
      </c>
      <c r="H8" s="35" t="str">
        <f t="shared" si="2"/>
        <v/>
      </c>
      <c r="I8" s="36"/>
      <c r="J8" s="37">
        <f t="shared" si="3"/>
        <v>0</v>
      </c>
      <c r="K8" s="35" t="str">
        <f t="shared" si="4"/>
        <v/>
      </c>
      <c r="L8" s="25"/>
      <c r="M8" s="25"/>
      <c r="N8" s="26"/>
      <c r="O8" s="29">
        <f>IFERROR(('Q3 Setup'!$D$11-'Q3 Setup'!$E$11+SUMIFS($N$4:$N7,$C$4:$C7,'Q3 Setup'!$C$11)-SUMIFS($N$4:$N7,$C$4:$C7,'Q3 Setup'!$C$11,$B$4:$B7,"&lt;"&amp;$B8))/IFERROR(NETWORKDAYS($B8,'Q3 Setup'!$G$4),1),0)</f>
        <v>0</v>
      </c>
      <c r="P8" s="38" t="str">
        <f t="shared" si="5"/>
        <v/>
      </c>
    </row>
    <row r="9" spans="2:17" ht="18.75" customHeight="1" x14ac:dyDescent="0.2">
      <c r="B9" s="31">
        <v>46296</v>
      </c>
      <c r="C9" s="39" t="str">
        <f>'Q3 Setup'!$C$12</f>
        <v>Rep 6</v>
      </c>
      <c r="D9" s="33"/>
      <c r="E9" s="25"/>
      <c r="F9" s="40">
        <f t="shared" si="0"/>
        <v>0</v>
      </c>
      <c r="G9" s="40" t="str">
        <f t="shared" si="1"/>
        <v/>
      </c>
      <c r="H9" s="41" t="str">
        <f t="shared" si="2"/>
        <v/>
      </c>
      <c r="I9" s="36"/>
      <c r="J9" s="42">
        <f t="shared" si="3"/>
        <v>0</v>
      </c>
      <c r="K9" s="41" t="str">
        <f t="shared" si="4"/>
        <v/>
      </c>
      <c r="L9" s="25"/>
      <c r="M9" s="25"/>
      <c r="N9" s="26"/>
      <c r="O9" s="29">
        <f>IFERROR(('Q3 Setup'!$D$12-'Q3 Setup'!$E$12+SUMIFS($N$4:$N8,$C$4:$C8,'Q3 Setup'!$C$12)-SUMIFS($N$4:$N8,$C$4:$C8,'Q3 Setup'!$C$12,$B$4:$B8,"&lt;"&amp;$B9))/IFERROR(NETWORKDAYS($B9,'Q3 Setup'!$G$4),1),0)</f>
        <v>0</v>
      </c>
      <c r="P9" s="43" t="str">
        <f t="shared" si="5"/>
        <v/>
      </c>
    </row>
    <row r="10" spans="2:17" ht="18.75" customHeight="1" x14ac:dyDescent="0.2">
      <c r="B10" s="31">
        <v>46296</v>
      </c>
      <c r="C10" s="32" t="str">
        <f>'Q3 Setup'!$C$13</f>
        <v>Rep 7</v>
      </c>
      <c r="D10" s="33"/>
      <c r="E10" s="25"/>
      <c r="F10" s="34">
        <f t="shared" si="0"/>
        <v>0</v>
      </c>
      <c r="G10" s="34" t="str">
        <f t="shared" si="1"/>
        <v/>
      </c>
      <c r="H10" s="35" t="str">
        <f t="shared" si="2"/>
        <v/>
      </c>
      <c r="I10" s="36"/>
      <c r="J10" s="37">
        <f t="shared" si="3"/>
        <v>0</v>
      </c>
      <c r="K10" s="35" t="str">
        <f t="shared" si="4"/>
        <v/>
      </c>
      <c r="L10" s="25"/>
      <c r="M10" s="25"/>
      <c r="N10" s="26"/>
      <c r="O10" s="29">
        <f>IFERROR(('Q3 Setup'!$D$13-'Q3 Setup'!$E$13+SUMIFS($N$4:$N9,$C$4:$C9,'Q3 Setup'!$C$13)-SUMIFS($N$4:$N9,$C$4:$C9,'Q3 Setup'!$C$13,$B$4:$B9,"&lt;"&amp;$B10))/IFERROR(NETWORKDAYS($B10,'Q3 Setup'!$G$4),1),0)</f>
        <v>0</v>
      </c>
      <c r="P10" s="38" t="str">
        <f t="shared" si="5"/>
        <v/>
      </c>
    </row>
    <row r="11" spans="2:17" ht="18.75" customHeight="1" x14ac:dyDescent="0.2">
      <c r="B11" s="31">
        <v>46296</v>
      </c>
      <c r="C11" s="39" t="str">
        <f>'Q3 Setup'!$C$14</f>
        <v>Rep 8</v>
      </c>
      <c r="D11" s="33"/>
      <c r="E11" s="25"/>
      <c r="F11" s="40">
        <f t="shared" si="0"/>
        <v>0</v>
      </c>
      <c r="G11" s="40" t="str">
        <f t="shared" si="1"/>
        <v/>
      </c>
      <c r="H11" s="41" t="str">
        <f t="shared" si="2"/>
        <v/>
      </c>
      <c r="I11" s="36"/>
      <c r="J11" s="42">
        <f t="shared" si="3"/>
        <v>0</v>
      </c>
      <c r="K11" s="41" t="str">
        <f t="shared" si="4"/>
        <v/>
      </c>
      <c r="L11" s="25"/>
      <c r="M11" s="25"/>
      <c r="N11" s="26"/>
      <c r="O11" s="29">
        <f>IFERROR(('Q3 Setup'!$D$14-'Q3 Setup'!$E$14+SUMIFS($N$4:$N10,$C$4:$C10,'Q3 Setup'!$C$14)-SUMIFS($N$4:$N10,$C$4:$C10,'Q3 Setup'!$C$14,$B$4:$B10,"&lt;"&amp;$B11))/IFERROR(NETWORKDAYS($B11,'Q3 Setup'!$G$4),1),0)</f>
        <v>0</v>
      </c>
      <c r="P11" s="43" t="str">
        <f t="shared" si="5"/>
        <v/>
      </c>
    </row>
    <row r="12" spans="2:17" ht="18.75" customHeight="1" x14ac:dyDescent="0.2">
      <c r="B12" s="31">
        <v>46296</v>
      </c>
      <c r="C12" s="32" t="str">
        <f>'Q3 Setup'!$C$15</f>
        <v>Rep 9</v>
      </c>
      <c r="D12" s="33"/>
      <c r="E12" s="25"/>
      <c r="F12" s="34">
        <f t="shared" si="0"/>
        <v>0</v>
      </c>
      <c r="G12" s="34" t="str">
        <f t="shared" si="1"/>
        <v/>
      </c>
      <c r="H12" s="35" t="str">
        <f t="shared" si="2"/>
        <v/>
      </c>
      <c r="I12" s="36"/>
      <c r="J12" s="37">
        <f t="shared" si="3"/>
        <v>0</v>
      </c>
      <c r="K12" s="35" t="str">
        <f t="shared" si="4"/>
        <v/>
      </c>
      <c r="L12" s="25"/>
      <c r="M12" s="25"/>
      <c r="N12" s="26"/>
      <c r="O12" s="29">
        <f>IFERROR(('Q3 Setup'!$D$15-'Q3 Setup'!$E$15+SUMIFS($N$4:$N11,$C$4:$C11,'Q3 Setup'!$C$15)-SUMIFS($N$4:$N11,$C$4:$C11,'Q3 Setup'!$C$15,$B$4:$B11,"&lt;"&amp;$B12))/IFERROR(NETWORKDAYS($B12,'Q3 Setup'!$G$4),1),0)</f>
        <v>0</v>
      </c>
      <c r="P12" s="38" t="str">
        <f t="shared" si="5"/>
        <v/>
      </c>
    </row>
    <row r="13" spans="2:17" ht="18.75" customHeight="1" x14ac:dyDescent="0.2">
      <c r="B13" s="31">
        <v>46296</v>
      </c>
      <c r="C13" s="39" t="str">
        <f>'Q3 Setup'!$C$16</f>
        <v>Rep 10</v>
      </c>
      <c r="D13" s="33"/>
      <c r="E13" s="25"/>
      <c r="F13" s="40">
        <f t="shared" si="0"/>
        <v>0</v>
      </c>
      <c r="G13" s="40" t="str">
        <f t="shared" si="1"/>
        <v/>
      </c>
      <c r="H13" s="41" t="str">
        <f t="shared" si="2"/>
        <v/>
      </c>
      <c r="I13" s="36"/>
      <c r="J13" s="42">
        <f t="shared" si="3"/>
        <v>0</v>
      </c>
      <c r="K13" s="41" t="str">
        <f t="shared" si="4"/>
        <v/>
      </c>
      <c r="L13" s="25"/>
      <c r="M13" s="25"/>
      <c r="N13" s="26"/>
      <c r="O13" s="29">
        <f>IFERROR(('Q3 Setup'!$D$16-'Q3 Setup'!$E$16+SUMIFS($N$4:$N12,$C$4:$C12,'Q3 Setup'!$C$16)-SUMIFS($N$4:$N12,$C$4:$C12,'Q3 Setup'!$C$16,$B$4:$B12,"&lt;"&amp;$B13))/IFERROR(NETWORKDAYS($B13,'Q3 Setup'!$G$4),1),0)</f>
        <v>0</v>
      </c>
      <c r="P13" s="43" t="str">
        <f t="shared" si="5"/>
        <v/>
      </c>
    </row>
    <row r="14" spans="2:17" ht="18.75" customHeight="1" x14ac:dyDescent="0.2">
      <c r="B14" s="31">
        <v>46296</v>
      </c>
      <c r="C14" s="32">
        <f>'Q3 Setup'!$C$17</f>
        <v>0</v>
      </c>
      <c r="D14" s="33"/>
      <c r="E14" s="25"/>
      <c r="F14" s="34">
        <f t="shared" si="0"/>
        <v>0</v>
      </c>
      <c r="G14" s="34" t="str">
        <f t="shared" si="1"/>
        <v/>
      </c>
      <c r="H14" s="35" t="str">
        <f t="shared" si="2"/>
        <v/>
      </c>
      <c r="I14" s="36"/>
      <c r="J14" s="37">
        <f t="shared" si="3"/>
        <v>0</v>
      </c>
      <c r="K14" s="35" t="str">
        <f t="shared" si="4"/>
        <v/>
      </c>
      <c r="L14" s="25"/>
      <c r="M14" s="25"/>
      <c r="N14" s="26"/>
      <c r="O14" s="29">
        <f>IFERROR(('Q3 Setup'!$D$17-'Q3 Setup'!$E$17+SUMIFS($N$4:$N13,$C$4:$C13,'Q3 Setup'!$C$17)-SUMIFS($N$4:$N13,$C$4:$C13,'Q3 Setup'!$C$17,$B$4:$B13,"&lt;"&amp;$B14))/IFERROR(NETWORKDAYS($B14,'Q3 Setup'!$G$4),1),0)</f>
        <v>0</v>
      </c>
      <c r="P14" s="38" t="str">
        <f t="shared" si="5"/>
        <v/>
      </c>
    </row>
    <row r="15" spans="2:17" ht="18.75" customHeight="1" x14ac:dyDescent="0.2">
      <c r="B15" s="31">
        <v>46296</v>
      </c>
      <c r="C15" s="39">
        <f>'Q3 Setup'!$C$18</f>
        <v>0</v>
      </c>
      <c r="D15" s="33"/>
      <c r="E15" s="25"/>
      <c r="F15" s="40">
        <f t="shared" si="0"/>
        <v>0</v>
      </c>
      <c r="G15" s="40" t="str">
        <f t="shared" si="1"/>
        <v/>
      </c>
      <c r="H15" s="41" t="str">
        <f t="shared" si="2"/>
        <v/>
      </c>
      <c r="I15" s="36"/>
      <c r="J15" s="42">
        <f t="shared" si="3"/>
        <v>0</v>
      </c>
      <c r="K15" s="41" t="str">
        <f t="shared" si="4"/>
        <v/>
      </c>
      <c r="L15" s="25"/>
      <c r="M15" s="25"/>
      <c r="N15" s="26"/>
      <c r="O15" s="29">
        <f>IFERROR(('Q3 Setup'!$D$18-'Q3 Setup'!$E$18+SUMIFS($N$4:$N14,$C$4:$C14,'Q3 Setup'!$C$18)-SUMIFS($N$4:$N14,$C$4:$C14,'Q3 Setup'!$C$18,$B$4:$B14,"&lt;"&amp;$B15))/IFERROR(NETWORKDAYS($B15,'Q3 Setup'!$G$4),1),0)</f>
        <v>0</v>
      </c>
      <c r="P15" s="43" t="str">
        <f t="shared" si="5"/>
        <v/>
      </c>
    </row>
    <row r="16" spans="2:17" ht="4.5" customHeight="1" x14ac:dyDescent="0.2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spans="2:17" ht="18.75" customHeight="1" x14ac:dyDescent="0.2">
      <c r="B17" s="31">
        <v>46297</v>
      </c>
      <c r="C17" s="32" t="str">
        <f>'Q3 Setup'!$C$7</f>
        <v>Rep 1</v>
      </c>
      <c r="D17" s="33"/>
      <c r="E17" s="25"/>
      <c r="F17" s="34">
        <f t="shared" ref="F17:F28" si="6">IFERROR(D17*7.5,"")</f>
        <v>0</v>
      </c>
      <c r="G17" s="34" t="str">
        <f t="shared" ref="G17:G28" si="7">IFERROR(E17/D17,"")</f>
        <v/>
      </c>
      <c r="H17" s="35" t="str">
        <f t="shared" ref="H17:H28" si="8">IFERROR(E17/F17,"")</f>
        <v/>
      </c>
      <c r="I17" s="36"/>
      <c r="J17" s="37">
        <f t="shared" ref="J17:J28" si="9">IFERROR(D17*0.375/24,"")</f>
        <v>0</v>
      </c>
      <c r="K17" s="35" t="str">
        <f t="shared" ref="K17:K28" si="10">IFERROR(I17/J17,"")</f>
        <v/>
      </c>
      <c r="L17" s="25"/>
      <c r="M17" s="25"/>
      <c r="N17" s="26"/>
      <c r="O17" s="29">
        <f>IFERROR(('Q3 Setup'!$D$7-'Q3 Setup'!$E$7+SUMIFS($N$4:$N16,$C$4:$C16,'Q3 Setup'!$C$7)-SUMIFS($N$4:$N16,$C$4:$C16,'Q3 Setup'!$C$7,$B$4:$B16,"&lt;"&amp;$B17))/IFERROR(NETWORKDAYS($B17,'Q3 Setup'!$G$4),1),0)</f>
        <v>0</v>
      </c>
      <c r="P17" s="38" t="str">
        <f t="shared" ref="P17:P28" si="11">IFERROR(N17/O17,"")</f>
        <v/>
      </c>
    </row>
    <row r="18" spans="2:17" ht="18.75" customHeight="1" x14ac:dyDescent="0.2">
      <c r="B18" s="31">
        <v>46297</v>
      </c>
      <c r="C18" s="39" t="str">
        <f>'Q3 Setup'!$C$8</f>
        <v>Rep 2</v>
      </c>
      <c r="D18" s="33"/>
      <c r="E18" s="25"/>
      <c r="F18" s="40">
        <f t="shared" si="6"/>
        <v>0</v>
      </c>
      <c r="G18" s="40" t="str">
        <f t="shared" si="7"/>
        <v/>
      </c>
      <c r="H18" s="41" t="str">
        <f t="shared" si="8"/>
        <v/>
      </c>
      <c r="I18" s="36"/>
      <c r="J18" s="42">
        <f t="shared" si="9"/>
        <v>0</v>
      </c>
      <c r="K18" s="41" t="str">
        <f t="shared" si="10"/>
        <v/>
      </c>
      <c r="L18" s="25"/>
      <c r="M18" s="25"/>
      <c r="N18" s="26"/>
      <c r="O18" s="29">
        <f>IFERROR(('Q3 Setup'!$D$8-'Q3 Setup'!$E$8+SUMIFS($N$4:$N17,$C$4:$C17,'Q3 Setup'!$C$8)-SUMIFS($N$4:$N17,$C$4:$C17,'Q3 Setup'!$C$8,$B$4:$B17,"&lt;"&amp;$B18))/IFERROR(NETWORKDAYS($B18,'Q3 Setup'!$G$4),1),0)</f>
        <v>0</v>
      </c>
      <c r="P18" s="43" t="str">
        <f t="shared" si="11"/>
        <v/>
      </c>
    </row>
    <row r="19" spans="2:17" ht="18.75" customHeight="1" x14ac:dyDescent="0.2">
      <c r="B19" s="31">
        <v>46297</v>
      </c>
      <c r="C19" s="32" t="str">
        <f>'Q3 Setup'!$C$9</f>
        <v>Rep 3</v>
      </c>
      <c r="D19" s="33"/>
      <c r="E19" s="25"/>
      <c r="F19" s="34">
        <f t="shared" si="6"/>
        <v>0</v>
      </c>
      <c r="G19" s="34" t="str">
        <f t="shared" si="7"/>
        <v/>
      </c>
      <c r="H19" s="35" t="str">
        <f t="shared" si="8"/>
        <v/>
      </c>
      <c r="I19" s="36"/>
      <c r="J19" s="37">
        <f t="shared" si="9"/>
        <v>0</v>
      </c>
      <c r="K19" s="35" t="str">
        <f t="shared" si="10"/>
        <v/>
      </c>
      <c r="L19" s="25"/>
      <c r="M19" s="25"/>
      <c r="N19" s="26"/>
      <c r="O19" s="29">
        <f>IFERROR(('Q3 Setup'!$D$9-'Q3 Setup'!$E$9+SUMIFS($N$4:$N18,$C$4:$C18,'Q3 Setup'!$C$9)-SUMIFS($N$4:$N18,$C$4:$C18,'Q3 Setup'!$C$9,$B$4:$B18,"&lt;"&amp;$B19))/IFERROR(NETWORKDAYS($B19,'Q3 Setup'!$G$4),1),0)</f>
        <v>0</v>
      </c>
      <c r="P19" s="38" t="str">
        <f t="shared" si="11"/>
        <v/>
      </c>
    </row>
    <row r="20" spans="2:17" ht="18.75" customHeight="1" x14ac:dyDescent="0.2">
      <c r="B20" s="31">
        <v>46297</v>
      </c>
      <c r="C20" s="39" t="str">
        <f>'Q3 Setup'!$C$10</f>
        <v>Rep 4</v>
      </c>
      <c r="D20" s="33"/>
      <c r="E20" s="25"/>
      <c r="F20" s="40">
        <f t="shared" si="6"/>
        <v>0</v>
      </c>
      <c r="G20" s="40" t="str">
        <f t="shared" si="7"/>
        <v/>
      </c>
      <c r="H20" s="41" t="str">
        <f t="shared" si="8"/>
        <v/>
      </c>
      <c r="I20" s="36"/>
      <c r="J20" s="42">
        <f t="shared" si="9"/>
        <v>0</v>
      </c>
      <c r="K20" s="41" t="str">
        <f t="shared" si="10"/>
        <v/>
      </c>
      <c r="L20" s="25"/>
      <c r="M20" s="25"/>
      <c r="N20" s="26"/>
      <c r="O20" s="29">
        <f>IFERROR(('Q3 Setup'!$D$10-'Q3 Setup'!$E$10+SUMIFS($N$4:$N19,$C$4:$C19,'Q3 Setup'!$C$10)-SUMIFS($N$4:$N19,$C$4:$C19,'Q3 Setup'!$C$10,$B$4:$B19,"&lt;"&amp;$B20))/IFERROR(NETWORKDAYS($B20,'Q3 Setup'!$G$4),1),0)</f>
        <v>0</v>
      </c>
      <c r="P20" s="43" t="str">
        <f t="shared" si="11"/>
        <v/>
      </c>
    </row>
    <row r="21" spans="2:17" ht="18.75" customHeight="1" x14ac:dyDescent="0.2">
      <c r="B21" s="31">
        <v>46297</v>
      </c>
      <c r="C21" s="32" t="str">
        <f>'Q3 Setup'!$C$11</f>
        <v>Rep 5</v>
      </c>
      <c r="D21" s="33"/>
      <c r="E21" s="25"/>
      <c r="F21" s="34">
        <f t="shared" si="6"/>
        <v>0</v>
      </c>
      <c r="G21" s="34" t="str">
        <f t="shared" si="7"/>
        <v/>
      </c>
      <c r="H21" s="35" t="str">
        <f t="shared" si="8"/>
        <v/>
      </c>
      <c r="I21" s="36"/>
      <c r="J21" s="37">
        <f t="shared" si="9"/>
        <v>0</v>
      </c>
      <c r="K21" s="35" t="str">
        <f t="shared" si="10"/>
        <v/>
      </c>
      <c r="L21" s="25"/>
      <c r="M21" s="25"/>
      <c r="N21" s="26"/>
      <c r="O21" s="29">
        <f>IFERROR(('Q3 Setup'!$D$11-'Q3 Setup'!$E$11+SUMIFS($N$4:$N20,$C$4:$C20,'Q3 Setup'!$C$11)-SUMIFS($N$4:$N20,$C$4:$C20,'Q3 Setup'!$C$11,$B$4:$B20,"&lt;"&amp;$B21))/IFERROR(NETWORKDAYS($B21,'Q3 Setup'!$G$4),1),0)</f>
        <v>0</v>
      </c>
      <c r="P21" s="38" t="str">
        <f t="shared" si="11"/>
        <v/>
      </c>
    </row>
    <row r="22" spans="2:17" ht="18.75" customHeight="1" x14ac:dyDescent="0.2">
      <c r="B22" s="31">
        <v>46297</v>
      </c>
      <c r="C22" s="39" t="str">
        <f>'Q3 Setup'!$C$12</f>
        <v>Rep 6</v>
      </c>
      <c r="D22" s="33"/>
      <c r="E22" s="25"/>
      <c r="F22" s="40">
        <f t="shared" si="6"/>
        <v>0</v>
      </c>
      <c r="G22" s="40" t="str">
        <f t="shared" si="7"/>
        <v/>
      </c>
      <c r="H22" s="41" t="str">
        <f t="shared" si="8"/>
        <v/>
      </c>
      <c r="I22" s="36"/>
      <c r="J22" s="42">
        <f t="shared" si="9"/>
        <v>0</v>
      </c>
      <c r="K22" s="41" t="str">
        <f t="shared" si="10"/>
        <v/>
      </c>
      <c r="L22" s="25"/>
      <c r="M22" s="25"/>
      <c r="N22" s="26"/>
      <c r="O22" s="29">
        <f>IFERROR(('Q3 Setup'!$D$12-'Q3 Setup'!$E$12+SUMIFS($N$4:$N21,$C$4:$C21,'Q3 Setup'!$C$12)-SUMIFS($N$4:$N21,$C$4:$C21,'Q3 Setup'!$C$12,$B$4:$B21,"&lt;"&amp;$B22))/IFERROR(NETWORKDAYS($B22,'Q3 Setup'!$G$4),1),0)</f>
        <v>0</v>
      </c>
      <c r="P22" s="43" t="str">
        <f t="shared" si="11"/>
        <v/>
      </c>
    </row>
    <row r="23" spans="2:17" ht="18.75" customHeight="1" x14ac:dyDescent="0.2">
      <c r="B23" s="31">
        <v>46297</v>
      </c>
      <c r="C23" s="32" t="str">
        <f>'Q3 Setup'!$C$13</f>
        <v>Rep 7</v>
      </c>
      <c r="D23" s="33"/>
      <c r="E23" s="25"/>
      <c r="F23" s="34">
        <f t="shared" si="6"/>
        <v>0</v>
      </c>
      <c r="G23" s="34" t="str">
        <f t="shared" si="7"/>
        <v/>
      </c>
      <c r="H23" s="35" t="str">
        <f t="shared" si="8"/>
        <v/>
      </c>
      <c r="I23" s="36"/>
      <c r="J23" s="37">
        <f t="shared" si="9"/>
        <v>0</v>
      </c>
      <c r="K23" s="35" t="str">
        <f t="shared" si="10"/>
        <v/>
      </c>
      <c r="L23" s="25"/>
      <c r="M23" s="25"/>
      <c r="N23" s="26"/>
      <c r="O23" s="29">
        <f>IFERROR(('Q3 Setup'!$D$13-'Q3 Setup'!$E$13+SUMIFS($N$4:$N22,$C$4:$C22,'Q3 Setup'!$C$13)-SUMIFS($N$4:$N22,$C$4:$C22,'Q3 Setup'!$C$13,$B$4:$B22,"&lt;"&amp;$B23))/IFERROR(NETWORKDAYS($B23,'Q3 Setup'!$G$4),1),0)</f>
        <v>0</v>
      </c>
      <c r="P23" s="38" t="str">
        <f t="shared" si="11"/>
        <v/>
      </c>
    </row>
    <row r="24" spans="2:17" ht="18.75" customHeight="1" x14ac:dyDescent="0.2">
      <c r="B24" s="31">
        <v>46297</v>
      </c>
      <c r="C24" s="39" t="str">
        <f>'Q3 Setup'!$C$14</f>
        <v>Rep 8</v>
      </c>
      <c r="D24" s="33"/>
      <c r="E24" s="25"/>
      <c r="F24" s="40">
        <f t="shared" si="6"/>
        <v>0</v>
      </c>
      <c r="G24" s="40" t="str">
        <f t="shared" si="7"/>
        <v/>
      </c>
      <c r="H24" s="41" t="str">
        <f t="shared" si="8"/>
        <v/>
      </c>
      <c r="I24" s="36"/>
      <c r="J24" s="42">
        <f t="shared" si="9"/>
        <v>0</v>
      </c>
      <c r="K24" s="41" t="str">
        <f t="shared" si="10"/>
        <v/>
      </c>
      <c r="L24" s="25"/>
      <c r="M24" s="25"/>
      <c r="N24" s="26"/>
      <c r="O24" s="29">
        <f>IFERROR(('Q3 Setup'!$D$14-'Q3 Setup'!$E$14+SUMIFS($N$4:$N23,$C$4:$C23,'Q3 Setup'!$C$14)-SUMIFS($N$4:$N23,$C$4:$C23,'Q3 Setup'!$C$14,$B$4:$B23,"&lt;"&amp;$B24))/IFERROR(NETWORKDAYS($B24,'Q3 Setup'!$G$4),1),0)</f>
        <v>0</v>
      </c>
      <c r="P24" s="43" t="str">
        <f t="shared" si="11"/>
        <v/>
      </c>
    </row>
    <row r="25" spans="2:17" ht="18.75" customHeight="1" x14ac:dyDescent="0.2">
      <c r="B25" s="31">
        <v>46297</v>
      </c>
      <c r="C25" s="32" t="str">
        <f>'Q3 Setup'!$C$15</f>
        <v>Rep 9</v>
      </c>
      <c r="D25" s="33"/>
      <c r="E25" s="25"/>
      <c r="F25" s="34">
        <f t="shared" si="6"/>
        <v>0</v>
      </c>
      <c r="G25" s="34" t="str">
        <f t="shared" si="7"/>
        <v/>
      </c>
      <c r="H25" s="35" t="str">
        <f t="shared" si="8"/>
        <v/>
      </c>
      <c r="I25" s="36"/>
      <c r="J25" s="37">
        <f t="shared" si="9"/>
        <v>0</v>
      </c>
      <c r="K25" s="35" t="str">
        <f t="shared" si="10"/>
        <v/>
      </c>
      <c r="L25" s="25"/>
      <c r="M25" s="25"/>
      <c r="N25" s="26"/>
      <c r="O25" s="29">
        <f>IFERROR(('Q3 Setup'!$D$15-'Q3 Setup'!$E$15+SUMIFS($N$4:$N24,$C$4:$C24,'Q3 Setup'!$C$15)-SUMIFS($N$4:$N24,$C$4:$C24,'Q3 Setup'!$C$15,$B$4:$B24,"&lt;"&amp;$B25))/IFERROR(NETWORKDAYS($B25,'Q3 Setup'!$G$4),1),0)</f>
        <v>0</v>
      </c>
      <c r="P25" s="38" t="str">
        <f t="shared" si="11"/>
        <v/>
      </c>
    </row>
    <row r="26" spans="2:17" ht="18.75" customHeight="1" x14ac:dyDescent="0.2">
      <c r="B26" s="31">
        <v>46297</v>
      </c>
      <c r="C26" s="39" t="str">
        <f>'Q3 Setup'!$C$16</f>
        <v>Rep 10</v>
      </c>
      <c r="D26" s="33"/>
      <c r="E26" s="25"/>
      <c r="F26" s="40">
        <f t="shared" si="6"/>
        <v>0</v>
      </c>
      <c r="G26" s="40" t="str">
        <f t="shared" si="7"/>
        <v/>
      </c>
      <c r="H26" s="41" t="str">
        <f t="shared" si="8"/>
        <v/>
      </c>
      <c r="I26" s="36"/>
      <c r="J26" s="42">
        <f t="shared" si="9"/>
        <v>0</v>
      </c>
      <c r="K26" s="41" t="str">
        <f t="shared" si="10"/>
        <v/>
      </c>
      <c r="L26" s="25"/>
      <c r="M26" s="25"/>
      <c r="N26" s="26"/>
      <c r="O26" s="29">
        <f>IFERROR(('Q3 Setup'!$D$16-'Q3 Setup'!$E$16+SUMIFS($N$4:$N25,$C$4:$C25,'Q3 Setup'!$C$16)-SUMIFS($N$4:$N25,$C$4:$C25,'Q3 Setup'!$C$16,$B$4:$B25,"&lt;"&amp;$B26))/IFERROR(NETWORKDAYS($B26,'Q3 Setup'!$G$4),1),0)</f>
        <v>0</v>
      </c>
      <c r="P26" s="43" t="str">
        <f t="shared" si="11"/>
        <v/>
      </c>
    </row>
    <row r="27" spans="2:17" ht="18.75" customHeight="1" x14ac:dyDescent="0.2">
      <c r="B27" s="31">
        <v>46297</v>
      </c>
      <c r="C27" s="32">
        <f>'Q3 Setup'!$C$17</f>
        <v>0</v>
      </c>
      <c r="D27" s="33"/>
      <c r="E27" s="25"/>
      <c r="F27" s="34">
        <f t="shared" si="6"/>
        <v>0</v>
      </c>
      <c r="G27" s="34" t="str">
        <f t="shared" si="7"/>
        <v/>
      </c>
      <c r="H27" s="35" t="str">
        <f t="shared" si="8"/>
        <v/>
      </c>
      <c r="I27" s="36"/>
      <c r="J27" s="37">
        <f t="shared" si="9"/>
        <v>0</v>
      </c>
      <c r="K27" s="35" t="str">
        <f t="shared" si="10"/>
        <v/>
      </c>
      <c r="L27" s="25"/>
      <c r="M27" s="25"/>
      <c r="N27" s="26"/>
      <c r="O27" s="29">
        <f>IFERROR(('Q3 Setup'!$D$17-'Q3 Setup'!$E$17+SUMIFS($N$4:$N26,$C$4:$C26,'Q3 Setup'!$C$17)-SUMIFS($N$4:$N26,$C$4:$C26,'Q3 Setup'!$C$17,$B$4:$B26,"&lt;"&amp;$B27))/IFERROR(NETWORKDAYS($B27,'Q3 Setup'!$G$4),1),0)</f>
        <v>0</v>
      </c>
      <c r="P27" s="38" t="str">
        <f t="shared" si="11"/>
        <v/>
      </c>
    </row>
    <row r="28" spans="2:17" ht="18.75" customHeight="1" x14ac:dyDescent="0.2">
      <c r="B28" s="31">
        <v>46297</v>
      </c>
      <c r="C28" s="39">
        <f>'Q3 Setup'!$C$18</f>
        <v>0</v>
      </c>
      <c r="D28" s="33"/>
      <c r="E28" s="25"/>
      <c r="F28" s="40">
        <f t="shared" si="6"/>
        <v>0</v>
      </c>
      <c r="G28" s="40" t="str">
        <f t="shared" si="7"/>
        <v/>
      </c>
      <c r="H28" s="41" t="str">
        <f t="shared" si="8"/>
        <v/>
      </c>
      <c r="I28" s="36"/>
      <c r="J28" s="42">
        <f t="shared" si="9"/>
        <v>0</v>
      </c>
      <c r="K28" s="41" t="str">
        <f t="shared" si="10"/>
        <v/>
      </c>
      <c r="L28" s="25"/>
      <c r="M28" s="25"/>
      <c r="N28" s="26"/>
      <c r="O28" s="29">
        <f>IFERROR(('Q3 Setup'!$D$18-'Q3 Setup'!$E$18+SUMIFS($N$4:$N27,$C$4:$C27,'Q3 Setup'!$C$18)-SUMIFS($N$4:$N27,$C$4:$C27,'Q3 Setup'!$C$18,$B$4:$B27,"&lt;"&amp;$B28))/IFERROR(NETWORKDAYS($B28,'Q3 Setup'!$G$4),1),0)</f>
        <v>0</v>
      </c>
      <c r="P28" s="43" t="str">
        <f t="shared" si="11"/>
        <v/>
      </c>
    </row>
    <row r="29" spans="2:17" ht="4.5" customHeight="1" x14ac:dyDescent="0.2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</row>
    <row r="30" spans="2:17" ht="18.75" customHeight="1" x14ac:dyDescent="0.2">
      <c r="B30" s="31">
        <v>46300</v>
      </c>
      <c r="C30" s="32" t="str">
        <f>'Q3 Setup'!$C$7</f>
        <v>Rep 1</v>
      </c>
      <c r="D30" s="33"/>
      <c r="E30" s="25"/>
      <c r="F30" s="34">
        <f t="shared" ref="F30:F41" si="12">IFERROR(D30*7.5,"")</f>
        <v>0</v>
      </c>
      <c r="G30" s="34" t="str">
        <f t="shared" ref="G30:G41" si="13">IFERROR(E30/D30,"")</f>
        <v/>
      </c>
      <c r="H30" s="35" t="str">
        <f t="shared" ref="H30:H41" si="14">IFERROR(E30/F30,"")</f>
        <v/>
      </c>
      <c r="I30" s="36"/>
      <c r="J30" s="37">
        <f t="shared" ref="J30:J41" si="15">IFERROR(D30*0.375/24,"")</f>
        <v>0</v>
      </c>
      <c r="K30" s="35" t="str">
        <f t="shared" ref="K30:K41" si="16">IFERROR(I30/J30,"")</f>
        <v/>
      </c>
      <c r="L30" s="25"/>
      <c r="M30" s="25"/>
      <c r="N30" s="26"/>
      <c r="O30" s="29">
        <f>IFERROR(('Q3 Setup'!$D$7-'Q3 Setup'!$E$7+SUMIFS($N$4:$N29,$C$4:$C29,'Q3 Setup'!$C$7)-SUMIFS($N$4:$N29,$C$4:$C29,'Q3 Setup'!$C$7,$B$4:$B29,"&lt;"&amp;$B30))/IFERROR(NETWORKDAYS($B30,'Q3 Setup'!$G$4),1),0)</f>
        <v>0</v>
      </c>
      <c r="P30" s="38" t="str">
        <f t="shared" ref="P30:P41" si="17">IFERROR(N30/O30,"")</f>
        <v/>
      </c>
    </row>
    <row r="31" spans="2:17" ht="18.75" customHeight="1" x14ac:dyDescent="0.2">
      <c r="B31" s="31">
        <v>46300</v>
      </c>
      <c r="C31" s="39" t="str">
        <f>'Q3 Setup'!$C$8</f>
        <v>Rep 2</v>
      </c>
      <c r="D31" s="33"/>
      <c r="E31" s="25"/>
      <c r="F31" s="40">
        <f t="shared" si="12"/>
        <v>0</v>
      </c>
      <c r="G31" s="40" t="str">
        <f t="shared" si="13"/>
        <v/>
      </c>
      <c r="H31" s="41" t="str">
        <f t="shared" si="14"/>
        <v/>
      </c>
      <c r="I31" s="36"/>
      <c r="J31" s="42">
        <f t="shared" si="15"/>
        <v>0</v>
      </c>
      <c r="K31" s="41" t="str">
        <f t="shared" si="16"/>
        <v/>
      </c>
      <c r="L31" s="25"/>
      <c r="M31" s="25"/>
      <c r="N31" s="26"/>
      <c r="O31" s="29">
        <f>IFERROR(('Q3 Setup'!$D$8-'Q3 Setup'!$E$8+SUMIFS($N$4:$N30,$C$4:$C30,'Q3 Setup'!$C$8)-SUMIFS($N$4:$N30,$C$4:$C30,'Q3 Setup'!$C$8,$B$4:$B30,"&lt;"&amp;$B31))/IFERROR(NETWORKDAYS($B31,'Q3 Setup'!$G$4),1),0)</f>
        <v>0</v>
      </c>
      <c r="P31" s="43" t="str">
        <f t="shared" si="17"/>
        <v/>
      </c>
    </row>
    <row r="32" spans="2:17" ht="18.75" customHeight="1" x14ac:dyDescent="0.2">
      <c r="B32" s="31">
        <v>46300</v>
      </c>
      <c r="C32" s="32" t="str">
        <f>'Q3 Setup'!$C$9</f>
        <v>Rep 3</v>
      </c>
      <c r="D32" s="33"/>
      <c r="E32" s="25"/>
      <c r="F32" s="34">
        <f t="shared" si="12"/>
        <v>0</v>
      </c>
      <c r="G32" s="34" t="str">
        <f t="shared" si="13"/>
        <v/>
      </c>
      <c r="H32" s="35" t="str">
        <f t="shared" si="14"/>
        <v/>
      </c>
      <c r="I32" s="36"/>
      <c r="J32" s="37">
        <f t="shared" si="15"/>
        <v>0</v>
      </c>
      <c r="K32" s="35" t="str">
        <f t="shared" si="16"/>
        <v/>
      </c>
      <c r="L32" s="25"/>
      <c r="M32" s="25"/>
      <c r="N32" s="26"/>
      <c r="O32" s="29">
        <f>IFERROR(('Q3 Setup'!$D$9-'Q3 Setup'!$E$9+SUMIFS($N$4:$N31,$C$4:$C31,'Q3 Setup'!$C$9)-SUMIFS($N$4:$N31,$C$4:$C31,'Q3 Setup'!$C$9,$B$4:$B31,"&lt;"&amp;$B32))/IFERROR(NETWORKDAYS($B32,'Q3 Setup'!$G$4),1),0)</f>
        <v>0</v>
      </c>
      <c r="P32" s="38" t="str">
        <f t="shared" si="17"/>
        <v/>
      </c>
    </row>
    <row r="33" spans="2:17" ht="18.75" customHeight="1" x14ac:dyDescent="0.2">
      <c r="B33" s="31">
        <v>46300</v>
      </c>
      <c r="C33" s="39" t="str">
        <f>'Q3 Setup'!$C$10</f>
        <v>Rep 4</v>
      </c>
      <c r="D33" s="33"/>
      <c r="E33" s="25"/>
      <c r="F33" s="40">
        <f t="shared" si="12"/>
        <v>0</v>
      </c>
      <c r="G33" s="40" t="str">
        <f t="shared" si="13"/>
        <v/>
      </c>
      <c r="H33" s="41" t="str">
        <f t="shared" si="14"/>
        <v/>
      </c>
      <c r="I33" s="36"/>
      <c r="J33" s="42">
        <f t="shared" si="15"/>
        <v>0</v>
      </c>
      <c r="K33" s="41" t="str">
        <f t="shared" si="16"/>
        <v/>
      </c>
      <c r="L33" s="25"/>
      <c r="M33" s="25"/>
      <c r="N33" s="26"/>
      <c r="O33" s="29">
        <f>IFERROR(('Q3 Setup'!$D$10-'Q3 Setup'!$E$10+SUMIFS($N$4:$N32,$C$4:$C32,'Q3 Setup'!$C$10)-SUMIFS($N$4:$N32,$C$4:$C32,'Q3 Setup'!$C$10,$B$4:$B32,"&lt;"&amp;$B33))/IFERROR(NETWORKDAYS($B33,'Q3 Setup'!$G$4),1),0)</f>
        <v>0</v>
      </c>
      <c r="P33" s="43" t="str">
        <f t="shared" si="17"/>
        <v/>
      </c>
    </row>
    <row r="34" spans="2:17" ht="18.75" customHeight="1" x14ac:dyDescent="0.2">
      <c r="B34" s="31">
        <v>46300</v>
      </c>
      <c r="C34" s="32" t="str">
        <f>'Q3 Setup'!$C$11</f>
        <v>Rep 5</v>
      </c>
      <c r="D34" s="33"/>
      <c r="E34" s="25"/>
      <c r="F34" s="34">
        <f t="shared" si="12"/>
        <v>0</v>
      </c>
      <c r="G34" s="34" t="str">
        <f t="shared" si="13"/>
        <v/>
      </c>
      <c r="H34" s="35" t="str">
        <f t="shared" si="14"/>
        <v/>
      </c>
      <c r="I34" s="36"/>
      <c r="J34" s="37">
        <f t="shared" si="15"/>
        <v>0</v>
      </c>
      <c r="K34" s="35" t="str">
        <f t="shared" si="16"/>
        <v/>
      </c>
      <c r="L34" s="25"/>
      <c r="M34" s="25"/>
      <c r="N34" s="26"/>
      <c r="O34" s="29">
        <f>IFERROR(('Q3 Setup'!$D$11-'Q3 Setup'!$E$11+SUMIFS($N$4:$N33,$C$4:$C33,'Q3 Setup'!$C$11)-SUMIFS($N$4:$N33,$C$4:$C33,'Q3 Setup'!$C$11,$B$4:$B33,"&lt;"&amp;$B34))/IFERROR(NETWORKDAYS($B34,'Q3 Setup'!$G$4),1),0)</f>
        <v>0</v>
      </c>
      <c r="P34" s="38" t="str">
        <f t="shared" si="17"/>
        <v/>
      </c>
    </row>
    <row r="35" spans="2:17" ht="18.75" customHeight="1" x14ac:dyDescent="0.2">
      <c r="B35" s="31">
        <v>46300</v>
      </c>
      <c r="C35" s="39" t="str">
        <f>'Q3 Setup'!$C$12</f>
        <v>Rep 6</v>
      </c>
      <c r="D35" s="33"/>
      <c r="E35" s="25"/>
      <c r="F35" s="40">
        <f t="shared" si="12"/>
        <v>0</v>
      </c>
      <c r="G35" s="40" t="str">
        <f t="shared" si="13"/>
        <v/>
      </c>
      <c r="H35" s="41" t="str">
        <f t="shared" si="14"/>
        <v/>
      </c>
      <c r="I35" s="36"/>
      <c r="J35" s="42">
        <f t="shared" si="15"/>
        <v>0</v>
      </c>
      <c r="K35" s="41" t="str">
        <f t="shared" si="16"/>
        <v/>
      </c>
      <c r="L35" s="25"/>
      <c r="M35" s="25"/>
      <c r="N35" s="26"/>
      <c r="O35" s="29">
        <f>IFERROR(('Q3 Setup'!$D$12-'Q3 Setup'!$E$12+SUMIFS($N$4:$N34,$C$4:$C34,'Q3 Setup'!$C$12)-SUMIFS($N$4:$N34,$C$4:$C34,'Q3 Setup'!$C$12,$B$4:$B34,"&lt;"&amp;$B35))/IFERROR(NETWORKDAYS($B35,'Q3 Setup'!$G$4),1),0)</f>
        <v>0</v>
      </c>
      <c r="P35" s="43" t="str">
        <f t="shared" si="17"/>
        <v/>
      </c>
    </row>
    <row r="36" spans="2:17" ht="18.75" customHeight="1" x14ac:dyDescent="0.2">
      <c r="B36" s="31">
        <v>46300</v>
      </c>
      <c r="C36" s="32" t="str">
        <f>'Q3 Setup'!$C$13</f>
        <v>Rep 7</v>
      </c>
      <c r="D36" s="33"/>
      <c r="E36" s="25"/>
      <c r="F36" s="34">
        <f t="shared" si="12"/>
        <v>0</v>
      </c>
      <c r="G36" s="34" t="str">
        <f t="shared" si="13"/>
        <v/>
      </c>
      <c r="H36" s="35" t="str">
        <f t="shared" si="14"/>
        <v/>
      </c>
      <c r="I36" s="36"/>
      <c r="J36" s="37">
        <f t="shared" si="15"/>
        <v>0</v>
      </c>
      <c r="K36" s="35" t="str">
        <f t="shared" si="16"/>
        <v/>
      </c>
      <c r="L36" s="25"/>
      <c r="M36" s="25"/>
      <c r="N36" s="26"/>
      <c r="O36" s="29">
        <f>IFERROR(('Q3 Setup'!$D$13-'Q3 Setup'!$E$13+SUMIFS($N$4:$N35,$C$4:$C35,'Q3 Setup'!$C$13)-SUMIFS($N$4:$N35,$C$4:$C35,'Q3 Setup'!$C$13,$B$4:$B35,"&lt;"&amp;$B36))/IFERROR(NETWORKDAYS($B36,'Q3 Setup'!$G$4),1),0)</f>
        <v>0</v>
      </c>
      <c r="P36" s="38" t="str">
        <f t="shared" si="17"/>
        <v/>
      </c>
    </row>
    <row r="37" spans="2:17" ht="18.75" customHeight="1" x14ac:dyDescent="0.2">
      <c r="B37" s="31">
        <v>46300</v>
      </c>
      <c r="C37" s="39" t="str">
        <f>'Q3 Setup'!$C$14</f>
        <v>Rep 8</v>
      </c>
      <c r="D37" s="33"/>
      <c r="E37" s="25"/>
      <c r="F37" s="40">
        <f t="shared" si="12"/>
        <v>0</v>
      </c>
      <c r="G37" s="40" t="str">
        <f t="shared" si="13"/>
        <v/>
      </c>
      <c r="H37" s="41" t="str">
        <f t="shared" si="14"/>
        <v/>
      </c>
      <c r="I37" s="36"/>
      <c r="J37" s="42">
        <f t="shared" si="15"/>
        <v>0</v>
      </c>
      <c r="K37" s="41" t="str">
        <f t="shared" si="16"/>
        <v/>
      </c>
      <c r="L37" s="25"/>
      <c r="M37" s="25"/>
      <c r="N37" s="26"/>
      <c r="O37" s="29">
        <f>IFERROR(('Q3 Setup'!$D$14-'Q3 Setup'!$E$14+SUMIFS($N$4:$N36,$C$4:$C36,'Q3 Setup'!$C$14)-SUMIFS($N$4:$N36,$C$4:$C36,'Q3 Setup'!$C$14,$B$4:$B36,"&lt;"&amp;$B37))/IFERROR(NETWORKDAYS($B37,'Q3 Setup'!$G$4),1),0)</f>
        <v>0</v>
      </c>
      <c r="P37" s="43" t="str">
        <f t="shared" si="17"/>
        <v/>
      </c>
    </row>
    <row r="38" spans="2:17" ht="18.75" customHeight="1" x14ac:dyDescent="0.2">
      <c r="B38" s="31">
        <v>46300</v>
      </c>
      <c r="C38" s="32" t="str">
        <f>'Q3 Setup'!$C$15</f>
        <v>Rep 9</v>
      </c>
      <c r="D38" s="33"/>
      <c r="E38" s="25"/>
      <c r="F38" s="34">
        <f t="shared" si="12"/>
        <v>0</v>
      </c>
      <c r="G38" s="34" t="str">
        <f t="shared" si="13"/>
        <v/>
      </c>
      <c r="H38" s="35" t="str">
        <f t="shared" si="14"/>
        <v/>
      </c>
      <c r="I38" s="36"/>
      <c r="J38" s="37">
        <f t="shared" si="15"/>
        <v>0</v>
      </c>
      <c r="K38" s="35" t="str">
        <f t="shared" si="16"/>
        <v/>
      </c>
      <c r="L38" s="25"/>
      <c r="M38" s="25"/>
      <c r="N38" s="26"/>
      <c r="O38" s="29">
        <f>IFERROR(('Q3 Setup'!$D$15-'Q3 Setup'!$E$15+SUMIFS($N$4:$N37,$C$4:$C37,'Q3 Setup'!$C$15)-SUMIFS($N$4:$N37,$C$4:$C37,'Q3 Setup'!$C$15,$B$4:$B37,"&lt;"&amp;$B38))/IFERROR(NETWORKDAYS($B38,'Q3 Setup'!$G$4),1),0)</f>
        <v>0</v>
      </c>
      <c r="P38" s="38" t="str">
        <f t="shared" si="17"/>
        <v/>
      </c>
    </row>
    <row r="39" spans="2:17" ht="18.75" customHeight="1" x14ac:dyDescent="0.2">
      <c r="B39" s="31">
        <v>46300</v>
      </c>
      <c r="C39" s="39" t="str">
        <f>'Q3 Setup'!$C$16</f>
        <v>Rep 10</v>
      </c>
      <c r="D39" s="33"/>
      <c r="E39" s="25"/>
      <c r="F39" s="40">
        <f t="shared" si="12"/>
        <v>0</v>
      </c>
      <c r="G39" s="40" t="str">
        <f t="shared" si="13"/>
        <v/>
      </c>
      <c r="H39" s="41" t="str">
        <f t="shared" si="14"/>
        <v/>
      </c>
      <c r="I39" s="36"/>
      <c r="J39" s="42">
        <f t="shared" si="15"/>
        <v>0</v>
      </c>
      <c r="K39" s="41" t="str">
        <f t="shared" si="16"/>
        <v/>
      </c>
      <c r="L39" s="25"/>
      <c r="M39" s="25"/>
      <c r="N39" s="26"/>
      <c r="O39" s="29">
        <f>IFERROR(('Q3 Setup'!$D$16-'Q3 Setup'!$E$16+SUMIFS($N$4:$N38,$C$4:$C38,'Q3 Setup'!$C$16)-SUMIFS($N$4:$N38,$C$4:$C38,'Q3 Setup'!$C$16,$B$4:$B38,"&lt;"&amp;$B39))/IFERROR(NETWORKDAYS($B39,'Q3 Setup'!$G$4),1),0)</f>
        <v>0</v>
      </c>
      <c r="P39" s="43" t="str">
        <f t="shared" si="17"/>
        <v/>
      </c>
    </row>
    <row r="40" spans="2:17" ht="18.75" customHeight="1" x14ac:dyDescent="0.2">
      <c r="B40" s="31">
        <v>46300</v>
      </c>
      <c r="C40" s="32">
        <f>'Q3 Setup'!$C$17</f>
        <v>0</v>
      </c>
      <c r="D40" s="33"/>
      <c r="E40" s="25"/>
      <c r="F40" s="34">
        <f t="shared" si="12"/>
        <v>0</v>
      </c>
      <c r="G40" s="34" t="str">
        <f t="shared" si="13"/>
        <v/>
      </c>
      <c r="H40" s="35" t="str">
        <f t="shared" si="14"/>
        <v/>
      </c>
      <c r="I40" s="36"/>
      <c r="J40" s="37">
        <f t="shared" si="15"/>
        <v>0</v>
      </c>
      <c r="K40" s="35" t="str">
        <f t="shared" si="16"/>
        <v/>
      </c>
      <c r="L40" s="25"/>
      <c r="M40" s="25"/>
      <c r="N40" s="26"/>
      <c r="O40" s="29">
        <f>IFERROR(('Q3 Setup'!$D$17-'Q3 Setup'!$E$17+SUMIFS($N$4:$N39,$C$4:$C39,'Q3 Setup'!$C$17)-SUMIFS($N$4:$N39,$C$4:$C39,'Q3 Setup'!$C$17,$B$4:$B39,"&lt;"&amp;$B40))/IFERROR(NETWORKDAYS($B40,'Q3 Setup'!$G$4),1),0)</f>
        <v>0</v>
      </c>
      <c r="P40" s="38" t="str">
        <f t="shared" si="17"/>
        <v/>
      </c>
    </row>
    <row r="41" spans="2:17" ht="18.75" customHeight="1" x14ac:dyDescent="0.2">
      <c r="B41" s="31">
        <v>46300</v>
      </c>
      <c r="C41" s="39">
        <f>'Q3 Setup'!$C$18</f>
        <v>0</v>
      </c>
      <c r="D41" s="33"/>
      <c r="E41" s="25"/>
      <c r="F41" s="40">
        <f t="shared" si="12"/>
        <v>0</v>
      </c>
      <c r="G41" s="40" t="str">
        <f t="shared" si="13"/>
        <v/>
      </c>
      <c r="H41" s="41" t="str">
        <f t="shared" si="14"/>
        <v/>
      </c>
      <c r="I41" s="36"/>
      <c r="J41" s="42">
        <f t="shared" si="15"/>
        <v>0</v>
      </c>
      <c r="K41" s="41" t="str">
        <f t="shared" si="16"/>
        <v/>
      </c>
      <c r="L41" s="25"/>
      <c r="M41" s="25"/>
      <c r="N41" s="26"/>
      <c r="O41" s="29">
        <f>IFERROR(('Q3 Setup'!$D$18-'Q3 Setup'!$E$18+SUMIFS($N$4:$N40,$C$4:$C40,'Q3 Setup'!$C$18)-SUMIFS($N$4:$N40,$C$4:$C40,'Q3 Setup'!$C$18,$B$4:$B40,"&lt;"&amp;$B41))/IFERROR(NETWORKDAYS($B41,'Q3 Setup'!$G$4),1),0)</f>
        <v>0</v>
      </c>
      <c r="P41" s="43" t="str">
        <f t="shared" si="17"/>
        <v/>
      </c>
    </row>
    <row r="42" spans="2:17" ht="4.5" customHeight="1" x14ac:dyDescent="0.2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</row>
    <row r="43" spans="2:17" ht="18.75" customHeight="1" x14ac:dyDescent="0.2">
      <c r="B43" s="31">
        <v>46301</v>
      </c>
      <c r="C43" s="32" t="str">
        <f>'Q3 Setup'!$C$7</f>
        <v>Rep 1</v>
      </c>
      <c r="D43" s="33"/>
      <c r="E43" s="25"/>
      <c r="F43" s="34">
        <f t="shared" ref="F43:F54" si="18">IFERROR(D43*7.5,"")</f>
        <v>0</v>
      </c>
      <c r="G43" s="34" t="str">
        <f t="shared" ref="G43:G54" si="19">IFERROR(E43/D43,"")</f>
        <v/>
      </c>
      <c r="H43" s="35" t="str">
        <f t="shared" ref="H43:H54" si="20">IFERROR(E43/F43,"")</f>
        <v/>
      </c>
      <c r="I43" s="36"/>
      <c r="J43" s="37">
        <f t="shared" ref="J43:J54" si="21">IFERROR(D43*0.375/24,"")</f>
        <v>0</v>
      </c>
      <c r="K43" s="35" t="str">
        <f t="shared" ref="K43:K54" si="22">IFERROR(I43/J43,"")</f>
        <v/>
      </c>
      <c r="L43" s="25"/>
      <c r="M43" s="25"/>
      <c r="N43" s="26"/>
      <c r="O43" s="29">
        <f>IFERROR(('Q3 Setup'!$D$7-'Q3 Setup'!$E$7+SUMIFS($N$4:$N42,$C$4:$C42,'Q3 Setup'!$C$7)-SUMIFS($N$4:$N42,$C$4:$C42,'Q3 Setup'!$C$7,$B$4:$B42,"&lt;"&amp;$B43))/IFERROR(NETWORKDAYS($B43,'Q3 Setup'!$G$4),1),0)</f>
        <v>0</v>
      </c>
      <c r="P43" s="38" t="str">
        <f t="shared" ref="P43:P54" si="23">IFERROR(N43/O43,"")</f>
        <v/>
      </c>
    </row>
    <row r="44" spans="2:17" ht="18.75" customHeight="1" x14ac:dyDescent="0.2">
      <c r="B44" s="31">
        <v>46301</v>
      </c>
      <c r="C44" s="39" t="str">
        <f>'Q3 Setup'!$C$8</f>
        <v>Rep 2</v>
      </c>
      <c r="D44" s="33"/>
      <c r="E44" s="25"/>
      <c r="F44" s="40">
        <f t="shared" si="18"/>
        <v>0</v>
      </c>
      <c r="G44" s="40" t="str">
        <f t="shared" si="19"/>
        <v/>
      </c>
      <c r="H44" s="41" t="str">
        <f t="shared" si="20"/>
        <v/>
      </c>
      <c r="I44" s="36"/>
      <c r="J44" s="42">
        <f t="shared" si="21"/>
        <v>0</v>
      </c>
      <c r="K44" s="41" t="str">
        <f t="shared" si="22"/>
        <v/>
      </c>
      <c r="L44" s="25"/>
      <c r="M44" s="25"/>
      <c r="N44" s="26"/>
      <c r="O44" s="29">
        <f>IFERROR(('Q3 Setup'!$D$8-'Q3 Setup'!$E$8+SUMIFS($N$4:$N43,$C$4:$C43,'Q3 Setup'!$C$8)-SUMIFS($N$4:$N43,$C$4:$C43,'Q3 Setup'!$C$8,$B$4:$B43,"&lt;"&amp;$B44))/IFERROR(NETWORKDAYS($B44,'Q3 Setup'!$G$4),1),0)</f>
        <v>0</v>
      </c>
      <c r="P44" s="43" t="str">
        <f t="shared" si="23"/>
        <v/>
      </c>
    </row>
    <row r="45" spans="2:17" ht="18.75" customHeight="1" x14ac:dyDescent="0.2">
      <c r="B45" s="31">
        <v>46301</v>
      </c>
      <c r="C45" s="32" t="str">
        <f>'Q3 Setup'!$C$9</f>
        <v>Rep 3</v>
      </c>
      <c r="D45" s="33"/>
      <c r="E45" s="25"/>
      <c r="F45" s="34">
        <f t="shared" si="18"/>
        <v>0</v>
      </c>
      <c r="G45" s="34" t="str">
        <f t="shared" si="19"/>
        <v/>
      </c>
      <c r="H45" s="35" t="str">
        <f t="shared" si="20"/>
        <v/>
      </c>
      <c r="I45" s="36"/>
      <c r="J45" s="37">
        <f t="shared" si="21"/>
        <v>0</v>
      </c>
      <c r="K45" s="35" t="str">
        <f t="shared" si="22"/>
        <v/>
      </c>
      <c r="L45" s="25"/>
      <c r="M45" s="25"/>
      <c r="N45" s="26"/>
      <c r="O45" s="29">
        <f>IFERROR(('Q3 Setup'!$D$9-'Q3 Setup'!$E$9+SUMIFS($N$4:$N44,$C$4:$C44,'Q3 Setup'!$C$9)-SUMIFS($N$4:$N44,$C$4:$C44,'Q3 Setup'!$C$9,$B$4:$B44,"&lt;"&amp;$B45))/IFERROR(NETWORKDAYS($B45,'Q3 Setup'!$G$4),1),0)</f>
        <v>0</v>
      </c>
      <c r="P45" s="38" t="str">
        <f t="shared" si="23"/>
        <v/>
      </c>
    </row>
    <row r="46" spans="2:17" ht="18.75" customHeight="1" x14ac:dyDescent="0.2">
      <c r="B46" s="31">
        <v>46301</v>
      </c>
      <c r="C46" s="39" t="str">
        <f>'Q3 Setup'!$C$10</f>
        <v>Rep 4</v>
      </c>
      <c r="D46" s="33"/>
      <c r="E46" s="25"/>
      <c r="F46" s="40">
        <f t="shared" si="18"/>
        <v>0</v>
      </c>
      <c r="G46" s="40" t="str">
        <f t="shared" si="19"/>
        <v/>
      </c>
      <c r="H46" s="41" t="str">
        <f t="shared" si="20"/>
        <v/>
      </c>
      <c r="I46" s="36"/>
      <c r="J46" s="42">
        <f t="shared" si="21"/>
        <v>0</v>
      </c>
      <c r="K46" s="41" t="str">
        <f t="shared" si="22"/>
        <v/>
      </c>
      <c r="L46" s="25"/>
      <c r="M46" s="25"/>
      <c r="N46" s="26"/>
      <c r="O46" s="29">
        <f>IFERROR(('Q3 Setup'!$D$10-'Q3 Setup'!$E$10+SUMIFS($N$4:$N45,$C$4:$C45,'Q3 Setup'!$C$10)-SUMIFS($N$4:$N45,$C$4:$C45,'Q3 Setup'!$C$10,$B$4:$B45,"&lt;"&amp;$B46))/IFERROR(NETWORKDAYS($B46,'Q3 Setup'!$G$4),1),0)</f>
        <v>0</v>
      </c>
      <c r="P46" s="43" t="str">
        <f t="shared" si="23"/>
        <v/>
      </c>
    </row>
    <row r="47" spans="2:17" ht="18.75" customHeight="1" x14ac:dyDescent="0.2">
      <c r="B47" s="31">
        <v>46301</v>
      </c>
      <c r="C47" s="32" t="str">
        <f>'Q3 Setup'!$C$11</f>
        <v>Rep 5</v>
      </c>
      <c r="D47" s="33"/>
      <c r="E47" s="25"/>
      <c r="F47" s="34">
        <f t="shared" si="18"/>
        <v>0</v>
      </c>
      <c r="G47" s="34" t="str">
        <f t="shared" si="19"/>
        <v/>
      </c>
      <c r="H47" s="35" t="str">
        <f t="shared" si="20"/>
        <v/>
      </c>
      <c r="I47" s="36"/>
      <c r="J47" s="37">
        <f t="shared" si="21"/>
        <v>0</v>
      </c>
      <c r="K47" s="35" t="str">
        <f t="shared" si="22"/>
        <v/>
      </c>
      <c r="L47" s="25"/>
      <c r="M47" s="25"/>
      <c r="N47" s="26"/>
      <c r="O47" s="29">
        <f>IFERROR(('Q3 Setup'!$D$11-'Q3 Setup'!$E$11+SUMIFS($N$4:$N46,$C$4:$C46,'Q3 Setup'!$C$11)-SUMIFS($N$4:$N46,$C$4:$C46,'Q3 Setup'!$C$11,$B$4:$B46,"&lt;"&amp;$B47))/IFERROR(NETWORKDAYS($B47,'Q3 Setup'!$G$4),1),0)</f>
        <v>0</v>
      </c>
      <c r="P47" s="38" t="str">
        <f t="shared" si="23"/>
        <v/>
      </c>
    </row>
    <row r="48" spans="2:17" ht="18.75" customHeight="1" x14ac:dyDescent="0.2">
      <c r="B48" s="31">
        <v>46301</v>
      </c>
      <c r="C48" s="39" t="str">
        <f>'Q3 Setup'!$C$12</f>
        <v>Rep 6</v>
      </c>
      <c r="D48" s="33"/>
      <c r="E48" s="25"/>
      <c r="F48" s="40">
        <f t="shared" si="18"/>
        <v>0</v>
      </c>
      <c r="G48" s="40" t="str">
        <f t="shared" si="19"/>
        <v/>
      </c>
      <c r="H48" s="41" t="str">
        <f t="shared" si="20"/>
        <v/>
      </c>
      <c r="I48" s="36"/>
      <c r="J48" s="42">
        <f t="shared" si="21"/>
        <v>0</v>
      </c>
      <c r="K48" s="41" t="str">
        <f t="shared" si="22"/>
        <v/>
      </c>
      <c r="L48" s="25"/>
      <c r="M48" s="25"/>
      <c r="N48" s="26"/>
      <c r="O48" s="29">
        <f>IFERROR(('Q3 Setup'!$D$12-'Q3 Setup'!$E$12+SUMIFS($N$4:$N47,$C$4:$C47,'Q3 Setup'!$C$12)-SUMIFS($N$4:$N47,$C$4:$C47,'Q3 Setup'!$C$12,$B$4:$B47,"&lt;"&amp;$B48))/IFERROR(NETWORKDAYS($B48,'Q3 Setup'!$G$4),1),0)</f>
        <v>0</v>
      </c>
      <c r="P48" s="43" t="str">
        <f t="shared" si="23"/>
        <v/>
      </c>
    </row>
    <row r="49" spans="2:17" ht="18.75" customHeight="1" x14ac:dyDescent="0.2">
      <c r="B49" s="31">
        <v>46301</v>
      </c>
      <c r="C49" s="32" t="str">
        <f>'Q3 Setup'!$C$13</f>
        <v>Rep 7</v>
      </c>
      <c r="D49" s="33"/>
      <c r="E49" s="25"/>
      <c r="F49" s="34">
        <f t="shared" si="18"/>
        <v>0</v>
      </c>
      <c r="G49" s="34" t="str">
        <f t="shared" si="19"/>
        <v/>
      </c>
      <c r="H49" s="35" t="str">
        <f t="shared" si="20"/>
        <v/>
      </c>
      <c r="I49" s="36"/>
      <c r="J49" s="37">
        <f t="shared" si="21"/>
        <v>0</v>
      </c>
      <c r="K49" s="35" t="str">
        <f t="shared" si="22"/>
        <v/>
      </c>
      <c r="L49" s="25"/>
      <c r="M49" s="25"/>
      <c r="N49" s="26"/>
      <c r="O49" s="29">
        <f>IFERROR(('Q3 Setup'!$D$13-'Q3 Setup'!$E$13+SUMIFS($N$4:$N48,$C$4:$C48,'Q3 Setup'!$C$13)-SUMIFS($N$4:$N48,$C$4:$C48,'Q3 Setup'!$C$13,$B$4:$B48,"&lt;"&amp;$B49))/IFERROR(NETWORKDAYS($B49,'Q3 Setup'!$G$4),1),0)</f>
        <v>0</v>
      </c>
      <c r="P49" s="38" t="str">
        <f t="shared" si="23"/>
        <v/>
      </c>
    </row>
    <row r="50" spans="2:17" ht="18.75" customHeight="1" x14ac:dyDescent="0.2">
      <c r="B50" s="31">
        <v>46301</v>
      </c>
      <c r="C50" s="39" t="str">
        <f>'Q3 Setup'!$C$14</f>
        <v>Rep 8</v>
      </c>
      <c r="D50" s="33"/>
      <c r="E50" s="25"/>
      <c r="F50" s="40">
        <f t="shared" si="18"/>
        <v>0</v>
      </c>
      <c r="G50" s="40" t="str">
        <f t="shared" si="19"/>
        <v/>
      </c>
      <c r="H50" s="41" t="str">
        <f t="shared" si="20"/>
        <v/>
      </c>
      <c r="I50" s="36"/>
      <c r="J50" s="42">
        <f t="shared" si="21"/>
        <v>0</v>
      </c>
      <c r="K50" s="41" t="str">
        <f t="shared" si="22"/>
        <v/>
      </c>
      <c r="L50" s="25"/>
      <c r="M50" s="25"/>
      <c r="N50" s="26"/>
      <c r="O50" s="29">
        <f>IFERROR(('Q3 Setup'!$D$14-'Q3 Setup'!$E$14+SUMIFS($N$4:$N49,$C$4:$C49,'Q3 Setup'!$C$14)-SUMIFS($N$4:$N49,$C$4:$C49,'Q3 Setup'!$C$14,$B$4:$B49,"&lt;"&amp;$B50))/IFERROR(NETWORKDAYS($B50,'Q3 Setup'!$G$4),1),0)</f>
        <v>0</v>
      </c>
      <c r="P50" s="43" t="str">
        <f t="shared" si="23"/>
        <v/>
      </c>
    </row>
    <row r="51" spans="2:17" ht="18.75" customHeight="1" x14ac:dyDescent="0.2">
      <c r="B51" s="31">
        <v>46301</v>
      </c>
      <c r="C51" s="32" t="str">
        <f>'Q3 Setup'!$C$15</f>
        <v>Rep 9</v>
      </c>
      <c r="D51" s="33"/>
      <c r="E51" s="25"/>
      <c r="F51" s="34">
        <f t="shared" si="18"/>
        <v>0</v>
      </c>
      <c r="G51" s="34" t="str">
        <f t="shared" si="19"/>
        <v/>
      </c>
      <c r="H51" s="35" t="str">
        <f t="shared" si="20"/>
        <v/>
      </c>
      <c r="I51" s="36"/>
      <c r="J51" s="37">
        <f t="shared" si="21"/>
        <v>0</v>
      </c>
      <c r="K51" s="35" t="str">
        <f t="shared" si="22"/>
        <v/>
      </c>
      <c r="L51" s="25"/>
      <c r="M51" s="25"/>
      <c r="N51" s="26"/>
      <c r="O51" s="29">
        <f>IFERROR(('Q3 Setup'!$D$15-'Q3 Setup'!$E$15+SUMIFS($N$4:$N50,$C$4:$C50,'Q3 Setup'!$C$15)-SUMIFS($N$4:$N50,$C$4:$C50,'Q3 Setup'!$C$15,$B$4:$B50,"&lt;"&amp;$B51))/IFERROR(NETWORKDAYS($B51,'Q3 Setup'!$G$4),1),0)</f>
        <v>0</v>
      </c>
      <c r="P51" s="38" t="str">
        <f t="shared" si="23"/>
        <v/>
      </c>
    </row>
    <row r="52" spans="2:17" ht="18.75" customHeight="1" x14ac:dyDescent="0.2">
      <c r="B52" s="31">
        <v>46301</v>
      </c>
      <c r="C52" s="39" t="str">
        <f>'Q3 Setup'!$C$16</f>
        <v>Rep 10</v>
      </c>
      <c r="D52" s="33"/>
      <c r="E52" s="25"/>
      <c r="F52" s="40">
        <f t="shared" si="18"/>
        <v>0</v>
      </c>
      <c r="G52" s="40" t="str">
        <f t="shared" si="19"/>
        <v/>
      </c>
      <c r="H52" s="41" t="str">
        <f t="shared" si="20"/>
        <v/>
      </c>
      <c r="I52" s="36"/>
      <c r="J52" s="42">
        <f t="shared" si="21"/>
        <v>0</v>
      </c>
      <c r="K52" s="41" t="str">
        <f t="shared" si="22"/>
        <v/>
      </c>
      <c r="L52" s="25"/>
      <c r="M52" s="25"/>
      <c r="N52" s="26"/>
      <c r="O52" s="29">
        <f>IFERROR(('Q3 Setup'!$D$16-'Q3 Setup'!$E$16+SUMIFS($N$4:$N51,$C$4:$C51,'Q3 Setup'!$C$16)-SUMIFS($N$4:$N51,$C$4:$C51,'Q3 Setup'!$C$16,$B$4:$B51,"&lt;"&amp;$B52))/IFERROR(NETWORKDAYS($B52,'Q3 Setup'!$G$4),1),0)</f>
        <v>0</v>
      </c>
      <c r="P52" s="43" t="str">
        <f t="shared" si="23"/>
        <v/>
      </c>
    </row>
    <row r="53" spans="2:17" ht="18.75" customHeight="1" x14ac:dyDescent="0.2">
      <c r="B53" s="31">
        <v>46301</v>
      </c>
      <c r="C53" s="32">
        <f>'Q3 Setup'!$C$17</f>
        <v>0</v>
      </c>
      <c r="D53" s="33"/>
      <c r="E53" s="25"/>
      <c r="F53" s="34">
        <f t="shared" si="18"/>
        <v>0</v>
      </c>
      <c r="G53" s="34" t="str">
        <f t="shared" si="19"/>
        <v/>
      </c>
      <c r="H53" s="35" t="str">
        <f t="shared" si="20"/>
        <v/>
      </c>
      <c r="I53" s="36"/>
      <c r="J53" s="37">
        <f t="shared" si="21"/>
        <v>0</v>
      </c>
      <c r="K53" s="35" t="str">
        <f t="shared" si="22"/>
        <v/>
      </c>
      <c r="L53" s="25"/>
      <c r="M53" s="25"/>
      <c r="N53" s="26"/>
      <c r="O53" s="29">
        <f>IFERROR(('Q3 Setup'!$D$17-'Q3 Setup'!$E$17+SUMIFS($N$4:$N52,$C$4:$C52,'Q3 Setup'!$C$17)-SUMIFS($N$4:$N52,$C$4:$C52,'Q3 Setup'!$C$17,$B$4:$B52,"&lt;"&amp;$B53))/IFERROR(NETWORKDAYS($B53,'Q3 Setup'!$G$4),1),0)</f>
        <v>0</v>
      </c>
      <c r="P53" s="38" t="str">
        <f t="shared" si="23"/>
        <v/>
      </c>
    </row>
    <row r="54" spans="2:17" ht="18.75" customHeight="1" x14ac:dyDescent="0.2">
      <c r="B54" s="31">
        <v>46301</v>
      </c>
      <c r="C54" s="39">
        <f>'Q3 Setup'!$C$18</f>
        <v>0</v>
      </c>
      <c r="D54" s="33"/>
      <c r="E54" s="25"/>
      <c r="F54" s="40">
        <f t="shared" si="18"/>
        <v>0</v>
      </c>
      <c r="G54" s="40" t="str">
        <f t="shared" si="19"/>
        <v/>
      </c>
      <c r="H54" s="41" t="str">
        <f t="shared" si="20"/>
        <v/>
      </c>
      <c r="I54" s="36"/>
      <c r="J54" s="42">
        <f t="shared" si="21"/>
        <v>0</v>
      </c>
      <c r="K54" s="41" t="str">
        <f t="shared" si="22"/>
        <v/>
      </c>
      <c r="L54" s="25"/>
      <c r="M54" s="25"/>
      <c r="N54" s="26"/>
      <c r="O54" s="29">
        <f>IFERROR(('Q3 Setup'!$D$18-'Q3 Setup'!$E$18+SUMIFS($N$4:$N53,$C$4:$C53,'Q3 Setup'!$C$18)-SUMIFS($N$4:$N53,$C$4:$C53,'Q3 Setup'!$C$18,$B$4:$B53,"&lt;"&amp;$B54))/IFERROR(NETWORKDAYS($B54,'Q3 Setup'!$G$4),1),0)</f>
        <v>0</v>
      </c>
      <c r="P54" s="43" t="str">
        <f t="shared" si="23"/>
        <v/>
      </c>
    </row>
    <row r="55" spans="2:17" ht="4.5" customHeight="1" x14ac:dyDescent="0.2"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</row>
    <row r="56" spans="2:17" ht="18.75" customHeight="1" x14ac:dyDescent="0.2">
      <c r="B56" s="31">
        <v>46302</v>
      </c>
      <c r="C56" s="32" t="str">
        <f>'Q3 Setup'!$C$7</f>
        <v>Rep 1</v>
      </c>
      <c r="D56" s="33"/>
      <c r="E56" s="25"/>
      <c r="F56" s="34">
        <f t="shared" ref="F56:F67" si="24">IFERROR(D56*7.5,"")</f>
        <v>0</v>
      </c>
      <c r="G56" s="34" t="str">
        <f t="shared" ref="G56:G67" si="25">IFERROR(E56/D56,"")</f>
        <v/>
      </c>
      <c r="H56" s="35" t="str">
        <f t="shared" ref="H56:H67" si="26">IFERROR(E56/F56,"")</f>
        <v/>
      </c>
      <c r="I56" s="36"/>
      <c r="J56" s="37">
        <f t="shared" ref="J56:J67" si="27">IFERROR(D56*0.375/24,"")</f>
        <v>0</v>
      </c>
      <c r="K56" s="35" t="str">
        <f t="shared" ref="K56:K67" si="28">IFERROR(I56/J56,"")</f>
        <v/>
      </c>
      <c r="L56" s="25"/>
      <c r="M56" s="25"/>
      <c r="N56" s="26"/>
      <c r="O56" s="29">
        <f>IFERROR(('Q3 Setup'!$D$7-'Q3 Setup'!$E$7+SUMIFS($N$4:$N55,$C$4:$C55,'Q3 Setup'!$C$7)-SUMIFS($N$4:$N55,$C$4:$C55,'Q3 Setup'!$C$7,$B$4:$B55,"&lt;"&amp;$B56))/IFERROR(NETWORKDAYS($B56,'Q3 Setup'!$G$4),1),0)</f>
        <v>0</v>
      </c>
      <c r="P56" s="38" t="str">
        <f t="shared" ref="P56:P67" si="29">IFERROR(N56/O56,"")</f>
        <v/>
      </c>
    </row>
    <row r="57" spans="2:17" ht="18.75" customHeight="1" x14ac:dyDescent="0.2">
      <c r="B57" s="31">
        <v>46302</v>
      </c>
      <c r="C57" s="39" t="str">
        <f>'Q3 Setup'!$C$8</f>
        <v>Rep 2</v>
      </c>
      <c r="D57" s="33"/>
      <c r="E57" s="25"/>
      <c r="F57" s="40">
        <f t="shared" si="24"/>
        <v>0</v>
      </c>
      <c r="G57" s="40" t="str">
        <f t="shared" si="25"/>
        <v/>
      </c>
      <c r="H57" s="41" t="str">
        <f t="shared" si="26"/>
        <v/>
      </c>
      <c r="I57" s="36"/>
      <c r="J57" s="42">
        <f t="shared" si="27"/>
        <v>0</v>
      </c>
      <c r="K57" s="41" t="str">
        <f t="shared" si="28"/>
        <v/>
      </c>
      <c r="L57" s="25"/>
      <c r="M57" s="25"/>
      <c r="N57" s="26"/>
      <c r="O57" s="29">
        <f>IFERROR(('Q3 Setup'!$D$8-'Q3 Setup'!$E$8+SUMIFS($N$4:$N56,$C$4:$C56,'Q3 Setup'!$C$8)-SUMIFS($N$4:$N56,$C$4:$C56,'Q3 Setup'!$C$8,$B$4:$B56,"&lt;"&amp;$B57))/IFERROR(NETWORKDAYS($B57,'Q3 Setup'!$G$4),1),0)</f>
        <v>0</v>
      </c>
      <c r="P57" s="43" t="str">
        <f t="shared" si="29"/>
        <v/>
      </c>
    </row>
    <row r="58" spans="2:17" ht="18.75" customHeight="1" x14ac:dyDescent="0.2">
      <c r="B58" s="31">
        <v>46302</v>
      </c>
      <c r="C58" s="32" t="str">
        <f>'Q3 Setup'!$C$9</f>
        <v>Rep 3</v>
      </c>
      <c r="D58" s="33"/>
      <c r="E58" s="25"/>
      <c r="F58" s="34">
        <f t="shared" si="24"/>
        <v>0</v>
      </c>
      <c r="G58" s="34" t="str">
        <f t="shared" si="25"/>
        <v/>
      </c>
      <c r="H58" s="35" t="str">
        <f t="shared" si="26"/>
        <v/>
      </c>
      <c r="I58" s="36"/>
      <c r="J58" s="37">
        <f t="shared" si="27"/>
        <v>0</v>
      </c>
      <c r="K58" s="35" t="str">
        <f t="shared" si="28"/>
        <v/>
      </c>
      <c r="L58" s="25"/>
      <c r="M58" s="25"/>
      <c r="N58" s="26"/>
      <c r="O58" s="29">
        <f>IFERROR(('Q3 Setup'!$D$9-'Q3 Setup'!$E$9+SUMIFS($N$4:$N57,$C$4:$C57,'Q3 Setup'!$C$9)-SUMIFS($N$4:$N57,$C$4:$C57,'Q3 Setup'!$C$9,$B$4:$B57,"&lt;"&amp;$B58))/IFERROR(NETWORKDAYS($B58,'Q3 Setup'!$G$4),1),0)</f>
        <v>0</v>
      </c>
      <c r="P58" s="38" t="str">
        <f t="shared" si="29"/>
        <v/>
      </c>
    </row>
    <row r="59" spans="2:17" ht="18.75" customHeight="1" x14ac:dyDescent="0.2">
      <c r="B59" s="31">
        <v>46302</v>
      </c>
      <c r="C59" s="39" t="str">
        <f>'Q3 Setup'!$C$10</f>
        <v>Rep 4</v>
      </c>
      <c r="D59" s="33"/>
      <c r="E59" s="25"/>
      <c r="F59" s="40">
        <f t="shared" si="24"/>
        <v>0</v>
      </c>
      <c r="G59" s="40" t="str">
        <f t="shared" si="25"/>
        <v/>
      </c>
      <c r="H59" s="41" t="str">
        <f t="shared" si="26"/>
        <v/>
      </c>
      <c r="I59" s="36"/>
      <c r="J59" s="42">
        <f t="shared" si="27"/>
        <v>0</v>
      </c>
      <c r="K59" s="41" t="str">
        <f t="shared" si="28"/>
        <v/>
      </c>
      <c r="L59" s="25"/>
      <c r="M59" s="25"/>
      <c r="N59" s="26"/>
      <c r="O59" s="29">
        <f>IFERROR(('Q3 Setup'!$D$10-'Q3 Setup'!$E$10+SUMIFS($N$4:$N58,$C$4:$C58,'Q3 Setup'!$C$10)-SUMIFS($N$4:$N58,$C$4:$C58,'Q3 Setup'!$C$10,$B$4:$B58,"&lt;"&amp;$B59))/IFERROR(NETWORKDAYS($B59,'Q3 Setup'!$G$4),1),0)</f>
        <v>0</v>
      </c>
      <c r="P59" s="43" t="str">
        <f t="shared" si="29"/>
        <v/>
      </c>
    </row>
    <row r="60" spans="2:17" ht="18.75" customHeight="1" x14ac:dyDescent="0.2">
      <c r="B60" s="31">
        <v>46302</v>
      </c>
      <c r="C60" s="32" t="str">
        <f>'Q3 Setup'!$C$11</f>
        <v>Rep 5</v>
      </c>
      <c r="D60" s="33"/>
      <c r="E60" s="25"/>
      <c r="F60" s="34">
        <f t="shared" si="24"/>
        <v>0</v>
      </c>
      <c r="G60" s="34" t="str">
        <f t="shared" si="25"/>
        <v/>
      </c>
      <c r="H60" s="35" t="str">
        <f t="shared" si="26"/>
        <v/>
      </c>
      <c r="I60" s="36"/>
      <c r="J60" s="37">
        <f t="shared" si="27"/>
        <v>0</v>
      </c>
      <c r="K60" s="35" t="str">
        <f t="shared" si="28"/>
        <v/>
      </c>
      <c r="L60" s="25"/>
      <c r="M60" s="25"/>
      <c r="N60" s="26"/>
      <c r="O60" s="29">
        <f>IFERROR(('Q3 Setup'!$D$11-'Q3 Setup'!$E$11+SUMIFS($N$4:$N59,$C$4:$C59,'Q3 Setup'!$C$11)-SUMIFS($N$4:$N59,$C$4:$C59,'Q3 Setup'!$C$11,$B$4:$B59,"&lt;"&amp;$B60))/IFERROR(NETWORKDAYS($B60,'Q3 Setup'!$G$4),1),0)</f>
        <v>0</v>
      </c>
      <c r="P60" s="38" t="str">
        <f t="shared" si="29"/>
        <v/>
      </c>
    </row>
    <row r="61" spans="2:17" ht="18.75" customHeight="1" x14ac:dyDescent="0.2">
      <c r="B61" s="31">
        <v>46302</v>
      </c>
      <c r="C61" s="39" t="str">
        <f>'Q3 Setup'!$C$12</f>
        <v>Rep 6</v>
      </c>
      <c r="D61" s="33"/>
      <c r="E61" s="25"/>
      <c r="F61" s="40">
        <f t="shared" si="24"/>
        <v>0</v>
      </c>
      <c r="G61" s="40" t="str">
        <f t="shared" si="25"/>
        <v/>
      </c>
      <c r="H61" s="41" t="str">
        <f t="shared" si="26"/>
        <v/>
      </c>
      <c r="I61" s="36"/>
      <c r="J61" s="42">
        <f t="shared" si="27"/>
        <v>0</v>
      </c>
      <c r="K61" s="41" t="str">
        <f t="shared" si="28"/>
        <v/>
      </c>
      <c r="L61" s="25"/>
      <c r="M61" s="25"/>
      <c r="N61" s="26"/>
      <c r="O61" s="29">
        <f>IFERROR(('Q3 Setup'!$D$12-'Q3 Setup'!$E$12+SUMIFS($N$4:$N60,$C$4:$C60,'Q3 Setup'!$C$12)-SUMIFS($N$4:$N60,$C$4:$C60,'Q3 Setup'!$C$12,$B$4:$B60,"&lt;"&amp;$B61))/IFERROR(NETWORKDAYS($B61,'Q3 Setup'!$G$4),1),0)</f>
        <v>0</v>
      </c>
      <c r="P61" s="43" t="str">
        <f t="shared" si="29"/>
        <v/>
      </c>
    </row>
    <row r="62" spans="2:17" ht="18.75" customHeight="1" x14ac:dyDescent="0.2">
      <c r="B62" s="31">
        <v>46302</v>
      </c>
      <c r="C62" s="32" t="str">
        <f>'Q3 Setup'!$C$13</f>
        <v>Rep 7</v>
      </c>
      <c r="D62" s="33"/>
      <c r="E62" s="25"/>
      <c r="F62" s="34">
        <f t="shared" si="24"/>
        <v>0</v>
      </c>
      <c r="G62" s="34" t="str">
        <f t="shared" si="25"/>
        <v/>
      </c>
      <c r="H62" s="35" t="str">
        <f t="shared" si="26"/>
        <v/>
      </c>
      <c r="I62" s="36"/>
      <c r="J62" s="37">
        <f t="shared" si="27"/>
        <v>0</v>
      </c>
      <c r="K62" s="35" t="str">
        <f t="shared" si="28"/>
        <v/>
      </c>
      <c r="L62" s="25"/>
      <c r="M62" s="25"/>
      <c r="N62" s="26"/>
      <c r="O62" s="29">
        <f>IFERROR(('Q3 Setup'!$D$13-'Q3 Setup'!$E$13+SUMIFS($N$4:$N61,$C$4:$C61,'Q3 Setup'!$C$13)-SUMIFS($N$4:$N61,$C$4:$C61,'Q3 Setup'!$C$13,$B$4:$B61,"&lt;"&amp;$B62))/IFERROR(NETWORKDAYS($B62,'Q3 Setup'!$G$4),1),0)</f>
        <v>0</v>
      </c>
      <c r="P62" s="38" t="str">
        <f t="shared" si="29"/>
        <v/>
      </c>
    </row>
    <row r="63" spans="2:17" ht="18.75" customHeight="1" x14ac:dyDescent="0.2">
      <c r="B63" s="31">
        <v>46302</v>
      </c>
      <c r="C63" s="39" t="str">
        <f>'Q3 Setup'!$C$14</f>
        <v>Rep 8</v>
      </c>
      <c r="D63" s="33"/>
      <c r="E63" s="25"/>
      <c r="F63" s="40">
        <f t="shared" si="24"/>
        <v>0</v>
      </c>
      <c r="G63" s="40" t="str">
        <f t="shared" si="25"/>
        <v/>
      </c>
      <c r="H63" s="41" t="str">
        <f t="shared" si="26"/>
        <v/>
      </c>
      <c r="I63" s="36"/>
      <c r="J63" s="42">
        <f t="shared" si="27"/>
        <v>0</v>
      </c>
      <c r="K63" s="41" t="str">
        <f t="shared" si="28"/>
        <v/>
      </c>
      <c r="L63" s="25"/>
      <c r="M63" s="25"/>
      <c r="N63" s="26"/>
      <c r="O63" s="29">
        <f>IFERROR(('Q3 Setup'!$D$14-'Q3 Setup'!$E$14+SUMIFS($N$4:$N62,$C$4:$C62,'Q3 Setup'!$C$14)-SUMIFS($N$4:$N62,$C$4:$C62,'Q3 Setup'!$C$14,$B$4:$B62,"&lt;"&amp;$B63))/IFERROR(NETWORKDAYS($B63,'Q3 Setup'!$G$4),1),0)</f>
        <v>0</v>
      </c>
      <c r="P63" s="43" t="str">
        <f t="shared" si="29"/>
        <v/>
      </c>
    </row>
    <row r="64" spans="2:17" ht="18.75" customHeight="1" x14ac:dyDescent="0.2">
      <c r="B64" s="31">
        <v>46302</v>
      </c>
      <c r="C64" s="32" t="str">
        <f>'Q3 Setup'!$C$15</f>
        <v>Rep 9</v>
      </c>
      <c r="D64" s="33"/>
      <c r="E64" s="25"/>
      <c r="F64" s="34">
        <f t="shared" si="24"/>
        <v>0</v>
      </c>
      <c r="G64" s="34" t="str">
        <f t="shared" si="25"/>
        <v/>
      </c>
      <c r="H64" s="35" t="str">
        <f t="shared" si="26"/>
        <v/>
      </c>
      <c r="I64" s="36"/>
      <c r="J64" s="37">
        <f t="shared" si="27"/>
        <v>0</v>
      </c>
      <c r="K64" s="35" t="str">
        <f t="shared" si="28"/>
        <v/>
      </c>
      <c r="L64" s="25"/>
      <c r="M64" s="25"/>
      <c r="N64" s="26"/>
      <c r="O64" s="29">
        <f>IFERROR(('Q3 Setup'!$D$15-'Q3 Setup'!$E$15+SUMIFS($N$4:$N63,$C$4:$C63,'Q3 Setup'!$C$15)-SUMIFS($N$4:$N63,$C$4:$C63,'Q3 Setup'!$C$15,$B$4:$B63,"&lt;"&amp;$B64))/IFERROR(NETWORKDAYS($B64,'Q3 Setup'!$G$4),1),0)</f>
        <v>0</v>
      </c>
      <c r="P64" s="38" t="str">
        <f t="shared" si="29"/>
        <v/>
      </c>
    </row>
    <row r="65" spans="2:17" ht="18.75" customHeight="1" x14ac:dyDescent="0.2">
      <c r="B65" s="31">
        <v>46302</v>
      </c>
      <c r="C65" s="39" t="str">
        <f>'Q3 Setup'!$C$16</f>
        <v>Rep 10</v>
      </c>
      <c r="D65" s="33"/>
      <c r="E65" s="25"/>
      <c r="F65" s="40">
        <f t="shared" si="24"/>
        <v>0</v>
      </c>
      <c r="G65" s="40" t="str">
        <f t="shared" si="25"/>
        <v/>
      </c>
      <c r="H65" s="41" t="str">
        <f t="shared" si="26"/>
        <v/>
      </c>
      <c r="I65" s="36"/>
      <c r="J65" s="42">
        <f t="shared" si="27"/>
        <v>0</v>
      </c>
      <c r="K65" s="41" t="str">
        <f t="shared" si="28"/>
        <v/>
      </c>
      <c r="L65" s="25"/>
      <c r="M65" s="25"/>
      <c r="N65" s="26"/>
      <c r="O65" s="29">
        <f>IFERROR(('Q3 Setup'!$D$16-'Q3 Setup'!$E$16+SUMIFS($N$4:$N64,$C$4:$C64,'Q3 Setup'!$C$16)-SUMIFS($N$4:$N64,$C$4:$C64,'Q3 Setup'!$C$16,$B$4:$B64,"&lt;"&amp;$B65))/IFERROR(NETWORKDAYS($B65,'Q3 Setup'!$G$4),1),0)</f>
        <v>0</v>
      </c>
      <c r="P65" s="43" t="str">
        <f t="shared" si="29"/>
        <v/>
      </c>
    </row>
    <row r="66" spans="2:17" ht="18.75" customHeight="1" x14ac:dyDescent="0.2">
      <c r="B66" s="31">
        <v>46302</v>
      </c>
      <c r="C66" s="32">
        <f>'Q3 Setup'!$C$17</f>
        <v>0</v>
      </c>
      <c r="D66" s="33"/>
      <c r="E66" s="25"/>
      <c r="F66" s="34">
        <f t="shared" si="24"/>
        <v>0</v>
      </c>
      <c r="G66" s="34" t="str">
        <f t="shared" si="25"/>
        <v/>
      </c>
      <c r="H66" s="35" t="str">
        <f t="shared" si="26"/>
        <v/>
      </c>
      <c r="I66" s="36"/>
      <c r="J66" s="37">
        <f t="shared" si="27"/>
        <v>0</v>
      </c>
      <c r="K66" s="35" t="str">
        <f t="shared" si="28"/>
        <v/>
      </c>
      <c r="L66" s="25"/>
      <c r="M66" s="25"/>
      <c r="N66" s="26"/>
      <c r="O66" s="29">
        <f>IFERROR(('Q3 Setup'!$D$17-'Q3 Setup'!$E$17+SUMIFS($N$4:$N65,$C$4:$C65,'Q3 Setup'!$C$17)-SUMIFS($N$4:$N65,$C$4:$C65,'Q3 Setup'!$C$17,$B$4:$B65,"&lt;"&amp;$B66))/IFERROR(NETWORKDAYS($B66,'Q3 Setup'!$G$4),1),0)</f>
        <v>0</v>
      </c>
      <c r="P66" s="38" t="str">
        <f t="shared" si="29"/>
        <v/>
      </c>
    </row>
    <row r="67" spans="2:17" ht="18.75" customHeight="1" x14ac:dyDescent="0.2">
      <c r="B67" s="31">
        <v>46302</v>
      </c>
      <c r="C67" s="39">
        <f>'Q3 Setup'!$C$18</f>
        <v>0</v>
      </c>
      <c r="D67" s="33"/>
      <c r="E67" s="25"/>
      <c r="F67" s="40">
        <f t="shared" si="24"/>
        <v>0</v>
      </c>
      <c r="G67" s="40" t="str">
        <f t="shared" si="25"/>
        <v/>
      </c>
      <c r="H67" s="41" t="str">
        <f t="shared" si="26"/>
        <v/>
      </c>
      <c r="I67" s="36"/>
      <c r="J67" s="42">
        <f t="shared" si="27"/>
        <v>0</v>
      </c>
      <c r="K67" s="41" t="str">
        <f t="shared" si="28"/>
        <v/>
      </c>
      <c r="L67" s="25"/>
      <c r="M67" s="25"/>
      <c r="N67" s="26"/>
      <c r="O67" s="29">
        <f>IFERROR(('Q3 Setup'!$D$18-'Q3 Setup'!$E$18+SUMIFS($N$4:$N66,$C$4:$C66,'Q3 Setup'!$C$18)-SUMIFS($N$4:$N66,$C$4:$C66,'Q3 Setup'!$C$18,$B$4:$B66,"&lt;"&amp;$B67))/IFERROR(NETWORKDAYS($B67,'Q3 Setup'!$G$4),1),0)</f>
        <v>0</v>
      </c>
      <c r="P67" s="43" t="str">
        <f t="shared" si="29"/>
        <v/>
      </c>
    </row>
    <row r="68" spans="2:17" ht="4.5" customHeight="1" x14ac:dyDescent="0.2"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</row>
    <row r="69" spans="2:17" ht="18.75" customHeight="1" x14ac:dyDescent="0.2">
      <c r="B69" s="31">
        <v>46303</v>
      </c>
      <c r="C69" s="32" t="str">
        <f>'Q3 Setup'!$C$7</f>
        <v>Rep 1</v>
      </c>
      <c r="D69" s="33"/>
      <c r="E69" s="25"/>
      <c r="F69" s="34">
        <f t="shared" ref="F69:F80" si="30">IFERROR(D69*7.5,"")</f>
        <v>0</v>
      </c>
      <c r="G69" s="34" t="str">
        <f t="shared" ref="G69:G80" si="31">IFERROR(E69/D69,"")</f>
        <v/>
      </c>
      <c r="H69" s="35" t="str">
        <f t="shared" ref="H69:H80" si="32">IFERROR(E69/F69,"")</f>
        <v/>
      </c>
      <c r="I69" s="36"/>
      <c r="J69" s="37">
        <f t="shared" ref="J69:J80" si="33">IFERROR(D69*0.375/24,"")</f>
        <v>0</v>
      </c>
      <c r="K69" s="35" t="str">
        <f t="shared" ref="K69:K80" si="34">IFERROR(I69/J69,"")</f>
        <v/>
      </c>
      <c r="L69" s="25"/>
      <c r="M69" s="25"/>
      <c r="N69" s="26"/>
      <c r="O69" s="29">
        <f>IFERROR(('Q3 Setup'!$D$7-'Q3 Setup'!$E$7+SUMIFS($N$4:$N68,$C$4:$C68,'Q3 Setup'!$C$7)-SUMIFS($N$4:$N68,$C$4:$C68,'Q3 Setup'!$C$7,$B$4:$B68,"&lt;"&amp;$B69))/IFERROR(NETWORKDAYS($B69,'Q3 Setup'!$G$4),1),0)</f>
        <v>0</v>
      </c>
      <c r="P69" s="38" t="str">
        <f t="shared" ref="P69:P80" si="35">IFERROR(N69/O69,"")</f>
        <v/>
      </c>
    </row>
    <row r="70" spans="2:17" ht="18.75" customHeight="1" x14ac:dyDescent="0.2">
      <c r="B70" s="31">
        <v>46303</v>
      </c>
      <c r="C70" s="39" t="str">
        <f>'Q3 Setup'!$C$8</f>
        <v>Rep 2</v>
      </c>
      <c r="D70" s="33"/>
      <c r="E70" s="25"/>
      <c r="F70" s="40">
        <f t="shared" si="30"/>
        <v>0</v>
      </c>
      <c r="G70" s="40" t="str">
        <f t="shared" si="31"/>
        <v/>
      </c>
      <c r="H70" s="41" t="str">
        <f t="shared" si="32"/>
        <v/>
      </c>
      <c r="I70" s="36"/>
      <c r="J70" s="42">
        <f t="shared" si="33"/>
        <v>0</v>
      </c>
      <c r="K70" s="41" t="str">
        <f t="shared" si="34"/>
        <v/>
      </c>
      <c r="L70" s="25"/>
      <c r="M70" s="25"/>
      <c r="N70" s="26"/>
      <c r="O70" s="29">
        <f>IFERROR(('Q3 Setup'!$D$8-'Q3 Setup'!$E$8+SUMIFS($N$4:$N69,$C$4:$C69,'Q3 Setup'!$C$8)-SUMIFS($N$4:$N69,$C$4:$C69,'Q3 Setup'!$C$8,$B$4:$B69,"&lt;"&amp;$B70))/IFERROR(NETWORKDAYS($B70,'Q3 Setup'!$G$4),1),0)</f>
        <v>0</v>
      </c>
      <c r="P70" s="43" t="str">
        <f t="shared" si="35"/>
        <v/>
      </c>
    </row>
    <row r="71" spans="2:17" ht="18.75" customHeight="1" x14ac:dyDescent="0.2">
      <c r="B71" s="31">
        <v>46303</v>
      </c>
      <c r="C71" s="32" t="str">
        <f>'Q3 Setup'!$C$9</f>
        <v>Rep 3</v>
      </c>
      <c r="D71" s="33"/>
      <c r="E71" s="25"/>
      <c r="F71" s="34">
        <f t="shared" si="30"/>
        <v>0</v>
      </c>
      <c r="G71" s="34" t="str">
        <f t="shared" si="31"/>
        <v/>
      </c>
      <c r="H71" s="35" t="str">
        <f t="shared" si="32"/>
        <v/>
      </c>
      <c r="I71" s="36"/>
      <c r="J71" s="37">
        <f t="shared" si="33"/>
        <v>0</v>
      </c>
      <c r="K71" s="35" t="str">
        <f t="shared" si="34"/>
        <v/>
      </c>
      <c r="L71" s="25"/>
      <c r="M71" s="25"/>
      <c r="N71" s="26"/>
      <c r="O71" s="29">
        <f>IFERROR(('Q3 Setup'!$D$9-'Q3 Setup'!$E$9+SUMIFS($N$4:$N70,$C$4:$C70,'Q3 Setup'!$C$9)-SUMIFS($N$4:$N70,$C$4:$C70,'Q3 Setup'!$C$9,$B$4:$B70,"&lt;"&amp;$B71))/IFERROR(NETWORKDAYS($B71,'Q3 Setup'!$G$4),1),0)</f>
        <v>0</v>
      </c>
      <c r="P71" s="38" t="str">
        <f t="shared" si="35"/>
        <v/>
      </c>
    </row>
    <row r="72" spans="2:17" ht="18.75" customHeight="1" x14ac:dyDescent="0.2">
      <c r="B72" s="31">
        <v>46303</v>
      </c>
      <c r="C72" s="39" t="str">
        <f>'Q3 Setup'!$C$10</f>
        <v>Rep 4</v>
      </c>
      <c r="D72" s="33"/>
      <c r="E72" s="25"/>
      <c r="F72" s="40">
        <f t="shared" si="30"/>
        <v>0</v>
      </c>
      <c r="G72" s="40" t="str">
        <f t="shared" si="31"/>
        <v/>
      </c>
      <c r="H72" s="41" t="str">
        <f t="shared" si="32"/>
        <v/>
      </c>
      <c r="I72" s="36"/>
      <c r="J72" s="42">
        <f t="shared" si="33"/>
        <v>0</v>
      </c>
      <c r="K72" s="41" t="str">
        <f t="shared" si="34"/>
        <v/>
      </c>
      <c r="L72" s="25"/>
      <c r="M72" s="25"/>
      <c r="N72" s="26"/>
      <c r="O72" s="29">
        <f>IFERROR(('Q3 Setup'!$D$10-'Q3 Setup'!$E$10+SUMIFS($N$4:$N71,$C$4:$C71,'Q3 Setup'!$C$10)-SUMIFS($N$4:$N71,$C$4:$C71,'Q3 Setup'!$C$10,$B$4:$B71,"&lt;"&amp;$B72))/IFERROR(NETWORKDAYS($B72,'Q3 Setup'!$G$4),1),0)</f>
        <v>0</v>
      </c>
      <c r="P72" s="43" t="str">
        <f t="shared" si="35"/>
        <v/>
      </c>
    </row>
    <row r="73" spans="2:17" ht="18.75" customHeight="1" x14ac:dyDescent="0.2">
      <c r="B73" s="31">
        <v>46303</v>
      </c>
      <c r="C73" s="32" t="str">
        <f>'Q3 Setup'!$C$11</f>
        <v>Rep 5</v>
      </c>
      <c r="D73" s="33"/>
      <c r="E73" s="25"/>
      <c r="F73" s="34">
        <f t="shared" si="30"/>
        <v>0</v>
      </c>
      <c r="G73" s="34" t="str">
        <f t="shared" si="31"/>
        <v/>
      </c>
      <c r="H73" s="35" t="str">
        <f t="shared" si="32"/>
        <v/>
      </c>
      <c r="I73" s="36"/>
      <c r="J73" s="37">
        <f t="shared" si="33"/>
        <v>0</v>
      </c>
      <c r="K73" s="35" t="str">
        <f t="shared" si="34"/>
        <v/>
      </c>
      <c r="L73" s="25"/>
      <c r="M73" s="25"/>
      <c r="N73" s="26"/>
      <c r="O73" s="29">
        <f>IFERROR(('Q3 Setup'!$D$11-'Q3 Setup'!$E$11+SUMIFS($N$4:$N72,$C$4:$C72,'Q3 Setup'!$C$11)-SUMIFS($N$4:$N72,$C$4:$C72,'Q3 Setup'!$C$11,$B$4:$B72,"&lt;"&amp;$B73))/IFERROR(NETWORKDAYS($B73,'Q3 Setup'!$G$4),1),0)</f>
        <v>0</v>
      </c>
      <c r="P73" s="38" t="str">
        <f t="shared" si="35"/>
        <v/>
      </c>
    </row>
    <row r="74" spans="2:17" ht="18.75" customHeight="1" x14ac:dyDescent="0.2">
      <c r="B74" s="31">
        <v>46303</v>
      </c>
      <c r="C74" s="39" t="str">
        <f>'Q3 Setup'!$C$12</f>
        <v>Rep 6</v>
      </c>
      <c r="D74" s="33"/>
      <c r="E74" s="25"/>
      <c r="F74" s="40">
        <f t="shared" si="30"/>
        <v>0</v>
      </c>
      <c r="G74" s="40" t="str">
        <f t="shared" si="31"/>
        <v/>
      </c>
      <c r="H74" s="41" t="str">
        <f t="shared" si="32"/>
        <v/>
      </c>
      <c r="I74" s="36"/>
      <c r="J74" s="42">
        <f t="shared" si="33"/>
        <v>0</v>
      </c>
      <c r="K74" s="41" t="str">
        <f t="shared" si="34"/>
        <v/>
      </c>
      <c r="L74" s="25"/>
      <c r="M74" s="25"/>
      <c r="N74" s="26"/>
      <c r="O74" s="29">
        <f>IFERROR(('Q3 Setup'!$D$12-'Q3 Setup'!$E$12+SUMIFS($N$4:$N73,$C$4:$C73,'Q3 Setup'!$C$12)-SUMIFS($N$4:$N73,$C$4:$C73,'Q3 Setup'!$C$12,$B$4:$B73,"&lt;"&amp;$B74))/IFERROR(NETWORKDAYS($B74,'Q3 Setup'!$G$4),1),0)</f>
        <v>0</v>
      </c>
      <c r="P74" s="43" t="str">
        <f t="shared" si="35"/>
        <v/>
      </c>
    </row>
    <row r="75" spans="2:17" ht="18.75" customHeight="1" x14ac:dyDescent="0.2">
      <c r="B75" s="31">
        <v>46303</v>
      </c>
      <c r="C75" s="32" t="str">
        <f>'Q3 Setup'!$C$13</f>
        <v>Rep 7</v>
      </c>
      <c r="D75" s="33"/>
      <c r="E75" s="25"/>
      <c r="F75" s="34">
        <f t="shared" si="30"/>
        <v>0</v>
      </c>
      <c r="G75" s="34" t="str">
        <f t="shared" si="31"/>
        <v/>
      </c>
      <c r="H75" s="35" t="str">
        <f t="shared" si="32"/>
        <v/>
      </c>
      <c r="I75" s="36"/>
      <c r="J75" s="37">
        <f t="shared" si="33"/>
        <v>0</v>
      </c>
      <c r="K75" s="35" t="str">
        <f t="shared" si="34"/>
        <v/>
      </c>
      <c r="L75" s="25"/>
      <c r="M75" s="25"/>
      <c r="N75" s="26"/>
      <c r="O75" s="29">
        <f>IFERROR(('Q3 Setup'!$D$13-'Q3 Setup'!$E$13+SUMIFS($N$4:$N74,$C$4:$C74,'Q3 Setup'!$C$13)-SUMIFS($N$4:$N74,$C$4:$C74,'Q3 Setup'!$C$13,$B$4:$B74,"&lt;"&amp;$B75))/IFERROR(NETWORKDAYS($B75,'Q3 Setup'!$G$4),1),0)</f>
        <v>0</v>
      </c>
      <c r="P75" s="38" t="str">
        <f t="shared" si="35"/>
        <v/>
      </c>
    </row>
    <row r="76" spans="2:17" ht="18.75" customHeight="1" x14ac:dyDescent="0.2">
      <c r="B76" s="31">
        <v>46303</v>
      </c>
      <c r="C76" s="39" t="str">
        <f>'Q3 Setup'!$C$14</f>
        <v>Rep 8</v>
      </c>
      <c r="D76" s="33"/>
      <c r="E76" s="25"/>
      <c r="F76" s="40">
        <f t="shared" si="30"/>
        <v>0</v>
      </c>
      <c r="G76" s="40" t="str">
        <f t="shared" si="31"/>
        <v/>
      </c>
      <c r="H76" s="41" t="str">
        <f t="shared" si="32"/>
        <v/>
      </c>
      <c r="I76" s="36"/>
      <c r="J76" s="42">
        <f t="shared" si="33"/>
        <v>0</v>
      </c>
      <c r="K76" s="41" t="str">
        <f t="shared" si="34"/>
        <v/>
      </c>
      <c r="L76" s="25"/>
      <c r="M76" s="25"/>
      <c r="N76" s="26"/>
      <c r="O76" s="29">
        <f>IFERROR(('Q3 Setup'!$D$14-'Q3 Setup'!$E$14+SUMIFS($N$4:$N75,$C$4:$C75,'Q3 Setup'!$C$14)-SUMIFS($N$4:$N75,$C$4:$C75,'Q3 Setup'!$C$14,$B$4:$B75,"&lt;"&amp;$B76))/IFERROR(NETWORKDAYS($B76,'Q3 Setup'!$G$4),1),0)</f>
        <v>0</v>
      </c>
      <c r="P76" s="43" t="str">
        <f t="shared" si="35"/>
        <v/>
      </c>
    </row>
    <row r="77" spans="2:17" ht="18.75" customHeight="1" x14ac:dyDescent="0.2">
      <c r="B77" s="31">
        <v>46303</v>
      </c>
      <c r="C77" s="32" t="str">
        <f>'Q3 Setup'!$C$15</f>
        <v>Rep 9</v>
      </c>
      <c r="D77" s="33"/>
      <c r="E77" s="25"/>
      <c r="F77" s="34">
        <f t="shared" si="30"/>
        <v>0</v>
      </c>
      <c r="G77" s="34" t="str">
        <f t="shared" si="31"/>
        <v/>
      </c>
      <c r="H77" s="35" t="str">
        <f t="shared" si="32"/>
        <v/>
      </c>
      <c r="I77" s="36"/>
      <c r="J77" s="37">
        <f t="shared" si="33"/>
        <v>0</v>
      </c>
      <c r="K77" s="35" t="str">
        <f t="shared" si="34"/>
        <v/>
      </c>
      <c r="L77" s="25"/>
      <c r="M77" s="25"/>
      <c r="N77" s="26"/>
      <c r="O77" s="29">
        <f>IFERROR(('Q3 Setup'!$D$15-'Q3 Setup'!$E$15+SUMIFS($N$4:$N76,$C$4:$C76,'Q3 Setup'!$C$15)-SUMIFS($N$4:$N76,$C$4:$C76,'Q3 Setup'!$C$15,$B$4:$B76,"&lt;"&amp;$B77))/IFERROR(NETWORKDAYS($B77,'Q3 Setup'!$G$4),1),0)</f>
        <v>0</v>
      </c>
      <c r="P77" s="38" t="str">
        <f t="shared" si="35"/>
        <v/>
      </c>
    </row>
    <row r="78" spans="2:17" ht="18.75" customHeight="1" x14ac:dyDescent="0.2">
      <c r="B78" s="31">
        <v>46303</v>
      </c>
      <c r="C78" s="39" t="str">
        <f>'Q3 Setup'!$C$16</f>
        <v>Rep 10</v>
      </c>
      <c r="D78" s="33"/>
      <c r="E78" s="25"/>
      <c r="F78" s="40">
        <f t="shared" si="30"/>
        <v>0</v>
      </c>
      <c r="G78" s="40" t="str">
        <f t="shared" si="31"/>
        <v/>
      </c>
      <c r="H78" s="41" t="str">
        <f t="shared" si="32"/>
        <v/>
      </c>
      <c r="I78" s="36"/>
      <c r="J78" s="42">
        <f t="shared" si="33"/>
        <v>0</v>
      </c>
      <c r="K78" s="41" t="str">
        <f t="shared" si="34"/>
        <v/>
      </c>
      <c r="L78" s="25"/>
      <c r="M78" s="25"/>
      <c r="N78" s="26"/>
      <c r="O78" s="29">
        <f>IFERROR(('Q3 Setup'!$D$16-'Q3 Setup'!$E$16+SUMIFS($N$4:$N77,$C$4:$C77,'Q3 Setup'!$C$16)-SUMIFS($N$4:$N77,$C$4:$C77,'Q3 Setup'!$C$16,$B$4:$B77,"&lt;"&amp;$B78))/IFERROR(NETWORKDAYS($B78,'Q3 Setup'!$G$4),1),0)</f>
        <v>0</v>
      </c>
      <c r="P78" s="43" t="str">
        <f t="shared" si="35"/>
        <v/>
      </c>
    </row>
    <row r="79" spans="2:17" ht="18.75" customHeight="1" x14ac:dyDescent="0.2">
      <c r="B79" s="31">
        <v>46303</v>
      </c>
      <c r="C79" s="32">
        <f>'Q3 Setup'!$C$17</f>
        <v>0</v>
      </c>
      <c r="D79" s="33"/>
      <c r="E79" s="25"/>
      <c r="F79" s="34">
        <f t="shared" si="30"/>
        <v>0</v>
      </c>
      <c r="G79" s="34" t="str">
        <f t="shared" si="31"/>
        <v/>
      </c>
      <c r="H79" s="35" t="str">
        <f t="shared" si="32"/>
        <v/>
      </c>
      <c r="I79" s="36"/>
      <c r="J79" s="37">
        <f t="shared" si="33"/>
        <v>0</v>
      </c>
      <c r="K79" s="35" t="str">
        <f t="shared" si="34"/>
        <v/>
      </c>
      <c r="L79" s="25"/>
      <c r="M79" s="25"/>
      <c r="N79" s="26"/>
      <c r="O79" s="29">
        <f>IFERROR(('Q3 Setup'!$D$17-'Q3 Setup'!$E$17+SUMIFS($N$4:$N78,$C$4:$C78,'Q3 Setup'!$C$17)-SUMIFS($N$4:$N78,$C$4:$C78,'Q3 Setup'!$C$17,$B$4:$B78,"&lt;"&amp;$B79))/IFERROR(NETWORKDAYS($B79,'Q3 Setup'!$G$4),1),0)</f>
        <v>0</v>
      </c>
      <c r="P79" s="38" t="str">
        <f t="shared" si="35"/>
        <v/>
      </c>
    </row>
    <row r="80" spans="2:17" ht="18.75" customHeight="1" x14ac:dyDescent="0.2">
      <c r="B80" s="31">
        <v>46303</v>
      </c>
      <c r="C80" s="39">
        <f>'Q3 Setup'!$C$18</f>
        <v>0</v>
      </c>
      <c r="D80" s="33"/>
      <c r="E80" s="25"/>
      <c r="F80" s="40">
        <f t="shared" si="30"/>
        <v>0</v>
      </c>
      <c r="G80" s="40" t="str">
        <f t="shared" si="31"/>
        <v/>
      </c>
      <c r="H80" s="41" t="str">
        <f t="shared" si="32"/>
        <v/>
      </c>
      <c r="I80" s="36"/>
      <c r="J80" s="42">
        <f t="shared" si="33"/>
        <v>0</v>
      </c>
      <c r="K80" s="41" t="str">
        <f t="shared" si="34"/>
        <v/>
      </c>
      <c r="L80" s="25"/>
      <c r="M80" s="25"/>
      <c r="N80" s="26"/>
      <c r="O80" s="29">
        <f>IFERROR(('Q3 Setup'!$D$18-'Q3 Setup'!$E$18+SUMIFS($N$4:$N79,$C$4:$C79,'Q3 Setup'!$C$18)-SUMIFS($N$4:$N79,$C$4:$C79,'Q3 Setup'!$C$18,$B$4:$B79,"&lt;"&amp;$B80))/IFERROR(NETWORKDAYS($B80,'Q3 Setup'!$G$4),1),0)</f>
        <v>0</v>
      </c>
      <c r="P80" s="43" t="str">
        <f t="shared" si="35"/>
        <v/>
      </c>
    </row>
    <row r="81" spans="2:17" ht="4.5" customHeight="1" x14ac:dyDescent="0.2"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</row>
    <row r="82" spans="2:17" ht="18.75" customHeight="1" x14ac:dyDescent="0.2">
      <c r="B82" s="31">
        <v>46304</v>
      </c>
      <c r="C82" s="32" t="str">
        <f>'Q3 Setup'!$C$7</f>
        <v>Rep 1</v>
      </c>
      <c r="D82" s="33"/>
      <c r="E82" s="25"/>
      <c r="F82" s="34">
        <f t="shared" ref="F82:F93" si="36">IFERROR(D82*7.5,"")</f>
        <v>0</v>
      </c>
      <c r="G82" s="34" t="str">
        <f t="shared" ref="G82:G93" si="37">IFERROR(E82/D82,"")</f>
        <v/>
      </c>
      <c r="H82" s="35" t="str">
        <f t="shared" ref="H82:H93" si="38">IFERROR(E82/F82,"")</f>
        <v/>
      </c>
      <c r="I82" s="36"/>
      <c r="J82" s="37">
        <f t="shared" ref="J82:J93" si="39">IFERROR(D82*0.375/24,"")</f>
        <v>0</v>
      </c>
      <c r="K82" s="35" t="str">
        <f t="shared" ref="K82:K93" si="40">IFERROR(I82/J82,"")</f>
        <v/>
      </c>
      <c r="L82" s="25"/>
      <c r="M82" s="25"/>
      <c r="N82" s="26"/>
      <c r="O82" s="29">
        <f>IFERROR(('Q3 Setup'!$D$7-'Q3 Setup'!$E$7+SUMIFS($N$4:$N81,$C$4:$C81,'Q3 Setup'!$C$7)-SUMIFS($N$4:$N81,$C$4:$C81,'Q3 Setup'!$C$7,$B$4:$B81,"&lt;"&amp;$B82))/IFERROR(NETWORKDAYS($B82,'Q3 Setup'!$G$4),1),0)</f>
        <v>0</v>
      </c>
      <c r="P82" s="38" t="str">
        <f t="shared" ref="P82:P93" si="41">IFERROR(N82/O82,"")</f>
        <v/>
      </c>
    </row>
    <row r="83" spans="2:17" ht="18.75" customHeight="1" x14ac:dyDescent="0.2">
      <c r="B83" s="31">
        <v>46304</v>
      </c>
      <c r="C83" s="39" t="str">
        <f>'Q3 Setup'!$C$8</f>
        <v>Rep 2</v>
      </c>
      <c r="D83" s="33"/>
      <c r="E83" s="25"/>
      <c r="F83" s="40">
        <f t="shared" si="36"/>
        <v>0</v>
      </c>
      <c r="G83" s="40" t="str">
        <f t="shared" si="37"/>
        <v/>
      </c>
      <c r="H83" s="41" t="str">
        <f t="shared" si="38"/>
        <v/>
      </c>
      <c r="I83" s="36"/>
      <c r="J83" s="42">
        <f t="shared" si="39"/>
        <v>0</v>
      </c>
      <c r="K83" s="41" t="str">
        <f t="shared" si="40"/>
        <v/>
      </c>
      <c r="L83" s="25"/>
      <c r="M83" s="25"/>
      <c r="N83" s="26"/>
      <c r="O83" s="29">
        <f>IFERROR(('Q3 Setup'!$D$8-'Q3 Setup'!$E$8+SUMIFS($N$4:$N82,$C$4:$C82,'Q3 Setup'!$C$8)-SUMIFS($N$4:$N82,$C$4:$C82,'Q3 Setup'!$C$8,$B$4:$B82,"&lt;"&amp;$B83))/IFERROR(NETWORKDAYS($B83,'Q3 Setup'!$G$4),1),0)</f>
        <v>0</v>
      </c>
      <c r="P83" s="43" t="str">
        <f t="shared" si="41"/>
        <v/>
      </c>
    </row>
    <row r="84" spans="2:17" ht="18.75" customHeight="1" x14ac:dyDescent="0.2">
      <c r="B84" s="31">
        <v>46304</v>
      </c>
      <c r="C84" s="32" t="str">
        <f>'Q3 Setup'!$C$9</f>
        <v>Rep 3</v>
      </c>
      <c r="D84" s="33"/>
      <c r="E84" s="25"/>
      <c r="F84" s="34">
        <f t="shared" si="36"/>
        <v>0</v>
      </c>
      <c r="G84" s="34" t="str">
        <f t="shared" si="37"/>
        <v/>
      </c>
      <c r="H84" s="35" t="str">
        <f t="shared" si="38"/>
        <v/>
      </c>
      <c r="I84" s="36"/>
      <c r="J84" s="37">
        <f t="shared" si="39"/>
        <v>0</v>
      </c>
      <c r="K84" s="35" t="str">
        <f t="shared" si="40"/>
        <v/>
      </c>
      <c r="L84" s="25"/>
      <c r="M84" s="25"/>
      <c r="N84" s="26"/>
      <c r="O84" s="29">
        <f>IFERROR(('Q3 Setup'!$D$9-'Q3 Setup'!$E$9+SUMIFS($N$4:$N83,$C$4:$C83,'Q3 Setup'!$C$9)-SUMIFS($N$4:$N83,$C$4:$C83,'Q3 Setup'!$C$9,$B$4:$B83,"&lt;"&amp;$B84))/IFERROR(NETWORKDAYS($B84,'Q3 Setup'!$G$4),1),0)</f>
        <v>0</v>
      </c>
      <c r="P84" s="38" t="str">
        <f t="shared" si="41"/>
        <v/>
      </c>
    </row>
    <row r="85" spans="2:17" ht="18.75" customHeight="1" x14ac:dyDescent="0.2">
      <c r="B85" s="31">
        <v>46304</v>
      </c>
      <c r="C85" s="39" t="str">
        <f>'Q3 Setup'!$C$10</f>
        <v>Rep 4</v>
      </c>
      <c r="D85" s="33"/>
      <c r="E85" s="25"/>
      <c r="F85" s="40">
        <f t="shared" si="36"/>
        <v>0</v>
      </c>
      <c r="G85" s="40" t="str">
        <f t="shared" si="37"/>
        <v/>
      </c>
      <c r="H85" s="41" t="str">
        <f t="shared" si="38"/>
        <v/>
      </c>
      <c r="I85" s="36"/>
      <c r="J85" s="42">
        <f t="shared" si="39"/>
        <v>0</v>
      </c>
      <c r="K85" s="41" t="str">
        <f t="shared" si="40"/>
        <v/>
      </c>
      <c r="L85" s="25"/>
      <c r="M85" s="25"/>
      <c r="N85" s="26"/>
      <c r="O85" s="29">
        <f>IFERROR(('Q3 Setup'!$D$10-'Q3 Setup'!$E$10+SUMIFS($N$4:$N84,$C$4:$C84,'Q3 Setup'!$C$10)-SUMIFS($N$4:$N84,$C$4:$C84,'Q3 Setup'!$C$10,$B$4:$B84,"&lt;"&amp;$B85))/IFERROR(NETWORKDAYS($B85,'Q3 Setup'!$G$4),1),0)</f>
        <v>0</v>
      </c>
      <c r="P85" s="43" t="str">
        <f t="shared" si="41"/>
        <v/>
      </c>
    </row>
    <row r="86" spans="2:17" ht="18.75" customHeight="1" x14ac:dyDescent="0.2">
      <c r="B86" s="31">
        <v>46304</v>
      </c>
      <c r="C86" s="32" t="str">
        <f>'Q3 Setup'!$C$11</f>
        <v>Rep 5</v>
      </c>
      <c r="D86" s="33"/>
      <c r="E86" s="25"/>
      <c r="F86" s="34">
        <f t="shared" si="36"/>
        <v>0</v>
      </c>
      <c r="G86" s="34" t="str">
        <f t="shared" si="37"/>
        <v/>
      </c>
      <c r="H86" s="35" t="str">
        <f t="shared" si="38"/>
        <v/>
      </c>
      <c r="I86" s="36"/>
      <c r="J86" s="37">
        <f t="shared" si="39"/>
        <v>0</v>
      </c>
      <c r="K86" s="35" t="str">
        <f t="shared" si="40"/>
        <v/>
      </c>
      <c r="L86" s="25"/>
      <c r="M86" s="25"/>
      <c r="N86" s="26"/>
      <c r="O86" s="29">
        <f>IFERROR(('Q3 Setup'!$D$11-'Q3 Setup'!$E$11+SUMIFS($N$4:$N85,$C$4:$C85,'Q3 Setup'!$C$11)-SUMIFS($N$4:$N85,$C$4:$C85,'Q3 Setup'!$C$11,$B$4:$B85,"&lt;"&amp;$B86))/IFERROR(NETWORKDAYS($B86,'Q3 Setup'!$G$4),1),0)</f>
        <v>0</v>
      </c>
      <c r="P86" s="38" t="str">
        <f t="shared" si="41"/>
        <v/>
      </c>
    </row>
    <row r="87" spans="2:17" ht="18.75" customHeight="1" x14ac:dyDescent="0.2">
      <c r="B87" s="31">
        <v>46304</v>
      </c>
      <c r="C87" s="39" t="str">
        <f>'Q3 Setup'!$C$12</f>
        <v>Rep 6</v>
      </c>
      <c r="D87" s="33"/>
      <c r="E87" s="25"/>
      <c r="F87" s="40">
        <f t="shared" si="36"/>
        <v>0</v>
      </c>
      <c r="G87" s="40" t="str">
        <f t="shared" si="37"/>
        <v/>
      </c>
      <c r="H87" s="41" t="str">
        <f t="shared" si="38"/>
        <v/>
      </c>
      <c r="I87" s="36"/>
      <c r="J87" s="42">
        <f t="shared" si="39"/>
        <v>0</v>
      </c>
      <c r="K87" s="41" t="str">
        <f t="shared" si="40"/>
        <v/>
      </c>
      <c r="L87" s="25"/>
      <c r="M87" s="25"/>
      <c r="N87" s="26"/>
      <c r="O87" s="29">
        <f>IFERROR(('Q3 Setup'!$D$12-'Q3 Setup'!$E$12+SUMIFS($N$4:$N86,$C$4:$C86,'Q3 Setup'!$C$12)-SUMIFS($N$4:$N86,$C$4:$C86,'Q3 Setup'!$C$12,$B$4:$B86,"&lt;"&amp;$B87))/IFERROR(NETWORKDAYS($B87,'Q3 Setup'!$G$4),1),0)</f>
        <v>0</v>
      </c>
      <c r="P87" s="43" t="str">
        <f t="shared" si="41"/>
        <v/>
      </c>
    </row>
    <row r="88" spans="2:17" ht="18.75" customHeight="1" x14ac:dyDescent="0.2">
      <c r="B88" s="31">
        <v>46304</v>
      </c>
      <c r="C88" s="32" t="str">
        <f>'Q3 Setup'!$C$13</f>
        <v>Rep 7</v>
      </c>
      <c r="D88" s="33"/>
      <c r="E88" s="25"/>
      <c r="F88" s="34">
        <f t="shared" si="36"/>
        <v>0</v>
      </c>
      <c r="G88" s="34" t="str">
        <f t="shared" si="37"/>
        <v/>
      </c>
      <c r="H88" s="35" t="str">
        <f t="shared" si="38"/>
        <v/>
      </c>
      <c r="I88" s="36"/>
      <c r="J88" s="37">
        <f t="shared" si="39"/>
        <v>0</v>
      </c>
      <c r="K88" s="35" t="str">
        <f t="shared" si="40"/>
        <v/>
      </c>
      <c r="L88" s="25"/>
      <c r="M88" s="25"/>
      <c r="N88" s="26"/>
      <c r="O88" s="29">
        <f>IFERROR(('Q3 Setup'!$D$13-'Q3 Setup'!$E$13+SUMIFS($N$4:$N87,$C$4:$C87,'Q3 Setup'!$C$13)-SUMIFS($N$4:$N87,$C$4:$C87,'Q3 Setup'!$C$13,$B$4:$B87,"&lt;"&amp;$B88))/IFERROR(NETWORKDAYS($B88,'Q3 Setup'!$G$4),1),0)</f>
        <v>0</v>
      </c>
      <c r="P88" s="38" t="str">
        <f t="shared" si="41"/>
        <v/>
      </c>
    </row>
    <row r="89" spans="2:17" ht="18.75" customHeight="1" x14ac:dyDescent="0.2">
      <c r="B89" s="31">
        <v>46304</v>
      </c>
      <c r="C89" s="39" t="str">
        <f>'Q3 Setup'!$C$14</f>
        <v>Rep 8</v>
      </c>
      <c r="D89" s="33"/>
      <c r="E89" s="25"/>
      <c r="F89" s="40">
        <f t="shared" si="36"/>
        <v>0</v>
      </c>
      <c r="G89" s="40" t="str">
        <f t="shared" si="37"/>
        <v/>
      </c>
      <c r="H89" s="41" t="str">
        <f t="shared" si="38"/>
        <v/>
      </c>
      <c r="I89" s="36"/>
      <c r="J89" s="42">
        <f t="shared" si="39"/>
        <v>0</v>
      </c>
      <c r="K89" s="41" t="str">
        <f t="shared" si="40"/>
        <v/>
      </c>
      <c r="L89" s="25"/>
      <c r="M89" s="25"/>
      <c r="N89" s="26"/>
      <c r="O89" s="29">
        <f>IFERROR(('Q3 Setup'!$D$14-'Q3 Setup'!$E$14+SUMIFS($N$4:$N88,$C$4:$C88,'Q3 Setup'!$C$14)-SUMIFS($N$4:$N88,$C$4:$C88,'Q3 Setup'!$C$14,$B$4:$B88,"&lt;"&amp;$B89))/IFERROR(NETWORKDAYS($B89,'Q3 Setup'!$G$4),1),0)</f>
        <v>0</v>
      </c>
      <c r="P89" s="43" t="str">
        <f t="shared" si="41"/>
        <v/>
      </c>
    </row>
    <row r="90" spans="2:17" ht="18.75" customHeight="1" x14ac:dyDescent="0.2">
      <c r="B90" s="31">
        <v>46304</v>
      </c>
      <c r="C90" s="32" t="str">
        <f>'Q3 Setup'!$C$15</f>
        <v>Rep 9</v>
      </c>
      <c r="D90" s="33"/>
      <c r="E90" s="25"/>
      <c r="F90" s="34">
        <f t="shared" si="36"/>
        <v>0</v>
      </c>
      <c r="G90" s="34" t="str">
        <f t="shared" si="37"/>
        <v/>
      </c>
      <c r="H90" s="35" t="str">
        <f t="shared" si="38"/>
        <v/>
      </c>
      <c r="I90" s="36"/>
      <c r="J90" s="37">
        <f t="shared" si="39"/>
        <v>0</v>
      </c>
      <c r="K90" s="35" t="str">
        <f t="shared" si="40"/>
        <v/>
      </c>
      <c r="L90" s="25"/>
      <c r="M90" s="25"/>
      <c r="N90" s="26"/>
      <c r="O90" s="29">
        <f>IFERROR(('Q3 Setup'!$D$15-'Q3 Setup'!$E$15+SUMIFS($N$4:$N89,$C$4:$C89,'Q3 Setup'!$C$15)-SUMIFS($N$4:$N89,$C$4:$C89,'Q3 Setup'!$C$15,$B$4:$B89,"&lt;"&amp;$B90))/IFERROR(NETWORKDAYS($B90,'Q3 Setup'!$G$4),1),0)</f>
        <v>0</v>
      </c>
      <c r="P90" s="38" t="str">
        <f t="shared" si="41"/>
        <v/>
      </c>
    </row>
    <row r="91" spans="2:17" ht="18.75" customHeight="1" x14ac:dyDescent="0.2">
      <c r="B91" s="31">
        <v>46304</v>
      </c>
      <c r="C91" s="39" t="str">
        <f>'Q3 Setup'!$C$16</f>
        <v>Rep 10</v>
      </c>
      <c r="D91" s="33"/>
      <c r="E91" s="25"/>
      <c r="F91" s="40">
        <f t="shared" si="36"/>
        <v>0</v>
      </c>
      <c r="G91" s="40" t="str">
        <f t="shared" si="37"/>
        <v/>
      </c>
      <c r="H91" s="41" t="str">
        <f t="shared" si="38"/>
        <v/>
      </c>
      <c r="I91" s="36"/>
      <c r="J91" s="42">
        <f t="shared" si="39"/>
        <v>0</v>
      </c>
      <c r="K91" s="41" t="str">
        <f t="shared" si="40"/>
        <v/>
      </c>
      <c r="L91" s="25"/>
      <c r="M91" s="25"/>
      <c r="N91" s="26"/>
      <c r="O91" s="29">
        <f>IFERROR(('Q3 Setup'!$D$16-'Q3 Setup'!$E$16+SUMIFS($N$4:$N90,$C$4:$C90,'Q3 Setup'!$C$16)-SUMIFS($N$4:$N90,$C$4:$C90,'Q3 Setup'!$C$16,$B$4:$B90,"&lt;"&amp;$B91))/IFERROR(NETWORKDAYS($B91,'Q3 Setup'!$G$4),1),0)</f>
        <v>0</v>
      </c>
      <c r="P91" s="43" t="str">
        <f t="shared" si="41"/>
        <v/>
      </c>
    </row>
    <row r="92" spans="2:17" ht="18.75" customHeight="1" x14ac:dyDescent="0.2">
      <c r="B92" s="31">
        <v>46304</v>
      </c>
      <c r="C92" s="32">
        <f>'Q3 Setup'!$C$17</f>
        <v>0</v>
      </c>
      <c r="D92" s="33"/>
      <c r="E92" s="25"/>
      <c r="F92" s="34">
        <f t="shared" si="36"/>
        <v>0</v>
      </c>
      <c r="G92" s="34" t="str">
        <f t="shared" si="37"/>
        <v/>
      </c>
      <c r="H92" s="35" t="str">
        <f t="shared" si="38"/>
        <v/>
      </c>
      <c r="I92" s="36"/>
      <c r="J92" s="37">
        <f t="shared" si="39"/>
        <v>0</v>
      </c>
      <c r="K92" s="35" t="str">
        <f t="shared" si="40"/>
        <v/>
      </c>
      <c r="L92" s="25"/>
      <c r="M92" s="25"/>
      <c r="N92" s="26"/>
      <c r="O92" s="29">
        <f>IFERROR(('Q3 Setup'!$D$17-'Q3 Setup'!$E$17+SUMIFS($N$4:$N91,$C$4:$C91,'Q3 Setup'!$C$17)-SUMIFS($N$4:$N91,$C$4:$C91,'Q3 Setup'!$C$17,$B$4:$B91,"&lt;"&amp;$B92))/IFERROR(NETWORKDAYS($B92,'Q3 Setup'!$G$4),1),0)</f>
        <v>0</v>
      </c>
      <c r="P92" s="38" t="str">
        <f t="shared" si="41"/>
        <v/>
      </c>
    </row>
    <row r="93" spans="2:17" ht="18.75" customHeight="1" x14ac:dyDescent="0.2">
      <c r="B93" s="31">
        <v>46304</v>
      </c>
      <c r="C93" s="39">
        <f>'Q3 Setup'!$C$18</f>
        <v>0</v>
      </c>
      <c r="D93" s="33"/>
      <c r="E93" s="25"/>
      <c r="F93" s="40">
        <f t="shared" si="36"/>
        <v>0</v>
      </c>
      <c r="G93" s="40" t="str">
        <f t="shared" si="37"/>
        <v/>
      </c>
      <c r="H93" s="41" t="str">
        <f t="shared" si="38"/>
        <v/>
      </c>
      <c r="I93" s="36"/>
      <c r="J93" s="42">
        <f t="shared" si="39"/>
        <v>0</v>
      </c>
      <c r="K93" s="41" t="str">
        <f t="shared" si="40"/>
        <v/>
      </c>
      <c r="L93" s="25"/>
      <c r="M93" s="25"/>
      <c r="N93" s="26"/>
      <c r="O93" s="29">
        <f>IFERROR(('Q3 Setup'!$D$18-'Q3 Setup'!$E$18+SUMIFS($N$4:$N92,$C$4:$C92,'Q3 Setup'!$C$18)-SUMIFS($N$4:$N92,$C$4:$C92,'Q3 Setup'!$C$18,$B$4:$B92,"&lt;"&amp;$B93))/IFERROR(NETWORKDAYS($B93,'Q3 Setup'!$G$4),1),0)</f>
        <v>0</v>
      </c>
      <c r="P93" s="43" t="str">
        <f t="shared" si="41"/>
        <v/>
      </c>
    </row>
    <row r="94" spans="2:17" ht="4.5" customHeight="1" x14ac:dyDescent="0.2"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</row>
    <row r="95" spans="2:17" ht="18.75" customHeight="1" x14ac:dyDescent="0.2">
      <c r="B95" s="31">
        <v>46307</v>
      </c>
      <c r="C95" s="32" t="str">
        <f>'Q3 Setup'!$C$7</f>
        <v>Rep 1</v>
      </c>
      <c r="D95" s="33"/>
      <c r="E95" s="25"/>
      <c r="F95" s="34">
        <f t="shared" ref="F95:F106" si="42">IFERROR(D95*7.5,"")</f>
        <v>0</v>
      </c>
      <c r="G95" s="34" t="str">
        <f t="shared" ref="G95:G106" si="43">IFERROR(E95/D95,"")</f>
        <v/>
      </c>
      <c r="H95" s="35" t="str">
        <f t="shared" ref="H95:H106" si="44">IFERROR(E95/F95,"")</f>
        <v/>
      </c>
      <c r="I95" s="36"/>
      <c r="J95" s="37">
        <f t="shared" ref="J95:J106" si="45">IFERROR(D95*0.375/24,"")</f>
        <v>0</v>
      </c>
      <c r="K95" s="35" t="str">
        <f t="shared" ref="K95:K106" si="46">IFERROR(I95/J95,"")</f>
        <v/>
      </c>
      <c r="L95" s="25"/>
      <c r="M95" s="25"/>
      <c r="N95" s="26"/>
      <c r="O95" s="29">
        <f>IFERROR(('Q3 Setup'!$D$7-'Q3 Setup'!$E$7+SUMIFS($N$4:$N94,$C$4:$C94,'Q3 Setup'!$C$7)-SUMIFS($N$4:$N94,$C$4:$C94,'Q3 Setup'!$C$7,$B$4:$B94,"&lt;"&amp;$B95))/IFERROR(NETWORKDAYS($B95,'Q3 Setup'!$G$4),1),0)</f>
        <v>0</v>
      </c>
      <c r="P95" s="38" t="str">
        <f t="shared" ref="P95:P106" si="47">IFERROR(N95/O95,"")</f>
        <v/>
      </c>
    </row>
    <row r="96" spans="2:17" ht="18.75" customHeight="1" x14ac:dyDescent="0.2">
      <c r="B96" s="31">
        <v>46307</v>
      </c>
      <c r="C96" s="39" t="str">
        <f>'Q3 Setup'!$C$8</f>
        <v>Rep 2</v>
      </c>
      <c r="D96" s="33"/>
      <c r="E96" s="25"/>
      <c r="F96" s="40">
        <f t="shared" si="42"/>
        <v>0</v>
      </c>
      <c r="G96" s="40" t="str">
        <f t="shared" si="43"/>
        <v/>
      </c>
      <c r="H96" s="41" t="str">
        <f t="shared" si="44"/>
        <v/>
      </c>
      <c r="I96" s="36"/>
      <c r="J96" s="42">
        <f t="shared" si="45"/>
        <v>0</v>
      </c>
      <c r="K96" s="41" t="str">
        <f t="shared" si="46"/>
        <v/>
      </c>
      <c r="L96" s="25"/>
      <c r="M96" s="25"/>
      <c r="N96" s="26"/>
      <c r="O96" s="29">
        <f>IFERROR(('Q3 Setup'!$D$8-'Q3 Setup'!$E$8+SUMIFS($N$4:$N95,$C$4:$C95,'Q3 Setup'!$C$8)-SUMIFS($N$4:$N95,$C$4:$C95,'Q3 Setup'!$C$8,$B$4:$B95,"&lt;"&amp;$B96))/IFERROR(NETWORKDAYS($B96,'Q3 Setup'!$G$4),1),0)</f>
        <v>0</v>
      </c>
      <c r="P96" s="43" t="str">
        <f t="shared" si="47"/>
        <v/>
      </c>
    </row>
    <row r="97" spans="2:17" ht="18.75" customHeight="1" x14ac:dyDescent="0.2">
      <c r="B97" s="31">
        <v>46307</v>
      </c>
      <c r="C97" s="32" t="str">
        <f>'Q3 Setup'!$C$9</f>
        <v>Rep 3</v>
      </c>
      <c r="D97" s="33"/>
      <c r="E97" s="25"/>
      <c r="F97" s="34">
        <f t="shared" si="42"/>
        <v>0</v>
      </c>
      <c r="G97" s="34" t="str">
        <f t="shared" si="43"/>
        <v/>
      </c>
      <c r="H97" s="35" t="str">
        <f t="shared" si="44"/>
        <v/>
      </c>
      <c r="I97" s="36"/>
      <c r="J97" s="37">
        <f t="shared" si="45"/>
        <v>0</v>
      </c>
      <c r="K97" s="35" t="str">
        <f t="shared" si="46"/>
        <v/>
      </c>
      <c r="L97" s="25"/>
      <c r="M97" s="25"/>
      <c r="N97" s="26"/>
      <c r="O97" s="29">
        <f>IFERROR(('Q3 Setup'!$D$9-'Q3 Setup'!$E$9+SUMIFS($N$4:$N96,$C$4:$C96,'Q3 Setup'!$C$9)-SUMIFS($N$4:$N96,$C$4:$C96,'Q3 Setup'!$C$9,$B$4:$B96,"&lt;"&amp;$B97))/IFERROR(NETWORKDAYS($B97,'Q3 Setup'!$G$4),1),0)</f>
        <v>0</v>
      </c>
      <c r="P97" s="38" t="str">
        <f t="shared" si="47"/>
        <v/>
      </c>
    </row>
    <row r="98" spans="2:17" ht="18.75" customHeight="1" x14ac:dyDescent="0.2">
      <c r="B98" s="31">
        <v>46307</v>
      </c>
      <c r="C98" s="39" t="str">
        <f>'Q3 Setup'!$C$10</f>
        <v>Rep 4</v>
      </c>
      <c r="D98" s="33"/>
      <c r="E98" s="25"/>
      <c r="F98" s="40">
        <f t="shared" si="42"/>
        <v>0</v>
      </c>
      <c r="G98" s="40" t="str">
        <f t="shared" si="43"/>
        <v/>
      </c>
      <c r="H98" s="41" t="str">
        <f t="shared" si="44"/>
        <v/>
      </c>
      <c r="I98" s="36"/>
      <c r="J98" s="42">
        <f t="shared" si="45"/>
        <v>0</v>
      </c>
      <c r="K98" s="41" t="str">
        <f t="shared" si="46"/>
        <v/>
      </c>
      <c r="L98" s="25"/>
      <c r="M98" s="25"/>
      <c r="N98" s="26"/>
      <c r="O98" s="29">
        <f>IFERROR(('Q3 Setup'!$D$10-'Q3 Setup'!$E$10+SUMIFS($N$4:$N97,$C$4:$C97,'Q3 Setup'!$C$10)-SUMIFS($N$4:$N97,$C$4:$C97,'Q3 Setup'!$C$10,$B$4:$B97,"&lt;"&amp;$B98))/IFERROR(NETWORKDAYS($B98,'Q3 Setup'!$G$4),1),0)</f>
        <v>0</v>
      </c>
      <c r="P98" s="43" t="str">
        <f t="shared" si="47"/>
        <v/>
      </c>
    </row>
    <row r="99" spans="2:17" ht="18.75" customHeight="1" x14ac:dyDescent="0.2">
      <c r="B99" s="31">
        <v>46307</v>
      </c>
      <c r="C99" s="32" t="str">
        <f>'Q3 Setup'!$C$11</f>
        <v>Rep 5</v>
      </c>
      <c r="D99" s="33"/>
      <c r="E99" s="25"/>
      <c r="F99" s="34">
        <f t="shared" si="42"/>
        <v>0</v>
      </c>
      <c r="G99" s="34" t="str">
        <f t="shared" si="43"/>
        <v/>
      </c>
      <c r="H99" s="35" t="str">
        <f t="shared" si="44"/>
        <v/>
      </c>
      <c r="I99" s="36"/>
      <c r="J99" s="37">
        <f t="shared" si="45"/>
        <v>0</v>
      </c>
      <c r="K99" s="35" t="str">
        <f t="shared" si="46"/>
        <v/>
      </c>
      <c r="L99" s="25"/>
      <c r="M99" s="25"/>
      <c r="N99" s="26"/>
      <c r="O99" s="29">
        <f>IFERROR(('Q3 Setup'!$D$11-'Q3 Setup'!$E$11+SUMIFS($N$4:$N98,$C$4:$C98,'Q3 Setup'!$C$11)-SUMIFS($N$4:$N98,$C$4:$C98,'Q3 Setup'!$C$11,$B$4:$B98,"&lt;"&amp;$B99))/IFERROR(NETWORKDAYS($B99,'Q3 Setup'!$G$4),1),0)</f>
        <v>0</v>
      </c>
      <c r="P99" s="38" t="str">
        <f t="shared" si="47"/>
        <v/>
      </c>
    </row>
    <row r="100" spans="2:17" ht="18.75" customHeight="1" x14ac:dyDescent="0.2">
      <c r="B100" s="31">
        <v>46307</v>
      </c>
      <c r="C100" s="39" t="str">
        <f>'Q3 Setup'!$C$12</f>
        <v>Rep 6</v>
      </c>
      <c r="D100" s="33"/>
      <c r="E100" s="25"/>
      <c r="F100" s="40">
        <f t="shared" si="42"/>
        <v>0</v>
      </c>
      <c r="G100" s="40" t="str">
        <f t="shared" si="43"/>
        <v/>
      </c>
      <c r="H100" s="41" t="str">
        <f t="shared" si="44"/>
        <v/>
      </c>
      <c r="I100" s="36"/>
      <c r="J100" s="42">
        <f t="shared" si="45"/>
        <v>0</v>
      </c>
      <c r="K100" s="41" t="str">
        <f t="shared" si="46"/>
        <v/>
      </c>
      <c r="L100" s="25"/>
      <c r="M100" s="25"/>
      <c r="N100" s="26"/>
      <c r="O100" s="29">
        <f>IFERROR(('Q3 Setup'!$D$12-'Q3 Setup'!$E$12+SUMIFS($N$4:$N99,$C$4:$C99,'Q3 Setup'!$C$12)-SUMIFS($N$4:$N99,$C$4:$C99,'Q3 Setup'!$C$12,$B$4:$B99,"&lt;"&amp;$B100))/IFERROR(NETWORKDAYS($B100,'Q3 Setup'!$G$4),1),0)</f>
        <v>0</v>
      </c>
      <c r="P100" s="43" t="str">
        <f t="shared" si="47"/>
        <v/>
      </c>
    </row>
    <row r="101" spans="2:17" ht="18.75" customHeight="1" x14ac:dyDescent="0.2">
      <c r="B101" s="31">
        <v>46307</v>
      </c>
      <c r="C101" s="32" t="str">
        <f>'Q3 Setup'!$C$13</f>
        <v>Rep 7</v>
      </c>
      <c r="D101" s="33"/>
      <c r="E101" s="25"/>
      <c r="F101" s="34">
        <f t="shared" si="42"/>
        <v>0</v>
      </c>
      <c r="G101" s="34" t="str">
        <f t="shared" si="43"/>
        <v/>
      </c>
      <c r="H101" s="35" t="str">
        <f t="shared" si="44"/>
        <v/>
      </c>
      <c r="I101" s="36"/>
      <c r="J101" s="37">
        <f t="shared" si="45"/>
        <v>0</v>
      </c>
      <c r="K101" s="35" t="str">
        <f t="shared" si="46"/>
        <v/>
      </c>
      <c r="L101" s="25"/>
      <c r="M101" s="25"/>
      <c r="N101" s="26"/>
      <c r="O101" s="29">
        <f>IFERROR(('Q3 Setup'!$D$13-'Q3 Setup'!$E$13+SUMIFS($N$4:$N100,$C$4:$C100,'Q3 Setup'!$C$13)-SUMIFS($N$4:$N100,$C$4:$C100,'Q3 Setup'!$C$13,$B$4:$B100,"&lt;"&amp;$B101))/IFERROR(NETWORKDAYS($B101,'Q3 Setup'!$G$4),1),0)</f>
        <v>0</v>
      </c>
      <c r="P101" s="38" t="str">
        <f t="shared" si="47"/>
        <v/>
      </c>
    </row>
    <row r="102" spans="2:17" ht="18.75" customHeight="1" x14ac:dyDescent="0.2">
      <c r="B102" s="31">
        <v>46307</v>
      </c>
      <c r="C102" s="39" t="str">
        <f>'Q3 Setup'!$C$14</f>
        <v>Rep 8</v>
      </c>
      <c r="D102" s="33"/>
      <c r="E102" s="25"/>
      <c r="F102" s="40">
        <f t="shared" si="42"/>
        <v>0</v>
      </c>
      <c r="G102" s="40" t="str">
        <f t="shared" si="43"/>
        <v/>
      </c>
      <c r="H102" s="41" t="str">
        <f t="shared" si="44"/>
        <v/>
      </c>
      <c r="I102" s="36"/>
      <c r="J102" s="42">
        <f t="shared" si="45"/>
        <v>0</v>
      </c>
      <c r="K102" s="41" t="str">
        <f t="shared" si="46"/>
        <v/>
      </c>
      <c r="L102" s="25"/>
      <c r="M102" s="25"/>
      <c r="N102" s="26"/>
      <c r="O102" s="29">
        <f>IFERROR(('Q3 Setup'!$D$14-'Q3 Setup'!$E$14+SUMIFS($N$4:$N101,$C$4:$C101,'Q3 Setup'!$C$14)-SUMIFS($N$4:$N101,$C$4:$C101,'Q3 Setup'!$C$14,$B$4:$B101,"&lt;"&amp;$B102))/IFERROR(NETWORKDAYS($B102,'Q3 Setup'!$G$4),1),0)</f>
        <v>0</v>
      </c>
      <c r="P102" s="43" t="str">
        <f t="shared" si="47"/>
        <v/>
      </c>
    </row>
    <row r="103" spans="2:17" ht="18.75" customHeight="1" x14ac:dyDescent="0.2">
      <c r="B103" s="31">
        <v>46307</v>
      </c>
      <c r="C103" s="32" t="str">
        <f>'Q3 Setup'!$C$15</f>
        <v>Rep 9</v>
      </c>
      <c r="D103" s="33"/>
      <c r="E103" s="25"/>
      <c r="F103" s="34">
        <f t="shared" si="42"/>
        <v>0</v>
      </c>
      <c r="G103" s="34" t="str">
        <f t="shared" si="43"/>
        <v/>
      </c>
      <c r="H103" s="35" t="str">
        <f t="shared" si="44"/>
        <v/>
      </c>
      <c r="I103" s="36"/>
      <c r="J103" s="37">
        <f t="shared" si="45"/>
        <v>0</v>
      </c>
      <c r="K103" s="35" t="str">
        <f t="shared" si="46"/>
        <v/>
      </c>
      <c r="L103" s="25"/>
      <c r="M103" s="25"/>
      <c r="N103" s="26"/>
      <c r="O103" s="29">
        <f>IFERROR(('Q3 Setup'!$D$15-'Q3 Setup'!$E$15+SUMIFS($N$4:$N102,$C$4:$C102,'Q3 Setup'!$C$15)-SUMIFS($N$4:$N102,$C$4:$C102,'Q3 Setup'!$C$15,$B$4:$B102,"&lt;"&amp;$B103))/IFERROR(NETWORKDAYS($B103,'Q3 Setup'!$G$4),1),0)</f>
        <v>0</v>
      </c>
      <c r="P103" s="38" t="str">
        <f t="shared" si="47"/>
        <v/>
      </c>
    </row>
    <row r="104" spans="2:17" ht="18.75" customHeight="1" x14ac:dyDescent="0.2">
      <c r="B104" s="31">
        <v>46307</v>
      </c>
      <c r="C104" s="39" t="str">
        <f>'Q3 Setup'!$C$16</f>
        <v>Rep 10</v>
      </c>
      <c r="D104" s="33"/>
      <c r="E104" s="25"/>
      <c r="F104" s="40">
        <f t="shared" si="42"/>
        <v>0</v>
      </c>
      <c r="G104" s="40" t="str">
        <f t="shared" si="43"/>
        <v/>
      </c>
      <c r="H104" s="41" t="str">
        <f t="shared" si="44"/>
        <v/>
      </c>
      <c r="I104" s="36"/>
      <c r="J104" s="42">
        <f t="shared" si="45"/>
        <v>0</v>
      </c>
      <c r="K104" s="41" t="str">
        <f t="shared" si="46"/>
        <v/>
      </c>
      <c r="L104" s="25"/>
      <c r="M104" s="25"/>
      <c r="N104" s="26"/>
      <c r="O104" s="29">
        <f>IFERROR(('Q3 Setup'!$D$16-'Q3 Setup'!$E$16+SUMIFS($N$4:$N103,$C$4:$C103,'Q3 Setup'!$C$16)-SUMIFS($N$4:$N103,$C$4:$C103,'Q3 Setup'!$C$16,$B$4:$B103,"&lt;"&amp;$B104))/IFERROR(NETWORKDAYS($B104,'Q3 Setup'!$G$4),1),0)</f>
        <v>0</v>
      </c>
      <c r="P104" s="43" t="str">
        <f t="shared" si="47"/>
        <v/>
      </c>
    </row>
    <row r="105" spans="2:17" ht="18.75" customHeight="1" x14ac:dyDescent="0.2">
      <c r="B105" s="31">
        <v>46307</v>
      </c>
      <c r="C105" s="32">
        <f>'Q3 Setup'!$C$17</f>
        <v>0</v>
      </c>
      <c r="D105" s="33"/>
      <c r="E105" s="25"/>
      <c r="F105" s="34">
        <f t="shared" si="42"/>
        <v>0</v>
      </c>
      <c r="G105" s="34" t="str">
        <f t="shared" si="43"/>
        <v/>
      </c>
      <c r="H105" s="35" t="str">
        <f t="shared" si="44"/>
        <v/>
      </c>
      <c r="I105" s="36"/>
      <c r="J105" s="37">
        <f t="shared" si="45"/>
        <v>0</v>
      </c>
      <c r="K105" s="35" t="str">
        <f t="shared" si="46"/>
        <v/>
      </c>
      <c r="L105" s="25"/>
      <c r="M105" s="25"/>
      <c r="N105" s="26"/>
      <c r="O105" s="29">
        <f>IFERROR(('Q3 Setup'!$D$17-'Q3 Setup'!$E$17+SUMIFS($N$4:$N104,$C$4:$C104,'Q3 Setup'!$C$17)-SUMIFS($N$4:$N104,$C$4:$C104,'Q3 Setup'!$C$17,$B$4:$B104,"&lt;"&amp;$B105))/IFERROR(NETWORKDAYS($B105,'Q3 Setup'!$G$4),1),0)</f>
        <v>0</v>
      </c>
      <c r="P105" s="38" t="str">
        <f t="shared" si="47"/>
        <v/>
      </c>
    </row>
    <row r="106" spans="2:17" ht="18.75" customHeight="1" x14ac:dyDescent="0.2">
      <c r="B106" s="31">
        <v>46307</v>
      </c>
      <c r="C106" s="39">
        <f>'Q3 Setup'!$C$18</f>
        <v>0</v>
      </c>
      <c r="D106" s="33"/>
      <c r="E106" s="25"/>
      <c r="F106" s="40">
        <f t="shared" si="42"/>
        <v>0</v>
      </c>
      <c r="G106" s="40" t="str">
        <f t="shared" si="43"/>
        <v/>
      </c>
      <c r="H106" s="41" t="str">
        <f t="shared" si="44"/>
        <v/>
      </c>
      <c r="I106" s="36"/>
      <c r="J106" s="42">
        <f t="shared" si="45"/>
        <v>0</v>
      </c>
      <c r="K106" s="41" t="str">
        <f t="shared" si="46"/>
        <v/>
      </c>
      <c r="L106" s="25"/>
      <c r="M106" s="25"/>
      <c r="N106" s="26"/>
      <c r="O106" s="29">
        <f>IFERROR(('Q3 Setup'!$D$18-'Q3 Setup'!$E$18+SUMIFS($N$4:$N105,$C$4:$C105,'Q3 Setup'!$C$18)-SUMIFS($N$4:$N105,$C$4:$C105,'Q3 Setup'!$C$18,$B$4:$B105,"&lt;"&amp;$B106))/IFERROR(NETWORKDAYS($B106,'Q3 Setup'!$G$4),1),0)</f>
        <v>0</v>
      </c>
      <c r="P106" s="43" t="str">
        <f t="shared" si="47"/>
        <v/>
      </c>
    </row>
    <row r="107" spans="2:17" ht="4.5" customHeight="1" x14ac:dyDescent="0.2"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</row>
    <row r="108" spans="2:17" ht="18.75" customHeight="1" x14ac:dyDescent="0.2">
      <c r="B108" s="31">
        <v>46308</v>
      </c>
      <c r="C108" s="32" t="str">
        <f>'Q3 Setup'!$C$7</f>
        <v>Rep 1</v>
      </c>
      <c r="D108" s="33"/>
      <c r="E108" s="25"/>
      <c r="F108" s="34">
        <f t="shared" ref="F108:F119" si="48">IFERROR(D108*7.5,"")</f>
        <v>0</v>
      </c>
      <c r="G108" s="34" t="str">
        <f t="shared" ref="G108:G119" si="49">IFERROR(E108/D108,"")</f>
        <v/>
      </c>
      <c r="H108" s="35" t="str">
        <f t="shared" ref="H108:H119" si="50">IFERROR(E108/F108,"")</f>
        <v/>
      </c>
      <c r="I108" s="36"/>
      <c r="J108" s="37">
        <f t="shared" ref="J108:J119" si="51">IFERROR(D108*0.375/24,"")</f>
        <v>0</v>
      </c>
      <c r="K108" s="35" t="str">
        <f t="shared" ref="K108:K119" si="52">IFERROR(I108/J108,"")</f>
        <v/>
      </c>
      <c r="L108" s="25"/>
      <c r="M108" s="25"/>
      <c r="N108" s="26"/>
      <c r="O108" s="29">
        <f>IFERROR(('Q3 Setup'!$D$7-'Q3 Setup'!$E$7+SUMIFS($N$4:$N107,$C$4:$C107,'Q3 Setup'!$C$7)-SUMIFS($N$4:$N107,$C$4:$C107,'Q3 Setup'!$C$7,$B$4:$B107,"&lt;"&amp;$B108))/IFERROR(NETWORKDAYS($B108,'Q3 Setup'!$G$4),1),0)</f>
        <v>0</v>
      </c>
      <c r="P108" s="38" t="str">
        <f t="shared" ref="P108:P119" si="53">IFERROR(N108/O108,"")</f>
        <v/>
      </c>
    </row>
    <row r="109" spans="2:17" ht="18.75" customHeight="1" x14ac:dyDescent="0.2">
      <c r="B109" s="31">
        <v>46308</v>
      </c>
      <c r="C109" s="39" t="str">
        <f>'Q3 Setup'!$C$8</f>
        <v>Rep 2</v>
      </c>
      <c r="D109" s="33"/>
      <c r="E109" s="25"/>
      <c r="F109" s="40">
        <f t="shared" si="48"/>
        <v>0</v>
      </c>
      <c r="G109" s="40" t="str">
        <f t="shared" si="49"/>
        <v/>
      </c>
      <c r="H109" s="41" t="str">
        <f t="shared" si="50"/>
        <v/>
      </c>
      <c r="I109" s="36"/>
      <c r="J109" s="42">
        <f t="shared" si="51"/>
        <v>0</v>
      </c>
      <c r="K109" s="41" t="str">
        <f t="shared" si="52"/>
        <v/>
      </c>
      <c r="L109" s="25"/>
      <c r="M109" s="25"/>
      <c r="N109" s="26"/>
      <c r="O109" s="29">
        <f>IFERROR(('Q3 Setup'!$D$8-'Q3 Setup'!$E$8+SUMIFS($N$4:$N108,$C$4:$C108,'Q3 Setup'!$C$8)-SUMIFS($N$4:$N108,$C$4:$C108,'Q3 Setup'!$C$8,$B$4:$B108,"&lt;"&amp;$B109))/IFERROR(NETWORKDAYS($B109,'Q3 Setup'!$G$4),1),0)</f>
        <v>0</v>
      </c>
      <c r="P109" s="43" t="str">
        <f t="shared" si="53"/>
        <v/>
      </c>
    </row>
    <row r="110" spans="2:17" ht="18.75" customHeight="1" x14ac:dyDescent="0.2">
      <c r="B110" s="31">
        <v>46308</v>
      </c>
      <c r="C110" s="32" t="str">
        <f>'Q3 Setup'!$C$9</f>
        <v>Rep 3</v>
      </c>
      <c r="D110" s="33"/>
      <c r="E110" s="25"/>
      <c r="F110" s="34">
        <f t="shared" si="48"/>
        <v>0</v>
      </c>
      <c r="G110" s="34" t="str">
        <f t="shared" si="49"/>
        <v/>
      </c>
      <c r="H110" s="35" t="str">
        <f t="shared" si="50"/>
        <v/>
      </c>
      <c r="I110" s="36"/>
      <c r="J110" s="37">
        <f t="shared" si="51"/>
        <v>0</v>
      </c>
      <c r="K110" s="35" t="str">
        <f t="shared" si="52"/>
        <v/>
      </c>
      <c r="L110" s="25"/>
      <c r="M110" s="25"/>
      <c r="N110" s="26"/>
      <c r="O110" s="29">
        <f>IFERROR(('Q3 Setup'!$D$9-'Q3 Setup'!$E$9+SUMIFS($N$4:$N109,$C$4:$C109,'Q3 Setup'!$C$9)-SUMIFS($N$4:$N109,$C$4:$C109,'Q3 Setup'!$C$9,$B$4:$B109,"&lt;"&amp;$B110))/IFERROR(NETWORKDAYS($B110,'Q3 Setup'!$G$4),1),0)</f>
        <v>0</v>
      </c>
      <c r="P110" s="38" t="str">
        <f t="shared" si="53"/>
        <v/>
      </c>
    </row>
    <row r="111" spans="2:17" ht="18.75" customHeight="1" x14ac:dyDescent="0.2">
      <c r="B111" s="31">
        <v>46308</v>
      </c>
      <c r="C111" s="39" t="str">
        <f>'Q3 Setup'!$C$10</f>
        <v>Rep 4</v>
      </c>
      <c r="D111" s="33"/>
      <c r="E111" s="25"/>
      <c r="F111" s="40">
        <f t="shared" si="48"/>
        <v>0</v>
      </c>
      <c r="G111" s="40" t="str">
        <f t="shared" si="49"/>
        <v/>
      </c>
      <c r="H111" s="41" t="str">
        <f t="shared" si="50"/>
        <v/>
      </c>
      <c r="I111" s="36"/>
      <c r="J111" s="42">
        <f t="shared" si="51"/>
        <v>0</v>
      </c>
      <c r="K111" s="41" t="str">
        <f t="shared" si="52"/>
        <v/>
      </c>
      <c r="L111" s="25"/>
      <c r="M111" s="25"/>
      <c r="N111" s="26"/>
      <c r="O111" s="29">
        <f>IFERROR(('Q3 Setup'!$D$10-'Q3 Setup'!$E$10+SUMIFS($N$4:$N110,$C$4:$C110,'Q3 Setup'!$C$10)-SUMIFS($N$4:$N110,$C$4:$C110,'Q3 Setup'!$C$10,$B$4:$B110,"&lt;"&amp;$B111))/IFERROR(NETWORKDAYS($B111,'Q3 Setup'!$G$4),1),0)</f>
        <v>0</v>
      </c>
      <c r="P111" s="43" t="str">
        <f t="shared" si="53"/>
        <v/>
      </c>
    </row>
    <row r="112" spans="2:17" ht="18.75" customHeight="1" x14ac:dyDescent="0.2">
      <c r="B112" s="31">
        <v>46308</v>
      </c>
      <c r="C112" s="32" t="str">
        <f>'Q3 Setup'!$C$11</f>
        <v>Rep 5</v>
      </c>
      <c r="D112" s="33"/>
      <c r="E112" s="25"/>
      <c r="F112" s="34">
        <f t="shared" si="48"/>
        <v>0</v>
      </c>
      <c r="G112" s="34" t="str">
        <f t="shared" si="49"/>
        <v/>
      </c>
      <c r="H112" s="35" t="str">
        <f t="shared" si="50"/>
        <v/>
      </c>
      <c r="I112" s="36"/>
      <c r="J112" s="37">
        <f t="shared" si="51"/>
        <v>0</v>
      </c>
      <c r="K112" s="35" t="str">
        <f t="shared" si="52"/>
        <v/>
      </c>
      <c r="L112" s="25"/>
      <c r="M112" s="25"/>
      <c r="N112" s="26"/>
      <c r="O112" s="29">
        <f>IFERROR(('Q3 Setup'!$D$11-'Q3 Setup'!$E$11+SUMIFS($N$4:$N111,$C$4:$C111,'Q3 Setup'!$C$11)-SUMIFS($N$4:$N111,$C$4:$C111,'Q3 Setup'!$C$11,$B$4:$B111,"&lt;"&amp;$B112))/IFERROR(NETWORKDAYS($B112,'Q3 Setup'!$G$4),1),0)</f>
        <v>0</v>
      </c>
      <c r="P112" s="38" t="str">
        <f t="shared" si="53"/>
        <v/>
      </c>
    </row>
    <row r="113" spans="2:17" ht="18.75" customHeight="1" x14ac:dyDescent="0.2">
      <c r="B113" s="31">
        <v>46308</v>
      </c>
      <c r="C113" s="39" t="str">
        <f>'Q3 Setup'!$C$12</f>
        <v>Rep 6</v>
      </c>
      <c r="D113" s="33"/>
      <c r="E113" s="25"/>
      <c r="F113" s="40">
        <f t="shared" si="48"/>
        <v>0</v>
      </c>
      <c r="G113" s="40" t="str">
        <f t="shared" si="49"/>
        <v/>
      </c>
      <c r="H113" s="41" t="str">
        <f t="shared" si="50"/>
        <v/>
      </c>
      <c r="I113" s="36"/>
      <c r="J113" s="42">
        <f t="shared" si="51"/>
        <v>0</v>
      </c>
      <c r="K113" s="41" t="str">
        <f t="shared" si="52"/>
        <v/>
      </c>
      <c r="L113" s="25"/>
      <c r="M113" s="25"/>
      <c r="N113" s="26"/>
      <c r="O113" s="29">
        <f>IFERROR(('Q3 Setup'!$D$12-'Q3 Setup'!$E$12+SUMIFS($N$4:$N112,$C$4:$C112,'Q3 Setup'!$C$12)-SUMIFS($N$4:$N112,$C$4:$C112,'Q3 Setup'!$C$12,$B$4:$B112,"&lt;"&amp;$B113))/IFERROR(NETWORKDAYS($B113,'Q3 Setup'!$G$4),1),0)</f>
        <v>0</v>
      </c>
      <c r="P113" s="43" t="str">
        <f t="shared" si="53"/>
        <v/>
      </c>
    </row>
    <row r="114" spans="2:17" ht="18.75" customHeight="1" x14ac:dyDescent="0.2">
      <c r="B114" s="31">
        <v>46308</v>
      </c>
      <c r="C114" s="32" t="str">
        <f>'Q3 Setup'!$C$13</f>
        <v>Rep 7</v>
      </c>
      <c r="D114" s="33"/>
      <c r="E114" s="25"/>
      <c r="F114" s="34">
        <f t="shared" si="48"/>
        <v>0</v>
      </c>
      <c r="G114" s="34" t="str">
        <f t="shared" si="49"/>
        <v/>
      </c>
      <c r="H114" s="35" t="str">
        <f t="shared" si="50"/>
        <v/>
      </c>
      <c r="I114" s="36"/>
      <c r="J114" s="37">
        <f t="shared" si="51"/>
        <v>0</v>
      </c>
      <c r="K114" s="35" t="str">
        <f t="shared" si="52"/>
        <v/>
      </c>
      <c r="L114" s="25"/>
      <c r="M114" s="25"/>
      <c r="N114" s="26"/>
      <c r="O114" s="29">
        <f>IFERROR(('Q3 Setup'!$D$13-'Q3 Setup'!$E$13+SUMIFS($N$4:$N113,$C$4:$C113,'Q3 Setup'!$C$13)-SUMIFS($N$4:$N113,$C$4:$C113,'Q3 Setup'!$C$13,$B$4:$B113,"&lt;"&amp;$B114))/IFERROR(NETWORKDAYS($B114,'Q3 Setup'!$G$4),1),0)</f>
        <v>0</v>
      </c>
      <c r="P114" s="38" t="str">
        <f t="shared" si="53"/>
        <v/>
      </c>
    </row>
    <row r="115" spans="2:17" ht="18.75" customHeight="1" x14ac:dyDescent="0.2">
      <c r="B115" s="31">
        <v>46308</v>
      </c>
      <c r="C115" s="39" t="str">
        <f>'Q3 Setup'!$C$14</f>
        <v>Rep 8</v>
      </c>
      <c r="D115" s="33"/>
      <c r="E115" s="25"/>
      <c r="F115" s="40">
        <f t="shared" si="48"/>
        <v>0</v>
      </c>
      <c r="G115" s="40" t="str">
        <f t="shared" si="49"/>
        <v/>
      </c>
      <c r="H115" s="41" t="str">
        <f t="shared" si="50"/>
        <v/>
      </c>
      <c r="I115" s="36"/>
      <c r="J115" s="42">
        <f t="shared" si="51"/>
        <v>0</v>
      </c>
      <c r="K115" s="41" t="str">
        <f t="shared" si="52"/>
        <v/>
      </c>
      <c r="L115" s="25"/>
      <c r="M115" s="25"/>
      <c r="N115" s="26"/>
      <c r="O115" s="29">
        <f>IFERROR(('Q3 Setup'!$D$14-'Q3 Setup'!$E$14+SUMIFS($N$4:$N114,$C$4:$C114,'Q3 Setup'!$C$14)-SUMIFS($N$4:$N114,$C$4:$C114,'Q3 Setup'!$C$14,$B$4:$B114,"&lt;"&amp;$B115))/IFERROR(NETWORKDAYS($B115,'Q3 Setup'!$G$4),1),0)</f>
        <v>0</v>
      </c>
      <c r="P115" s="43" t="str">
        <f t="shared" si="53"/>
        <v/>
      </c>
    </row>
    <row r="116" spans="2:17" ht="18.75" customHeight="1" x14ac:dyDescent="0.2">
      <c r="B116" s="31">
        <v>46308</v>
      </c>
      <c r="C116" s="32" t="str">
        <f>'Q3 Setup'!$C$15</f>
        <v>Rep 9</v>
      </c>
      <c r="D116" s="33"/>
      <c r="E116" s="25"/>
      <c r="F116" s="34">
        <f t="shared" si="48"/>
        <v>0</v>
      </c>
      <c r="G116" s="34" t="str">
        <f t="shared" si="49"/>
        <v/>
      </c>
      <c r="H116" s="35" t="str">
        <f t="shared" si="50"/>
        <v/>
      </c>
      <c r="I116" s="36"/>
      <c r="J116" s="37">
        <f t="shared" si="51"/>
        <v>0</v>
      </c>
      <c r="K116" s="35" t="str">
        <f t="shared" si="52"/>
        <v/>
      </c>
      <c r="L116" s="25"/>
      <c r="M116" s="25"/>
      <c r="N116" s="26"/>
      <c r="O116" s="29">
        <f>IFERROR(('Q3 Setup'!$D$15-'Q3 Setup'!$E$15+SUMIFS($N$4:$N115,$C$4:$C115,'Q3 Setup'!$C$15)-SUMIFS($N$4:$N115,$C$4:$C115,'Q3 Setup'!$C$15,$B$4:$B115,"&lt;"&amp;$B116))/IFERROR(NETWORKDAYS($B116,'Q3 Setup'!$G$4),1),0)</f>
        <v>0</v>
      </c>
      <c r="P116" s="38" t="str">
        <f t="shared" si="53"/>
        <v/>
      </c>
    </row>
    <row r="117" spans="2:17" ht="18.75" customHeight="1" x14ac:dyDescent="0.2">
      <c r="B117" s="31">
        <v>46308</v>
      </c>
      <c r="C117" s="39" t="str">
        <f>'Q3 Setup'!$C$16</f>
        <v>Rep 10</v>
      </c>
      <c r="D117" s="33"/>
      <c r="E117" s="25"/>
      <c r="F117" s="40">
        <f t="shared" si="48"/>
        <v>0</v>
      </c>
      <c r="G117" s="40" t="str">
        <f t="shared" si="49"/>
        <v/>
      </c>
      <c r="H117" s="41" t="str">
        <f t="shared" si="50"/>
        <v/>
      </c>
      <c r="I117" s="36"/>
      <c r="J117" s="42">
        <f t="shared" si="51"/>
        <v>0</v>
      </c>
      <c r="K117" s="41" t="str">
        <f t="shared" si="52"/>
        <v/>
      </c>
      <c r="L117" s="25"/>
      <c r="M117" s="25"/>
      <c r="N117" s="26"/>
      <c r="O117" s="29">
        <f>IFERROR(('Q3 Setup'!$D$16-'Q3 Setup'!$E$16+SUMIFS($N$4:$N116,$C$4:$C116,'Q3 Setup'!$C$16)-SUMIFS($N$4:$N116,$C$4:$C116,'Q3 Setup'!$C$16,$B$4:$B116,"&lt;"&amp;$B117))/IFERROR(NETWORKDAYS($B117,'Q3 Setup'!$G$4),1),0)</f>
        <v>0</v>
      </c>
      <c r="P117" s="43" t="str">
        <f t="shared" si="53"/>
        <v/>
      </c>
    </row>
    <row r="118" spans="2:17" ht="18.75" customHeight="1" x14ac:dyDescent="0.2">
      <c r="B118" s="31">
        <v>46308</v>
      </c>
      <c r="C118" s="32">
        <f>'Q3 Setup'!$C$17</f>
        <v>0</v>
      </c>
      <c r="D118" s="33"/>
      <c r="E118" s="25"/>
      <c r="F118" s="34">
        <f t="shared" si="48"/>
        <v>0</v>
      </c>
      <c r="G118" s="34" t="str">
        <f t="shared" si="49"/>
        <v/>
      </c>
      <c r="H118" s="35" t="str">
        <f t="shared" si="50"/>
        <v/>
      </c>
      <c r="I118" s="36"/>
      <c r="J118" s="37">
        <f t="shared" si="51"/>
        <v>0</v>
      </c>
      <c r="K118" s="35" t="str">
        <f t="shared" si="52"/>
        <v/>
      </c>
      <c r="L118" s="25"/>
      <c r="M118" s="25"/>
      <c r="N118" s="26"/>
      <c r="O118" s="29">
        <f>IFERROR(('Q3 Setup'!$D$17-'Q3 Setup'!$E$17+SUMIFS($N$4:$N117,$C$4:$C117,'Q3 Setup'!$C$17)-SUMIFS($N$4:$N117,$C$4:$C117,'Q3 Setup'!$C$17,$B$4:$B117,"&lt;"&amp;$B118))/IFERROR(NETWORKDAYS($B118,'Q3 Setup'!$G$4),1),0)</f>
        <v>0</v>
      </c>
      <c r="P118" s="38" t="str">
        <f t="shared" si="53"/>
        <v/>
      </c>
    </row>
    <row r="119" spans="2:17" ht="18.75" customHeight="1" x14ac:dyDescent="0.2">
      <c r="B119" s="31">
        <v>46308</v>
      </c>
      <c r="C119" s="39">
        <f>'Q3 Setup'!$C$18</f>
        <v>0</v>
      </c>
      <c r="D119" s="33"/>
      <c r="E119" s="25"/>
      <c r="F119" s="40">
        <f t="shared" si="48"/>
        <v>0</v>
      </c>
      <c r="G119" s="40" t="str">
        <f t="shared" si="49"/>
        <v/>
      </c>
      <c r="H119" s="41" t="str">
        <f t="shared" si="50"/>
        <v/>
      </c>
      <c r="I119" s="36"/>
      <c r="J119" s="42">
        <f t="shared" si="51"/>
        <v>0</v>
      </c>
      <c r="K119" s="41" t="str">
        <f t="shared" si="52"/>
        <v/>
      </c>
      <c r="L119" s="25"/>
      <c r="M119" s="25"/>
      <c r="N119" s="26"/>
      <c r="O119" s="29">
        <f>IFERROR(('Q3 Setup'!$D$18-'Q3 Setup'!$E$18+SUMIFS($N$4:$N118,$C$4:$C118,'Q3 Setup'!$C$18)-SUMIFS($N$4:$N118,$C$4:$C118,'Q3 Setup'!$C$18,$B$4:$B118,"&lt;"&amp;$B119))/IFERROR(NETWORKDAYS($B119,'Q3 Setup'!$G$4),1),0)</f>
        <v>0</v>
      </c>
      <c r="P119" s="43" t="str">
        <f t="shared" si="53"/>
        <v/>
      </c>
    </row>
    <row r="120" spans="2:17" ht="4.5" customHeight="1" x14ac:dyDescent="0.2"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</row>
    <row r="121" spans="2:17" ht="18.75" customHeight="1" x14ac:dyDescent="0.2">
      <c r="B121" s="31">
        <v>46309</v>
      </c>
      <c r="C121" s="32" t="str">
        <f>'Q3 Setup'!$C$7</f>
        <v>Rep 1</v>
      </c>
      <c r="D121" s="33"/>
      <c r="E121" s="25"/>
      <c r="F121" s="34">
        <f t="shared" ref="F121:F132" si="54">IFERROR(D121*7.5,"")</f>
        <v>0</v>
      </c>
      <c r="G121" s="34" t="str">
        <f t="shared" ref="G121:G132" si="55">IFERROR(E121/D121,"")</f>
        <v/>
      </c>
      <c r="H121" s="35" t="str">
        <f t="shared" ref="H121:H132" si="56">IFERROR(E121/F121,"")</f>
        <v/>
      </c>
      <c r="I121" s="36"/>
      <c r="J121" s="37">
        <f t="shared" ref="J121:J132" si="57">IFERROR(D121*0.375/24,"")</f>
        <v>0</v>
      </c>
      <c r="K121" s="35" t="str">
        <f t="shared" ref="K121:K132" si="58">IFERROR(I121/J121,"")</f>
        <v/>
      </c>
      <c r="L121" s="25"/>
      <c r="M121" s="25"/>
      <c r="N121" s="26"/>
      <c r="O121" s="29">
        <f>IFERROR(('Q3 Setup'!$D$7-'Q3 Setup'!$E$7+SUMIFS($N$4:$N120,$C$4:$C120,'Q3 Setup'!$C$7)-SUMIFS($N$4:$N120,$C$4:$C120,'Q3 Setup'!$C$7,$B$4:$B120,"&lt;"&amp;$B121))/IFERROR(NETWORKDAYS($B121,'Q3 Setup'!$G$4),1),0)</f>
        <v>0</v>
      </c>
      <c r="P121" s="38" t="str">
        <f t="shared" ref="P121:P132" si="59">IFERROR(N121/O121,"")</f>
        <v/>
      </c>
    </row>
    <row r="122" spans="2:17" ht="18.75" customHeight="1" x14ac:dyDescent="0.2">
      <c r="B122" s="31">
        <v>46309</v>
      </c>
      <c r="C122" s="39" t="str">
        <f>'Q3 Setup'!$C$8</f>
        <v>Rep 2</v>
      </c>
      <c r="D122" s="33"/>
      <c r="E122" s="25"/>
      <c r="F122" s="40">
        <f t="shared" si="54"/>
        <v>0</v>
      </c>
      <c r="G122" s="40" t="str">
        <f t="shared" si="55"/>
        <v/>
      </c>
      <c r="H122" s="41" t="str">
        <f t="shared" si="56"/>
        <v/>
      </c>
      <c r="I122" s="36"/>
      <c r="J122" s="42">
        <f t="shared" si="57"/>
        <v>0</v>
      </c>
      <c r="K122" s="41" t="str">
        <f t="shared" si="58"/>
        <v/>
      </c>
      <c r="L122" s="25"/>
      <c r="M122" s="25"/>
      <c r="N122" s="26"/>
      <c r="O122" s="29">
        <f>IFERROR(('Q3 Setup'!$D$8-'Q3 Setup'!$E$8+SUMIFS($N$4:$N121,$C$4:$C121,'Q3 Setup'!$C$8)-SUMIFS($N$4:$N121,$C$4:$C121,'Q3 Setup'!$C$8,$B$4:$B121,"&lt;"&amp;$B122))/IFERROR(NETWORKDAYS($B122,'Q3 Setup'!$G$4),1),0)</f>
        <v>0</v>
      </c>
      <c r="P122" s="43" t="str">
        <f t="shared" si="59"/>
        <v/>
      </c>
    </row>
    <row r="123" spans="2:17" ht="18.75" customHeight="1" x14ac:dyDescent="0.2">
      <c r="B123" s="31">
        <v>46309</v>
      </c>
      <c r="C123" s="32" t="str">
        <f>'Q3 Setup'!$C$9</f>
        <v>Rep 3</v>
      </c>
      <c r="D123" s="33"/>
      <c r="E123" s="25"/>
      <c r="F123" s="34">
        <f t="shared" si="54"/>
        <v>0</v>
      </c>
      <c r="G123" s="34" t="str">
        <f t="shared" si="55"/>
        <v/>
      </c>
      <c r="H123" s="35" t="str">
        <f t="shared" si="56"/>
        <v/>
      </c>
      <c r="I123" s="36"/>
      <c r="J123" s="37">
        <f t="shared" si="57"/>
        <v>0</v>
      </c>
      <c r="K123" s="35" t="str">
        <f t="shared" si="58"/>
        <v/>
      </c>
      <c r="L123" s="25"/>
      <c r="M123" s="25"/>
      <c r="N123" s="26"/>
      <c r="O123" s="29">
        <f>IFERROR(('Q3 Setup'!$D$9-'Q3 Setup'!$E$9+SUMIFS($N$4:$N122,$C$4:$C122,'Q3 Setup'!$C$9)-SUMIFS($N$4:$N122,$C$4:$C122,'Q3 Setup'!$C$9,$B$4:$B122,"&lt;"&amp;$B123))/IFERROR(NETWORKDAYS($B123,'Q3 Setup'!$G$4),1),0)</f>
        <v>0</v>
      </c>
      <c r="P123" s="38" t="str">
        <f t="shared" si="59"/>
        <v/>
      </c>
    </row>
    <row r="124" spans="2:17" ht="18.75" customHeight="1" x14ac:dyDescent="0.2">
      <c r="B124" s="31">
        <v>46309</v>
      </c>
      <c r="C124" s="39" t="str">
        <f>'Q3 Setup'!$C$10</f>
        <v>Rep 4</v>
      </c>
      <c r="D124" s="33"/>
      <c r="E124" s="25"/>
      <c r="F124" s="40">
        <f t="shared" si="54"/>
        <v>0</v>
      </c>
      <c r="G124" s="40" t="str">
        <f t="shared" si="55"/>
        <v/>
      </c>
      <c r="H124" s="41" t="str">
        <f t="shared" si="56"/>
        <v/>
      </c>
      <c r="I124" s="36"/>
      <c r="J124" s="42">
        <f t="shared" si="57"/>
        <v>0</v>
      </c>
      <c r="K124" s="41" t="str">
        <f t="shared" si="58"/>
        <v/>
      </c>
      <c r="L124" s="25"/>
      <c r="M124" s="25"/>
      <c r="N124" s="26"/>
      <c r="O124" s="29">
        <f>IFERROR(('Q3 Setup'!$D$10-'Q3 Setup'!$E$10+SUMIFS($N$4:$N123,$C$4:$C123,'Q3 Setup'!$C$10)-SUMIFS($N$4:$N123,$C$4:$C123,'Q3 Setup'!$C$10,$B$4:$B123,"&lt;"&amp;$B124))/IFERROR(NETWORKDAYS($B124,'Q3 Setup'!$G$4),1),0)</f>
        <v>0</v>
      </c>
      <c r="P124" s="43" t="str">
        <f t="shared" si="59"/>
        <v/>
      </c>
    </row>
    <row r="125" spans="2:17" ht="18.75" customHeight="1" x14ac:dyDescent="0.2">
      <c r="B125" s="31">
        <v>46309</v>
      </c>
      <c r="C125" s="32" t="str">
        <f>'Q3 Setup'!$C$11</f>
        <v>Rep 5</v>
      </c>
      <c r="D125" s="33"/>
      <c r="E125" s="25"/>
      <c r="F125" s="34">
        <f t="shared" si="54"/>
        <v>0</v>
      </c>
      <c r="G125" s="34" t="str">
        <f t="shared" si="55"/>
        <v/>
      </c>
      <c r="H125" s="35" t="str">
        <f t="shared" si="56"/>
        <v/>
      </c>
      <c r="I125" s="36"/>
      <c r="J125" s="37">
        <f t="shared" si="57"/>
        <v>0</v>
      </c>
      <c r="K125" s="35" t="str">
        <f t="shared" si="58"/>
        <v/>
      </c>
      <c r="L125" s="25"/>
      <c r="M125" s="25"/>
      <c r="N125" s="26"/>
      <c r="O125" s="29">
        <f>IFERROR(('Q3 Setup'!$D$11-'Q3 Setup'!$E$11+SUMIFS($N$4:$N124,$C$4:$C124,'Q3 Setup'!$C$11)-SUMIFS($N$4:$N124,$C$4:$C124,'Q3 Setup'!$C$11,$B$4:$B124,"&lt;"&amp;$B125))/IFERROR(NETWORKDAYS($B125,'Q3 Setup'!$G$4),1),0)</f>
        <v>0</v>
      </c>
      <c r="P125" s="38" t="str">
        <f t="shared" si="59"/>
        <v/>
      </c>
    </row>
    <row r="126" spans="2:17" ht="18.75" customHeight="1" x14ac:dyDescent="0.2">
      <c r="B126" s="31">
        <v>46309</v>
      </c>
      <c r="C126" s="39" t="str">
        <f>'Q3 Setup'!$C$12</f>
        <v>Rep 6</v>
      </c>
      <c r="D126" s="33"/>
      <c r="E126" s="25"/>
      <c r="F126" s="40">
        <f t="shared" si="54"/>
        <v>0</v>
      </c>
      <c r="G126" s="40" t="str">
        <f t="shared" si="55"/>
        <v/>
      </c>
      <c r="H126" s="41" t="str">
        <f t="shared" si="56"/>
        <v/>
      </c>
      <c r="I126" s="36"/>
      <c r="J126" s="42">
        <f t="shared" si="57"/>
        <v>0</v>
      </c>
      <c r="K126" s="41" t="str">
        <f t="shared" si="58"/>
        <v/>
      </c>
      <c r="L126" s="25"/>
      <c r="M126" s="25"/>
      <c r="N126" s="26"/>
      <c r="O126" s="29">
        <f>IFERROR(('Q3 Setup'!$D$12-'Q3 Setup'!$E$12+SUMIFS($N$4:$N125,$C$4:$C125,'Q3 Setup'!$C$12)-SUMIFS($N$4:$N125,$C$4:$C125,'Q3 Setup'!$C$12,$B$4:$B125,"&lt;"&amp;$B126))/IFERROR(NETWORKDAYS($B126,'Q3 Setup'!$G$4),1),0)</f>
        <v>0</v>
      </c>
      <c r="P126" s="43" t="str">
        <f t="shared" si="59"/>
        <v/>
      </c>
    </row>
    <row r="127" spans="2:17" ht="18.75" customHeight="1" x14ac:dyDescent="0.2">
      <c r="B127" s="31">
        <v>46309</v>
      </c>
      <c r="C127" s="32" t="str">
        <f>'Q3 Setup'!$C$13</f>
        <v>Rep 7</v>
      </c>
      <c r="D127" s="33"/>
      <c r="E127" s="25"/>
      <c r="F127" s="34">
        <f t="shared" si="54"/>
        <v>0</v>
      </c>
      <c r="G127" s="34" t="str">
        <f t="shared" si="55"/>
        <v/>
      </c>
      <c r="H127" s="35" t="str">
        <f t="shared" si="56"/>
        <v/>
      </c>
      <c r="I127" s="36"/>
      <c r="J127" s="37">
        <f t="shared" si="57"/>
        <v>0</v>
      </c>
      <c r="K127" s="35" t="str">
        <f t="shared" si="58"/>
        <v/>
      </c>
      <c r="L127" s="25"/>
      <c r="M127" s="25"/>
      <c r="N127" s="26"/>
      <c r="O127" s="29">
        <f>IFERROR(('Q3 Setup'!$D$13-'Q3 Setup'!$E$13+SUMIFS($N$4:$N126,$C$4:$C126,'Q3 Setup'!$C$13)-SUMIFS($N$4:$N126,$C$4:$C126,'Q3 Setup'!$C$13,$B$4:$B126,"&lt;"&amp;$B127))/IFERROR(NETWORKDAYS($B127,'Q3 Setup'!$G$4),1),0)</f>
        <v>0</v>
      </c>
      <c r="P127" s="38" t="str">
        <f t="shared" si="59"/>
        <v/>
      </c>
    </row>
    <row r="128" spans="2:17" ht="18.75" customHeight="1" x14ac:dyDescent="0.2">
      <c r="B128" s="31">
        <v>46309</v>
      </c>
      <c r="C128" s="39" t="str">
        <f>'Q3 Setup'!$C$14</f>
        <v>Rep 8</v>
      </c>
      <c r="D128" s="33"/>
      <c r="E128" s="25"/>
      <c r="F128" s="40">
        <f t="shared" si="54"/>
        <v>0</v>
      </c>
      <c r="G128" s="40" t="str">
        <f t="shared" si="55"/>
        <v/>
      </c>
      <c r="H128" s="41" t="str">
        <f t="shared" si="56"/>
        <v/>
      </c>
      <c r="I128" s="36"/>
      <c r="J128" s="42">
        <f t="shared" si="57"/>
        <v>0</v>
      </c>
      <c r="K128" s="41" t="str">
        <f t="shared" si="58"/>
        <v/>
      </c>
      <c r="L128" s="25"/>
      <c r="M128" s="25"/>
      <c r="N128" s="26"/>
      <c r="O128" s="29">
        <f>IFERROR(('Q3 Setup'!$D$14-'Q3 Setup'!$E$14+SUMIFS($N$4:$N127,$C$4:$C127,'Q3 Setup'!$C$14)-SUMIFS($N$4:$N127,$C$4:$C127,'Q3 Setup'!$C$14,$B$4:$B127,"&lt;"&amp;$B128))/IFERROR(NETWORKDAYS($B128,'Q3 Setup'!$G$4),1),0)</f>
        <v>0</v>
      </c>
      <c r="P128" s="43" t="str">
        <f t="shared" si="59"/>
        <v/>
      </c>
    </row>
    <row r="129" spans="2:17" ht="18.75" customHeight="1" x14ac:dyDescent="0.2">
      <c r="B129" s="31">
        <v>46309</v>
      </c>
      <c r="C129" s="32" t="str">
        <f>'Q3 Setup'!$C$15</f>
        <v>Rep 9</v>
      </c>
      <c r="D129" s="33"/>
      <c r="E129" s="25"/>
      <c r="F129" s="34">
        <f t="shared" si="54"/>
        <v>0</v>
      </c>
      <c r="G129" s="34" t="str">
        <f t="shared" si="55"/>
        <v/>
      </c>
      <c r="H129" s="35" t="str">
        <f t="shared" si="56"/>
        <v/>
      </c>
      <c r="I129" s="36"/>
      <c r="J129" s="37">
        <f t="shared" si="57"/>
        <v>0</v>
      </c>
      <c r="K129" s="35" t="str">
        <f t="shared" si="58"/>
        <v/>
      </c>
      <c r="L129" s="25"/>
      <c r="M129" s="25"/>
      <c r="N129" s="26"/>
      <c r="O129" s="29">
        <f>IFERROR(('Q3 Setup'!$D$15-'Q3 Setup'!$E$15+SUMIFS($N$4:$N128,$C$4:$C128,'Q3 Setup'!$C$15)-SUMIFS($N$4:$N128,$C$4:$C128,'Q3 Setup'!$C$15,$B$4:$B128,"&lt;"&amp;$B129))/IFERROR(NETWORKDAYS($B129,'Q3 Setup'!$G$4),1),0)</f>
        <v>0</v>
      </c>
      <c r="P129" s="38" t="str">
        <f t="shared" si="59"/>
        <v/>
      </c>
    </row>
    <row r="130" spans="2:17" ht="18.75" customHeight="1" x14ac:dyDescent="0.2">
      <c r="B130" s="31">
        <v>46309</v>
      </c>
      <c r="C130" s="39" t="str">
        <f>'Q3 Setup'!$C$16</f>
        <v>Rep 10</v>
      </c>
      <c r="D130" s="33"/>
      <c r="E130" s="25"/>
      <c r="F130" s="40">
        <f t="shared" si="54"/>
        <v>0</v>
      </c>
      <c r="G130" s="40" t="str">
        <f t="shared" si="55"/>
        <v/>
      </c>
      <c r="H130" s="41" t="str">
        <f t="shared" si="56"/>
        <v/>
      </c>
      <c r="I130" s="36"/>
      <c r="J130" s="42">
        <f t="shared" si="57"/>
        <v>0</v>
      </c>
      <c r="K130" s="41" t="str">
        <f t="shared" si="58"/>
        <v/>
      </c>
      <c r="L130" s="25"/>
      <c r="M130" s="25"/>
      <c r="N130" s="26"/>
      <c r="O130" s="29">
        <f>IFERROR(('Q3 Setup'!$D$16-'Q3 Setup'!$E$16+SUMIFS($N$4:$N129,$C$4:$C129,'Q3 Setup'!$C$16)-SUMIFS($N$4:$N129,$C$4:$C129,'Q3 Setup'!$C$16,$B$4:$B129,"&lt;"&amp;$B130))/IFERROR(NETWORKDAYS($B130,'Q3 Setup'!$G$4),1),0)</f>
        <v>0</v>
      </c>
      <c r="P130" s="43" t="str">
        <f t="shared" si="59"/>
        <v/>
      </c>
    </row>
    <row r="131" spans="2:17" ht="18.75" customHeight="1" x14ac:dyDescent="0.2">
      <c r="B131" s="31">
        <v>46309</v>
      </c>
      <c r="C131" s="32">
        <f>'Q3 Setup'!$C$17</f>
        <v>0</v>
      </c>
      <c r="D131" s="33"/>
      <c r="E131" s="25"/>
      <c r="F131" s="34">
        <f t="shared" si="54"/>
        <v>0</v>
      </c>
      <c r="G131" s="34" t="str">
        <f t="shared" si="55"/>
        <v/>
      </c>
      <c r="H131" s="35" t="str">
        <f t="shared" si="56"/>
        <v/>
      </c>
      <c r="I131" s="36"/>
      <c r="J131" s="37">
        <f t="shared" si="57"/>
        <v>0</v>
      </c>
      <c r="K131" s="35" t="str">
        <f t="shared" si="58"/>
        <v/>
      </c>
      <c r="L131" s="25"/>
      <c r="M131" s="25"/>
      <c r="N131" s="26"/>
      <c r="O131" s="29">
        <f>IFERROR(('Q3 Setup'!$D$17-'Q3 Setup'!$E$17+SUMIFS($N$4:$N130,$C$4:$C130,'Q3 Setup'!$C$17)-SUMIFS($N$4:$N130,$C$4:$C130,'Q3 Setup'!$C$17,$B$4:$B130,"&lt;"&amp;$B131))/IFERROR(NETWORKDAYS($B131,'Q3 Setup'!$G$4),1),0)</f>
        <v>0</v>
      </c>
      <c r="P131" s="38" t="str">
        <f t="shared" si="59"/>
        <v/>
      </c>
    </row>
    <row r="132" spans="2:17" ht="18.75" customHeight="1" x14ac:dyDescent="0.2">
      <c r="B132" s="31">
        <v>46309</v>
      </c>
      <c r="C132" s="39">
        <f>'Q3 Setup'!$C$18</f>
        <v>0</v>
      </c>
      <c r="D132" s="33"/>
      <c r="E132" s="25"/>
      <c r="F132" s="40">
        <f t="shared" si="54"/>
        <v>0</v>
      </c>
      <c r="G132" s="40" t="str">
        <f t="shared" si="55"/>
        <v/>
      </c>
      <c r="H132" s="41" t="str">
        <f t="shared" si="56"/>
        <v/>
      </c>
      <c r="I132" s="36"/>
      <c r="J132" s="42">
        <f t="shared" si="57"/>
        <v>0</v>
      </c>
      <c r="K132" s="41" t="str">
        <f t="shared" si="58"/>
        <v/>
      </c>
      <c r="L132" s="25"/>
      <c r="M132" s="25"/>
      <c r="N132" s="26"/>
      <c r="O132" s="29">
        <f>IFERROR(('Q3 Setup'!$D$18-'Q3 Setup'!$E$18+SUMIFS($N$4:$N131,$C$4:$C131,'Q3 Setup'!$C$18)-SUMIFS($N$4:$N131,$C$4:$C131,'Q3 Setup'!$C$18,$B$4:$B131,"&lt;"&amp;$B132))/IFERROR(NETWORKDAYS($B132,'Q3 Setup'!$G$4),1),0)</f>
        <v>0</v>
      </c>
      <c r="P132" s="43" t="str">
        <f t="shared" si="59"/>
        <v/>
      </c>
    </row>
    <row r="133" spans="2:17" ht="4.5" customHeight="1" x14ac:dyDescent="0.2"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</row>
    <row r="134" spans="2:17" ht="18.75" customHeight="1" x14ac:dyDescent="0.2">
      <c r="B134" s="31">
        <v>46310</v>
      </c>
      <c r="C134" s="32" t="str">
        <f>'Q3 Setup'!$C$7</f>
        <v>Rep 1</v>
      </c>
      <c r="D134" s="33"/>
      <c r="E134" s="25"/>
      <c r="F134" s="34">
        <f t="shared" ref="F134:F145" si="60">IFERROR(D134*7.5,"")</f>
        <v>0</v>
      </c>
      <c r="G134" s="34" t="str">
        <f t="shared" ref="G134:G145" si="61">IFERROR(E134/D134,"")</f>
        <v/>
      </c>
      <c r="H134" s="35" t="str">
        <f t="shared" ref="H134:H145" si="62">IFERROR(E134/F134,"")</f>
        <v/>
      </c>
      <c r="I134" s="36"/>
      <c r="J134" s="37">
        <f t="shared" ref="J134:J145" si="63">IFERROR(D134*0.375/24,"")</f>
        <v>0</v>
      </c>
      <c r="K134" s="35" t="str">
        <f t="shared" ref="K134:K145" si="64">IFERROR(I134/J134,"")</f>
        <v/>
      </c>
      <c r="L134" s="25"/>
      <c r="M134" s="25"/>
      <c r="N134" s="26"/>
      <c r="O134" s="29">
        <f>IFERROR(('Q3 Setup'!$D$7-'Q3 Setup'!$E$7+SUMIFS($N$4:$N133,$C$4:$C133,'Q3 Setup'!$C$7)-SUMIFS($N$4:$N133,$C$4:$C133,'Q3 Setup'!$C$7,$B$4:$B133,"&lt;"&amp;$B134))/IFERROR(NETWORKDAYS($B134,'Q3 Setup'!$G$4),1),0)</f>
        <v>0</v>
      </c>
      <c r="P134" s="38" t="str">
        <f t="shared" ref="P134:P145" si="65">IFERROR(N134/O134,"")</f>
        <v/>
      </c>
    </row>
    <row r="135" spans="2:17" ht="18.75" customHeight="1" x14ac:dyDescent="0.2">
      <c r="B135" s="31">
        <v>46310</v>
      </c>
      <c r="C135" s="39" t="str">
        <f>'Q3 Setup'!$C$8</f>
        <v>Rep 2</v>
      </c>
      <c r="D135" s="33"/>
      <c r="E135" s="25"/>
      <c r="F135" s="40">
        <f t="shared" si="60"/>
        <v>0</v>
      </c>
      <c r="G135" s="40" t="str">
        <f t="shared" si="61"/>
        <v/>
      </c>
      <c r="H135" s="41" t="str">
        <f t="shared" si="62"/>
        <v/>
      </c>
      <c r="I135" s="36"/>
      <c r="J135" s="42">
        <f t="shared" si="63"/>
        <v>0</v>
      </c>
      <c r="K135" s="41" t="str">
        <f t="shared" si="64"/>
        <v/>
      </c>
      <c r="L135" s="25"/>
      <c r="M135" s="25"/>
      <c r="N135" s="26"/>
      <c r="O135" s="29">
        <f>IFERROR(('Q3 Setup'!$D$8-'Q3 Setup'!$E$8+SUMIFS($N$4:$N134,$C$4:$C134,'Q3 Setup'!$C$8)-SUMIFS($N$4:$N134,$C$4:$C134,'Q3 Setup'!$C$8,$B$4:$B134,"&lt;"&amp;$B135))/IFERROR(NETWORKDAYS($B135,'Q3 Setup'!$G$4),1),0)</f>
        <v>0</v>
      </c>
      <c r="P135" s="43" t="str">
        <f t="shared" si="65"/>
        <v/>
      </c>
    </row>
    <row r="136" spans="2:17" ht="18.75" customHeight="1" x14ac:dyDescent="0.2">
      <c r="B136" s="31">
        <v>46310</v>
      </c>
      <c r="C136" s="32" t="str">
        <f>'Q3 Setup'!$C$9</f>
        <v>Rep 3</v>
      </c>
      <c r="D136" s="33"/>
      <c r="E136" s="25"/>
      <c r="F136" s="34">
        <f t="shared" si="60"/>
        <v>0</v>
      </c>
      <c r="G136" s="34" t="str">
        <f t="shared" si="61"/>
        <v/>
      </c>
      <c r="H136" s="35" t="str">
        <f t="shared" si="62"/>
        <v/>
      </c>
      <c r="I136" s="36"/>
      <c r="J136" s="37">
        <f t="shared" si="63"/>
        <v>0</v>
      </c>
      <c r="K136" s="35" t="str">
        <f t="shared" si="64"/>
        <v/>
      </c>
      <c r="L136" s="25"/>
      <c r="M136" s="25"/>
      <c r="N136" s="26"/>
      <c r="O136" s="29">
        <f>IFERROR(('Q3 Setup'!$D$9-'Q3 Setup'!$E$9+SUMIFS($N$4:$N135,$C$4:$C135,'Q3 Setup'!$C$9)-SUMIFS($N$4:$N135,$C$4:$C135,'Q3 Setup'!$C$9,$B$4:$B135,"&lt;"&amp;$B136))/IFERROR(NETWORKDAYS($B136,'Q3 Setup'!$G$4),1),0)</f>
        <v>0</v>
      </c>
      <c r="P136" s="38" t="str">
        <f t="shared" si="65"/>
        <v/>
      </c>
    </row>
    <row r="137" spans="2:17" ht="18.75" customHeight="1" x14ac:dyDescent="0.2">
      <c r="B137" s="31">
        <v>46310</v>
      </c>
      <c r="C137" s="39" t="str">
        <f>'Q3 Setup'!$C$10</f>
        <v>Rep 4</v>
      </c>
      <c r="D137" s="33"/>
      <c r="E137" s="25"/>
      <c r="F137" s="40">
        <f t="shared" si="60"/>
        <v>0</v>
      </c>
      <c r="G137" s="40" t="str">
        <f t="shared" si="61"/>
        <v/>
      </c>
      <c r="H137" s="41" t="str">
        <f t="shared" si="62"/>
        <v/>
      </c>
      <c r="I137" s="36"/>
      <c r="J137" s="42">
        <f t="shared" si="63"/>
        <v>0</v>
      </c>
      <c r="K137" s="41" t="str">
        <f t="shared" si="64"/>
        <v/>
      </c>
      <c r="L137" s="25"/>
      <c r="M137" s="25"/>
      <c r="N137" s="26"/>
      <c r="O137" s="29">
        <f>IFERROR(('Q3 Setup'!$D$10-'Q3 Setup'!$E$10+SUMIFS($N$4:$N136,$C$4:$C136,'Q3 Setup'!$C$10)-SUMIFS($N$4:$N136,$C$4:$C136,'Q3 Setup'!$C$10,$B$4:$B136,"&lt;"&amp;$B137))/IFERROR(NETWORKDAYS($B137,'Q3 Setup'!$G$4),1),0)</f>
        <v>0</v>
      </c>
      <c r="P137" s="43" t="str">
        <f t="shared" si="65"/>
        <v/>
      </c>
    </row>
    <row r="138" spans="2:17" ht="18.75" customHeight="1" x14ac:dyDescent="0.2">
      <c r="B138" s="31">
        <v>46310</v>
      </c>
      <c r="C138" s="32" t="str">
        <f>'Q3 Setup'!$C$11</f>
        <v>Rep 5</v>
      </c>
      <c r="D138" s="33"/>
      <c r="E138" s="25"/>
      <c r="F138" s="34">
        <f t="shared" si="60"/>
        <v>0</v>
      </c>
      <c r="G138" s="34" t="str">
        <f t="shared" si="61"/>
        <v/>
      </c>
      <c r="H138" s="35" t="str">
        <f t="shared" si="62"/>
        <v/>
      </c>
      <c r="I138" s="36"/>
      <c r="J138" s="37">
        <f t="shared" si="63"/>
        <v>0</v>
      </c>
      <c r="K138" s="35" t="str">
        <f t="shared" si="64"/>
        <v/>
      </c>
      <c r="L138" s="25"/>
      <c r="M138" s="25"/>
      <c r="N138" s="26"/>
      <c r="O138" s="29">
        <f>IFERROR(('Q3 Setup'!$D$11-'Q3 Setup'!$E$11+SUMIFS($N$4:$N137,$C$4:$C137,'Q3 Setup'!$C$11)-SUMIFS($N$4:$N137,$C$4:$C137,'Q3 Setup'!$C$11,$B$4:$B137,"&lt;"&amp;$B138))/IFERROR(NETWORKDAYS($B138,'Q3 Setup'!$G$4),1),0)</f>
        <v>0</v>
      </c>
      <c r="P138" s="38" t="str">
        <f t="shared" si="65"/>
        <v/>
      </c>
    </row>
    <row r="139" spans="2:17" ht="18.75" customHeight="1" x14ac:dyDescent="0.2">
      <c r="B139" s="31">
        <v>46310</v>
      </c>
      <c r="C139" s="39" t="str">
        <f>'Q3 Setup'!$C$12</f>
        <v>Rep 6</v>
      </c>
      <c r="D139" s="33"/>
      <c r="E139" s="25"/>
      <c r="F139" s="40">
        <f t="shared" si="60"/>
        <v>0</v>
      </c>
      <c r="G139" s="40" t="str">
        <f t="shared" si="61"/>
        <v/>
      </c>
      <c r="H139" s="41" t="str">
        <f t="shared" si="62"/>
        <v/>
      </c>
      <c r="I139" s="36"/>
      <c r="J139" s="42">
        <f t="shared" si="63"/>
        <v>0</v>
      </c>
      <c r="K139" s="41" t="str">
        <f t="shared" si="64"/>
        <v/>
      </c>
      <c r="L139" s="25"/>
      <c r="M139" s="25"/>
      <c r="N139" s="26"/>
      <c r="O139" s="29">
        <f>IFERROR(('Q3 Setup'!$D$12-'Q3 Setup'!$E$12+SUMIFS($N$4:$N138,$C$4:$C138,'Q3 Setup'!$C$12)-SUMIFS($N$4:$N138,$C$4:$C138,'Q3 Setup'!$C$12,$B$4:$B138,"&lt;"&amp;$B139))/IFERROR(NETWORKDAYS($B139,'Q3 Setup'!$G$4),1),0)</f>
        <v>0</v>
      </c>
      <c r="P139" s="43" t="str">
        <f t="shared" si="65"/>
        <v/>
      </c>
    </row>
    <row r="140" spans="2:17" ht="18.75" customHeight="1" x14ac:dyDescent="0.2">
      <c r="B140" s="31">
        <v>46310</v>
      </c>
      <c r="C140" s="32" t="str">
        <f>'Q3 Setup'!$C$13</f>
        <v>Rep 7</v>
      </c>
      <c r="D140" s="33"/>
      <c r="E140" s="25"/>
      <c r="F140" s="34">
        <f t="shared" si="60"/>
        <v>0</v>
      </c>
      <c r="G140" s="34" t="str">
        <f t="shared" si="61"/>
        <v/>
      </c>
      <c r="H140" s="35" t="str">
        <f t="shared" si="62"/>
        <v/>
      </c>
      <c r="I140" s="36"/>
      <c r="J140" s="37">
        <f t="shared" si="63"/>
        <v>0</v>
      </c>
      <c r="K140" s="35" t="str">
        <f t="shared" si="64"/>
        <v/>
      </c>
      <c r="L140" s="25"/>
      <c r="M140" s="25"/>
      <c r="N140" s="26"/>
      <c r="O140" s="29">
        <f>IFERROR(('Q3 Setup'!$D$13-'Q3 Setup'!$E$13+SUMIFS($N$4:$N139,$C$4:$C139,'Q3 Setup'!$C$13)-SUMIFS($N$4:$N139,$C$4:$C139,'Q3 Setup'!$C$13,$B$4:$B139,"&lt;"&amp;$B140))/IFERROR(NETWORKDAYS($B140,'Q3 Setup'!$G$4),1),0)</f>
        <v>0</v>
      </c>
      <c r="P140" s="38" t="str">
        <f t="shared" si="65"/>
        <v/>
      </c>
    </row>
    <row r="141" spans="2:17" ht="18.75" customHeight="1" x14ac:dyDescent="0.2">
      <c r="B141" s="31">
        <v>46310</v>
      </c>
      <c r="C141" s="39" t="str">
        <f>'Q3 Setup'!$C$14</f>
        <v>Rep 8</v>
      </c>
      <c r="D141" s="33"/>
      <c r="E141" s="25"/>
      <c r="F141" s="40">
        <f t="shared" si="60"/>
        <v>0</v>
      </c>
      <c r="G141" s="40" t="str">
        <f t="shared" si="61"/>
        <v/>
      </c>
      <c r="H141" s="41" t="str">
        <f t="shared" si="62"/>
        <v/>
      </c>
      <c r="I141" s="36"/>
      <c r="J141" s="42">
        <f t="shared" si="63"/>
        <v>0</v>
      </c>
      <c r="K141" s="41" t="str">
        <f t="shared" si="64"/>
        <v/>
      </c>
      <c r="L141" s="25"/>
      <c r="M141" s="25"/>
      <c r="N141" s="26"/>
      <c r="O141" s="29">
        <f>IFERROR(('Q3 Setup'!$D$14-'Q3 Setup'!$E$14+SUMIFS($N$4:$N140,$C$4:$C140,'Q3 Setup'!$C$14)-SUMIFS($N$4:$N140,$C$4:$C140,'Q3 Setup'!$C$14,$B$4:$B140,"&lt;"&amp;$B141))/IFERROR(NETWORKDAYS($B141,'Q3 Setup'!$G$4),1),0)</f>
        <v>0</v>
      </c>
      <c r="P141" s="43" t="str">
        <f t="shared" si="65"/>
        <v/>
      </c>
    </row>
    <row r="142" spans="2:17" ht="18.75" customHeight="1" x14ac:dyDescent="0.2">
      <c r="B142" s="31">
        <v>46310</v>
      </c>
      <c r="C142" s="32" t="str">
        <f>'Q3 Setup'!$C$15</f>
        <v>Rep 9</v>
      </c>
      <c r="D142" s="33"/>
      <c r="E142" s="25"/>
      <c r="F142" s="34">
        <f t="shared" si="60"/>
        <v>0</v>
      </c>
      <c r="G142" s="34" t="str">
        <f t="shared" si="61"/>
        <v/>
      </c>
      <c r="H142" s="35" t="str">
        <f t="shared" si="62"/>
        <v/>
      </c>
      <c r="I142" s="36"/>
      <c r="J142" s="37">
        <f t="shared" si="63"/>
        <v>0</v>
      </c>
      <c r="K142" s="35" t="str">
        <f t="shared" si="64"/>
        <v/>
      </c>
      <c r="L142" s="25"/>
      <c r="M142" s="25"/>
      <c r="N142" s="26"/>
      <c r="O142" s="29">
        <f>IFERROR(('Q3 Setup'!$D$15-'Q3 Setup'!$E$15+SUMIFS($N$4:$N141,$C$4:$C141,'Q3 Setup'!$C$15)-SUMIFS($N$4:$N141,$C$4:$C141,'Q3 Setup'!$C$15,$B$4:$B141,"&lt;"&amp;$B142))/IFERROR(NETWORKDAYS($B142,'Q3 Setup'!$G$4),1),0)</f>
        <v>0</v>
      </c>
      <c r="P142" s="38" t="str">
        <f t="shared" si="65"/>
        <v/>
      </c>
    </row>
    <row r="143" spans="2:17" ht="18.75" customHeight="1" x14ac:dyDescent="0.2">
      <c r="B143" s="31">
        <v>46310</v>
      </c>
      <c r="C143" s="39" t="str">
        <f>'Q3 Setup'!$C$16</f>
        <v>Rep 10</v>
      </c>
      <c r="D143" s="33"/>
      <c r="E143" s="25"/>
      <c r="F143" s="40">
        <f t="shared" si="60"/>
        <v>0</v>
      </c>
      <c r="G143" s="40" t="str">
        <f t="shared" si="61"/>
        <v/>
      </c>
      <c r="H143" s="41" t="str">
        <f t="shared" si="62"/>
        <v/>
      </c>
      <c r="I143" s="36"/>
      <c r="J143" s="42">
        <f t="shared" si="63"/>
        <v>0</v>
      </c>
      <c r="K143" s="41" t="str">
        <f t="shared" si="64"/>
        <v/>
      </c>
      <c r="L143" s="25"/>
      <c r="M143" s="25"/>
      <c r="N143" s="26"/>
      <c r="O143" s="29">
        <f>IFERROR(('Q3 Setup'!$D$16-'Q3 Setup'!$E$16+SUMIFS($N$4:$N142,$C$4:$C142,'Q3 Setup'!$C$16)-SUMIFS($N$4:$N142,$C$4:$C142,'Q3 Setup'!$C$16,$B$4:$B142,"&lt;"&amp;$B143))/IFERROR(NETWORKDAYS($B143,'Q3 Setup'!$G$4),1),0)</f>
        <v>0</v>
      </c>
      <c r="P143" s="43" t="str">
        <f t="shared" si="65"/>
        <v/>
      </c>
    </row>
    <row r="144" spans="2:17" ht="18.75" customHeight="1" x14ac:dyDescent="0.2">
      <c r="B144" s="31">
        <v>46310</v>
      </c>
      <c r="C144" s="32">
        <f>'Q3 Setup'!$C$17</f>
        <v>0</v>
      </c>
      <c r="D144" s="33"/>
      <c r="E144" s="25"/>
      <c r="F144" s="34">
        <f t="shared" si="60"/>
        <v>0</v>
      </c>
      <c r="G144" s="34" t="str">
        <f t="shared" si="61"/>
        <v/>
      </c>
      <c r="H144" s="35" t="str">
        <f t="shared" si="62"/>
        <v/>
      </c>
      <c r="I144" s="36"/>
      <c r="J144" s="37">
        <f t="shared" si="63"/>
        <v>0</v>
      </c>
      <c r="K144" s="35" t="str">
        <f t="shared" si="64"/>
        <v/>
      </c>
      <c r="L144" s="25"/>
      <c r="M144" s="25"/>
      <c r="N144" s="26"/>
      <c r="O144" s="29">
        <f>IFERROR(('Q3 Setup'!$D$17-'Q3 Setup'!$E$17+SUMIFS($N$4:$N143,$C$4:$C143,'Q3 Setup'!$C$17)-SUMIFS($N$4:$N143,$C$4:$C143,'Q3 Setup'!$C$17,$B$4:$B143,"&lt;"&amp;$B144))/IFERROR(NETWORKDAYS($B144,'Q3 Setup'!$G$4),1),0)</f>
        <v>0</v>
      </c>
      <c r="P144" s="38" t="str">
        <f t="shared" si="65"/>
        <v/>
      </c>
    </row>
    <row r="145" spans="2:17" ht="18.75" customHeight="1" x14ac:dyDescent="0.2">
      <c r="B145" s="31">
        <v>46310</v>
      </c>
      <c r="C145" s="39">
        <f>'Q3 Setup'!$C$18</f>
        <v>0</v>
      </c>
      <c r="D145" s="33"/>
      <c r="E145" s="25"/>
      <c r="F145" s="40">
        <f t="shared" si="60"/>
        <v>0</v>
      </c>
      <c r="G145" s="40" t="str">
        <f t="shared" si="61"/>
        <v/>
      </c>
      <c r="H145" s="41" t="str">
        <f t="shared" si="62"/>
        <v/>
      </c>
      <c r="I145" s="36"/>
      <c r="J145" s="42">
        <f t="shared" si="63"/>
        <v>0</v>
      </c>
      <c r="K145" s="41" t="str">
        <f t="shared" si="64"/>
        <v/>
      </c>
      <c r="L145" s="25"/>
      <c r="M145" s="25"/>
      <c r="N145" s="26"/>
      <c r="O145" s="29">
        <f>IFERROR(('Q3 Setup'!$D$18-'Q3 Setup'!$E$18+SUMIFS($N$4:$N144,$C$4:$C144,'Q3 Setup'!$C$18)-SUMIFS($N$4:$N144,$C$4:$C144,'Q3 Setup'!$C$18,$B$4:$B144,"&lt;"&amp;$B145))/IFERROR(NETWORKDAYS($B145,'Q3 Setup'!$G$4),1),0)</f>
        <v>0</v>
      </c>
      <c r="P145" s="43" t="str">
        <f t="shared" si="65"/>
        <v/>
      </c>
    </row>
    <row r="146" spans="2:17" ht="4.5" customHeight="1" x14ac:dyDescent="0.2"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</row>
    <row r="147" spans="2:17" ht="18.75" customHeight="1" x14ac:dyDescent="0.2">
      <c r="B147" s="31">
        <v>46311</v>
      </c>
      <c r="C147" s="32" t="str">
        <f>'Q3 Setup'!$C$7</f>
        <v>Rep 1</v>
      </c>
      <c r="D147" s="33"/>
      <c r="E147" s="25"/>
      <c r="F147" s="34">
        <f t="shared" ref="F147:F158" si="66">IFERROR(D147*7.5,"")</f>
        <v>0</v>
      </c>
      <c r="G147" s="34" t="str">
        <f t="shared" ref="G147:G158" si="67">IFERROR(E147/D147,"")</f>
        <v/>
      </c>
      <c r="H147" s="35" t="str">
        <f t="shared" ref="H147:H158" si="68">IFERROR(E147/F147,"")</f>
        <v/>
      </c>
      <c r="I147" s="36"/>
      <c r="J147" s="37">
        <f t="shared" ref="J147:J158" si="69">IFERROR(D147*0.375/24,"")</f>
        <v>0</v>
      </c>
      <c r="K147" s="35" t="str">
        <f t="shared" ref="K147:K158" si="70">IFERROR(I147/J147,"")</f>
        <v/>
      </c>
      <c r="L147" s="25"/>
      <c r="M147" s="25"/>
      <c r="N147" s="26"/>
      <c r="O147" s="29">
        <f>IFERROR(('Q3 Setup'!$D$7-'Q3 Setup'!$E$7+SUMIFS($N$4:$N146,$C$4:$C146,'Q3 Setup'!$C$7)-SUMIFS($N$4:$N146,$C$4:$C146,'Q3 Setup'!$C$7,$B$4:$B146,"&lt;"&amp;$B147))/IFERROR(NETWORKDAYS($B147,'Q3 Setup'!$G$4),1),0)</f>
        <v>0</v>
      </c>
      <c r="P147" s="38" t="str">
        <f t="shared" ref="P147:P158" si="71">IFERROR(N147/O147,"")</f>
        <v/>
      </c>
    </row>
    <row r="148" spans="2:17" ht="18.75" customHeight="1" x14ac:dyDescent="0.2">
      <c r="B148" s="31">
        <v>46311</v>
      </c>
      <c r="C148" s="39" t="str">
        <f>'Q3 Setup'!$C$8</f>
        <v>Rep 2</v>
      </c>
      <c r="D148" s="33"/>
      <c r="E148" s="25"/>
      <c r="F148" s="40">
        <f t="shared" si="66"/>
        <v>0</v>
      </c>
      <c r="G148" s="40" t="str">
        <f t="shared" si="67"/>
        <v/>
      </c>
      <c r="H148" s="41" t="str">
        <f t="shared" si="68"/>
        <v/>
      </c>
      <c r="I148" s="36"/>
      <c r="J148" s="42">
        <f t="shared" si="69"/>
        <v>0</v>
      </c>
      <c r="K148" s="41" t="str">
        <f t="shared" si="70"/>
        <v/>
      </c>
      <c r="L148" s="25"/>
      <c r="M148" s="25"/>
      <c r="N148" s="26"/>
      <c r="O148" s="29">
        <f>IFERROR(('Q3 Setup'!$D$8-'Q3 Setup'!$E$8+SUMIFS($N$4:$N147,$C$4:$C147,'Q3 Setup'!$C$8)-SUMIFS($N$4:$N147,$C$4:$C147,'Q3 Setup'!$C$8,$B$4:$B147,"&lt;"&amp;$B148))/IFERROR(NETWORKDAYS($B148,'Q3 Setup'!$G$4),1),0)</f>
        <v>0</v>
      </c>
      <c r="P148" s="43" t="str">
        <f t="shared" si="71"/>
        <v/>
      </c>
    </row>
    <row r="149" spans="2:17" ht="18.75" customHeight="1" x14ac:dyDescent="0.2">
      <c r="B149" s="31">
        <v>46311</v>
      </c>
      <c r="C149" s="32" t="str">
        <f>'Q3 Setup'!$C$9</f>
        <v>Rep 3</v>
      </c>
      <c r="D149" s="33"/>
      <c r="E149" s="25"/>
      <c r="F149" s="34">
        <f t="shared" si="66"/>
        <v>0</v>
      </c>
      <c r="G149" s="34" t="str">
        <f t="shared" si="67"/>
        <v/>
      </c>
      <c r="H149" s="35" t="str">
        <f t="shared" si="68"/>
        <v/>
      </c>
      <c r="I149" s="36"/>
      <c r="J149" s="37">
        <f t="shared" si="69"/>
        <v>0</v>
      </c>
      <c r="K149" s="35" t="str">
        <f t="shared" si="70"/>
        <v/>
      </c>
      <c r="L149" s="25"/>
      <c r="M149" s="25"/>
      <c r="N149" s="26"/>
      <c r="O149" s="29">
        <f>IFERROR(('Q3 Setup'!$D$9-'Q3 Setup'!$E$9+SUMIFS($N$4:$N148,$C$4:$C148,'Q3 Setup'!$C$9)-SUMIFS($N$4:$N148,$C$4:$C148,'Q3 Setup'!$C$9,$B$4:$B148,"&lt;"&amp;$B149))/IFERROR(NETWORKDAYS($B149,'Q3 Setup'!$G$4),1),0)</f>
        <v>0</v>
      </c>
      <c r="P149" s="38" t="str">
        <f t="shared" si="71"/>
        <v/>
      </c>
    </row>
    <row r="150" spans="2:17" ht="18.75" customHeight="1" x14ac:dyDescent="0.2">
      <c r="B150" s="31">
        <v>46311</v>
      </c>
      <c r="C150" s="39" t="str">
        <f>'Q3 Setup'!$C$10</f>
        <v>Rep 4</v>
      </c>
      <c r="D150" s="33"/>
      <c r="E150" s="25"/>
      <c r="F150" s="40">
        <f t="shared" si="66"/>
        <v>0</v>
      </c>
      <c r="G150" s="40" t="str">
        <f t="shared" si="67"/>
        <v/>
      </c>
      <c r="H150" s="41" t="str">
        <f t="shared" si="68"/>
        <v/>
      </c>
      <c r="I150" s="36"/>
      <c r="J150" s="42">
        <f t="shared" si="69"/>
        <v>0</v>
      </c>
      <c r="K150" s="41" t="str">
        <f t="shared" si="70"/>
        <v/>
      </c>
      <c r="L150" s="25"/>
      <c r="M150" s="25"/>
      <c r="N150" s="26"/>
      <c r="O150" s="29">
        <f>IFERROR(('Q3 Setup'!$D$10-'Q3 Setup'!$E$10+SUMIFS($N$4:$N149,$C$4:$C149,'Q3 Setup'!$C$10)-SUMIFS($N$4:$N149,$C$4:$C149,'Q3 Setup'!$C$10,$B$4:$B149,"&lt;"&amp;$B150))/IFERROR(NETWORKDAYS($B150,'Q3 Setup'!$G$4),1),0)</f>
        <v>0</v>
      </c>
      <c r="P150" s="43" t="str">
        <f t="shared" si="71"/>
        <v/>
      </c>
    </row>
    <row r="151" spans="2:17" ht="18.75" customHeight="1" x14ac:dyDescent="0.2">
      <c r="B151" s="31">
        <v>46311</v>
      </c>
      <c r="C151" s="32" t="str">
        <f>'Q3 Setup'!$C$11</f>
        <v>Rep 5</v>
      </c>
      <c r="D151" s="33"/>
      <c r="E151" s="25"/>
      <c r="F151" s="34">
        <f t="shared" si="66"/>
        <v>0</v>
      </c>
      <c r="G151" s="34" t="str">
        <f t="shared" si="67"/>
        <v/>
      </c>
      <c r="H151" s="35" t="str">
        <f t="shared" si="68"/>
        <v/>
      </c>
      <c r="I151" s="36"/>
      <c r="J151" s="37">
        <f t="shared" si="69"/>
        <v>0</v>
      </c>
      <c r="K151" s="35" t="str">
        <f t="shared" si="70"/>
        <v/>
      </c>
      <c r="L151" s="25"/>
      <c r="M151" s="25"/>
      <c r="N151" s="26"/>
      <c r="O151" s="29">
        <f>IFERROR(('Q3 Setup'!$D$11-'Q3 Setup'!$E$11+SUMIFS($N$4:$N150,$C$4:$C150,'Q3 Setup'!$C$11)-SUMIFS($N$4:$N150,$C$4:$C150,'Q3 Setup'!$C$11,$B$4:$B150,"&lt;"&amp;$B151))/IFERROR(NETWORKDAYS($B151,'Q3 Setup'!$G$4),1),0)</f>
        <v>0</v>
      </c>
      <c r="P151" s="38" t="str">
        <f t="shared" si="71"/>
        <v/>
      </c>
    </row>
    <row r="152" spans="2:17" ht="18.75" customHeight="1" x14ac:dyDescent="0.2">
      <c r="B152" s="31">
        <v>46311</v>
      </c>
      <c r="C152" s="39" t="str">
        <f>'Q3 Setup'!$C$12</f>
        <v>Rep 6</v>
      </c>
      <c r="D152" s="33"/>
      <c r="E152" s="25"/>
      <c r="F152" s="40">
        <f t="shared" si="66"/>
        <v>0</v>
      </c>
      <c r="G152" s="40" t="str">
        <f t="shared" si="67"/>
        <v/>
      </c>
      <c r="H152" s="41" t="str">
        <f t="shared" si="68"/>
        <v/>
      </c>
      <c r="I152" s="36"/>
      <c r="J152" s="42">
        <f t="shared" si="69"/>
        <v>0</v>
      </c>
      <c r="K152" s="41" t="str">
        <f t="shared" si="70"/>
        <v/>
      </c>
      <c r="L152" s="25"/>
      <c r="M152" s="25"/>
      <c r="N152" s="26"/>
      <c r="O152" s="29">
        <f>IFERROR(('Q3 Setup'!$D$12-'Q3 Setup'!$E$12+SUMIFS($N$4:$N151,$C$4:$C151,'Q3 Setup'!$C$12)-SUMIFS($N$4:$N151,$C$4:$C151,'Q3 Setup'!$C$12,$B$4:$B151,"&lt;"&amp;$B152))/IFERROR(NETWORKDAYS($B152,'Q3 Setup'!$G$4),1),0)</f>
        <v>0</v>
      </c>
      <c r="P152" s="43" t="str">
        <f t="shared" si="71"/>
        <v/>
      </c>
    </row>
    <row r="153" spans="2:17" ht="18.75" customHeight="1" x14ac:dyDescent="0.2">
      <c r="B153" s="31">
        <v>46311</v>
      </c>
      <c r="C153" s="32" t="str">
        <f>'Q3 Setup'!$C$13</f>
        <v>Rep 7</v>
      </c>
      <c r="D153" s="33"/>
      <c r="E153" s="25"/>
      <c r="F153" s="34">
        <f t="shared" si="66"/>
        <v>0</v>
      </c>
      <c r="G153" s="34" t="str">
        <f t="shared" si="67"/>
        <v/>
      </c>
      <c r="H153" s="35" t="str">
        <f t="shared" si="68"/>
        <v/>
      </c>
      <c r="I153" s="36"/>
      <c r="J153" s="37">
        <f t="shared" si="69"/>
        <v>0</v>
      </c>
      <c r="K153" s="35" t="str">
        <f t="shared" si="70"/>
        <v/>
      </c>
      <c r="L153" s="25"/>
      <c r="M153" s="25"/>
      <c r="N153" s="26"/>
      <c r="O153" s="29">
        <f>IFERROR(('Q3 Setup'!$D$13-'Q3 Setup'!$E$13+SUMIFS($N$4:$N152,$C$4:$C152,'Q3 Setup'!$C$13)-SUMIFS($N$4:$N152,$C$4:$C152,'Q3 Setup'!$C$13,$B$4:$B152,"&lt;"&amp;$B153))/IFERROR(NETWORKDAYS($B153,'Q3 Setup'!$G$4),1),0)</f>
        <v>0</v>
      </c>
      <c r="P153" s="38" t="str">
        <f t="shared" si="71"/>
        <v/>
      </c>
    </row>
    <row r="154" spans="2:17" ht="18.75" customHeight="1" x14ac:dyDescent="0.2">
      <c r="B154" s="31">
        <v>46311</v>
      </c>
      <c r="C154" s="39" t="str">
        <f>'Q3 Setup'!$C$14</f>
        <v>Rep 8</v>
      </c>
      <c r="D154" s="33"/>
      <c r="E154" s="25"/>
      <c r="F154" s="40">
        <f t="shared" si="66"/>
        <v>0</v>
      </c>
      <c r="G154" s="40" t="str">
        <f t="shared" si="67"/>
        <v/>
      </c>
      <c r="H154" s="41" t="str">
        <f t="shared" si="68"/>
        <v/>
      </c>
      <c r="I154" s="36"/>
      <c r="J154" s="42">
        <f t="shared" si="69"/>
        <v>0</v>
      </c>
      <c r="K154" s="41" t="str">
        <f t="shared" si="70"/>
        <v/>
      </c>
      <c r="L154" s="25"/>
      <c r="M154" s="25"/>
      <c r="N154" s="26"/>
      <c r="O154" s="29">
        <f>IFERROR(('Q3 Setup'!$D$14-'Q3 Setup'!$E$14+SUMIFS($N$4:$N153,$C$4:$C153,'Q3 Setup'!$C$14)-SUMIFS($N$4:$N153,$C$4:$C153,'Q3 Setup'!$C$14,$B$4:$B153,"&lt;"&amp;$B154))/IFERROR(NETWORKDAYS($B154,'Q3 Setup'!$G$4),1),0)</f>
        <v>0</v>
      </c>
      <c r="P154" s="43" t="str">
        <f t="shared" si="71"/>
        <v/>
      </c>
    </row>
    <row r="155" spans="2:17" ht="18.75" customHeight="1" x14ac:dyDescent="0.2">
      <c r="B155" s="31">
        <v>46311</v>
      </c>
      <c r="C155" s="32" t="str">
        <f>'Q3 Setup'!$C$15</f>
        <v>Rep 9</v>
      </c>
      <c r="D155" s="33"/>
      <c r="E155" s="25"/>
      <c r="F155" s="34">
        <f t="shared" si="66"/>
        <v>0</v>
      </c>
      <c r="G155" s="34" t="str">
        <f t="shared" si="67"/>
        <v/>
      </c>
      <c r="H155" s="35" t="str">
        <f t="shared" si="68"/>
        <v/>
      </c>
      <c r="I155" s="36"/>
      <c r="J155" s="37">
        <f t="shared" si="69"/>
        <v>0</v>
      </c>
      <c r="K155" s="35" t="str">
        <f t="shared" si="70"/>
        <v/>
      </c>
      <c r="L155" s="25"/>
      <c r="M155" s="25"/>
      <c r="N155" s="26"/>
      <c r="O155" s="29">
        <f>IFERROR(('Q3 Setup'!$D$15-'Q3 Setup'!$E$15+SUMIFS($N$4:$N154,$C$4:$C154,'Q3 Setup'!$C$15)-SUMIFS($N$4:$N154,$C$4:$C154,'Q3 Setup'!$C$15,$B$4:$B154,"&lt;"&amp;$B155))/IFERROR(NETWORKDAYS($B155,'Q3 Setup'!$G$4),1),0)</f>
        <v>0</v>
      </c>
      <c r="P155" s="38" t="str">
        <f t="shared" si="71"/>
        <v/>
      </c>
    </row>
    <row r="156" spans="2:17" ht="18.75" customHeight="1" x14ac:dyDescent="0.2">
      <c r="B156" s="31">
        <v>46311</v>
      </c>
      <c r="C156" s="39" t="str">
        <f>'Q3 Setup'!$C$16</f>
        <v>Rep 10</v>
      </c>
      <c r="D156" s="33"/>
      <c r="E156" s="25"/>
      <c r="F156" s="40">
        <f t="shared" si="66"/>
        <v>0</v>
      </c>
      <c r="G156" s="40" t="str">
        <f t="shared" si="67"/>
        <v/>
      </c>
      <c r="H156" s="41" t="str">
        <f t="shared" si="68"/>
        <v/>
      </c>
      <c r="I156" s="36"/>
      <c r="J156" s="42">
        <f t="shared" si="69"/>
        <v>0</v>
      </c>
      <c r="K156" s="41" t="str">
        <f t="shared" si="70"/>
        <v/>
      </c>
      <c r="L156" s="25"/>
      <c r="M156" s="25"/>
      <c r="N156" s="26"/>
      <c r="O156" s="29">
        <f>IFERROR(('Q3 Setup'!$D$16-'Q3 Setup'!$E$16+SUMIFS($N$4:$N155,$C$4:$C155,'Q3 Setup'!$C$16)-SUMIFS($N$4:$N155,$C$4:$C155,'Q3 Setup'!$C$16,$B$4:$B155,"&lt;"&amp;$B156))/IFERROR(NETWORKDAYS($B156,'Q3 Setup'!$G$4),1),0)</f>
        <v>0</v>
      </c>
      <c r="P156" s="43" t="str">
        <f t="shared" si="71"/>
        <v/>
      </c>
    </row>
    <row r="157" spans="2:17" ht="18.75" customHeight="1" x14ac:dyDescent="0.2">
      <c r="B157" s="31">
        <v>46311</v>
      </c>
      <c r="C157" s="32">
        <f>'Q3 Setup'!$C$17</f>
        <v>0</v>
      </c>
      <c r="D157" s="33"/>
      <c r="E157" s="25"/>
      <c r="F157" s="34">
        <f t="shared" si="66"/>
        <v>0</v>
      </c>
      <c r="G157" s="34" t="str">
        <f t="shared" si="67"/>
        <v/>
      </c>
      <c r="H157" s="35" t="str">
        <f t="shared" si="68"/>
        <v/>
      </c>
      <c r="I157" s="36"/>
      <c r="J157" s="37">
        <f t="shared" si="69"/>
        <v>0</v>
      </c>
      <c r="K157" s="35" t="str">
        <f t="shared" si="70"/>
        <v/>
      </c>
      <c r="L157" s="25"/>
      <c r="M157" s="25"/>
      <c r="N157" s="26"/>
      <c r="O157" s="29">
        <f>IFERROR(('Q3 Setup'!$D$17-'Q3 Setup'!$E$17+SUMIFS($N$4:$N156,$C$4:$C156,'Q3 Setup'!$C$17)-SUMIFS($N$4:$N156,$C$4:$C156,'Q3 Setup'!$C$17,$B$4:$B156,"&lt;"&amp;$B157))/IFERROR(NETWORKDAYS($B157,'Q3 Setup'!$G$4),1),0)</f>
        <v>0</v>
      </c>
      <c r="P157" s="38" t="str">
        <f t="shared" si="71"/>
        <v/>
      </c>
    </row>
    <row r="158" spans="2:17" ht="18.75" customHeight="1" x14ac:dyDescent="0.2">
      <c r="B158" s="31">
        <v>46311</v>
      </c>
      <c r="C158" s="39">
        <f>'Q3 Setup'!$C$18</f>
        <v>0</v>
      </c>
      <c r="D158" s="33"/>
      <c r="E158" s="25"/>
      <c r="F158" s="40">
        <f t="shared" si="66"/>
        <v>0</v>
      </c>
      <c r="G158" s="40" t="str">
        <f t="shared" si="67"/>
        <v/>
      </c>
      <c r="H158" s="41" t="str">
        <f t="shared" si="68"/>
        <v/>
      </c>
      <c r="I158" s="36"/>
      <c r="J158" s="42">
        <f t="shared" si="69"/>
        <v>0</v>
      </c>
      <c r="K158" s="41" t="str">
        <f t="shared" si="70"/>
        <v/>
      </c>
      <c r="L158" s="25"/>
      <c r="M158" s="25"/>
      <c r="N158" s="26"/>
      <c r="O158" s="29">
        <f>IFERROR(('Q3 Setup'!$D$18-'Q3 Setup'!$E$18+SUMIFS($N$4:$N157,$C$4:$C157,'Q3 Setup'!$C$18)-SUMIFS($N$4:$N157,$C$4:$C157,'Q3 Setup'!$C$18,$B$4:$B157,"&lt;"&amp;$B158))/IFERROR(NETWORKDAYS($B158,'Q3 Setup'!$G$4),1),0)</f>
        <v>0</v>
      </c>
      <c r="P158" s="43" t="str">
        <f t="shared" si="71"/>
        <v/>
      </c>
    </row>
    <row r="159" spans="2:17" ht="4.5" customHeight="1" x14ac:dyDescent="0.2"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</row>
    <row r="160" spans="2:17" ht="18.75" customHeight="1" x14ac:dyDescent="0.2">
      <c r="B160" s="31">
        <v>46314</v>
      </c>
      <c r="C160" s="32" t="str">
        <f>'Q3 Setup'!$C$7</f>
        <v>Rep 1</v>
      </c>
      <c r="D160" s="33"/>
      <c r="E160" s="25"/>
      <c r="F160" s="34">
        <f t="shared" ref="F160:F171" si="72">IFERROR(D160*7.5,"")</f>
        <v>0</v>
      </c>
      <c r="G160" s="34" t="str">
        <f t="shared" ref="G160:G171" si="73">IFERROR(E160/D160,"")</f>
        <v/>
      </c>
      <c r="H160" s="35" t="str">
        <f t="shared" ref="H160:H171" si="74">IFERROR(E160/F160,"")</f>
        <v/>
      </c>
      <c r="I160" s="36"/>
      <c r="J160" s="37">
        <f t="shared" ref="J160:J171" si="75">IFERROR(D160*0.375/24,"")</f>
        <v>0</v>
      </c>
      <c r="K160" s="35" t="str">
        <f t="shared" ref="K160:K171" si="76">IFERROR(I160/J160,"")</f>
        <v/>
      </c>
      <c r="L160" s="25"/>
      <c r="M160" s="25"/>
      <c r="N160" s="26"/>
      <c r="O160" s="29">
        <f>IFERROR(('Q3 Setup'!$D$7-'Q3 Setup'!$E$7+SUMIFS($N$4:$N159,$C$4:$C159,'Q3 Setup'!$C$7)-SUMIFS($N$4:$N159,$C$4:$C159,'Q3 Setup'!$C$7,$B$4:$B159,"&lt;"&amp;$B160))/IFERROR(NETWORKDAYS($B160,'Q3 Setup'!$G$4),1),0)</f>
        <v>0</v>
      </c>
      <c r="P160" s="38" t="str">
        <f t="shared" ref="P160:P171" si="77">IFERROR(N160/O160,"")</f>
        <v/>
      </c>
    </row>
    <row r="161" spans="2:17" ht="18.75" customHeight="1" x14ac:dyDescent="0.2">
      <c r="B161" s="31">
        <v>46314</v>
      </c>
      <c r="C161" s="39" t="str">
        <f>'Q3 Setup'!$C$8</f>
        <v>Rep 2</v>
      </c>
      <c r="D161" s="33"/>
      <c r="E161" s="25"/>
      <c r="F161" s="40">
        <f t="shared" si="72"/>
        <v>0</v>
      </c>
      <c r="G161" s="40" t="str">
        <f t="shared" si="73"/>
        <v/>
      </c>
      <c r="H161" s="41" t="str">
        <f t="shared" si="74"/>
        <v/>
      </c>
      <c r="I161" s="36"/>
      <c r="J161" s="42">
        <f t="shared" si="75"/>
        <v>0</v>
      </c>
      <c r="K161" s="41" t="str">
        <f t="shared" si="76"/>
        <v/>
      </c>
      <c r="L161" s="25"/>
      <c r="M161" s="25"/>
      <c r="N161" s="26"/>
      <c r="O161" s="29">
        <f>IFERROR(('Q3 Setup'!$D$8-'Q3 Setup'!$E$8+SUMIFS($N$4:$N160,$C$4:$C160,'Q3 Setup'!$C$8)-SUMIFS($N$4:$N160,$C$4:$C160,'Q3 Setup'!$C$8,$B$4:$B160,"&lt;"&amp;$B161))/IFERROR(NETWORKDAYS($B161,'Q3 Setup'!$G$4),1),0)</f>
        <v>0</v>
      </c>
      <c r="P161" s="43" t="str">
        <f t="shared" si="77"/>
        <v/>
      </c>
    </row>
    <row r="162" spans="2:17" ht="18.75" customHeight="1" x14ac:dyDescent="0.2">
      <c r="B162" s="31">
        <v>46314</v>
      </c>
      <c r="C162" s="32" t="str">
        <f>'Q3 Setup'!$C$9</f>
        <v>Rep 3</v>
      </c>
      <c r="D162" s="33"/>
      <c r="E162" s="25"/>
      <c r="F162" s="34">
        <f t="shared" si="72"/>
        <v>0</v>
      </c>
      <c r="G162" s="34" t="str">
        <f t="shared" si="73"/>
        <v/>
      </c>
      <c r="H162" s="35" t="str">
        <f t="shared" si="74"/>
        <v/>
      </c>
      <c r="I162" s="36"/>
      <c r="J162" s="37">
        <f t="shared" si="75"/>
        <v>0</v>
      </c>
      <c r="K162" s="35" t="str">
        <f t="shared" si="76"/>
        <v/>
      </c>
      <c r="L162" s="25"/>
      <c r="M162" s="25"/>
      <c r="N162" s="26"/>
      <c r="O162" s="29">
        <f>IFERROR(('Q3 Setup'!$D$9-'Q3 Setup'!$E$9+SUMIFS($N$4:$N161,$C$4:$C161,'Q3 Setup'!$C$9)-SUMIFS($N$4:$N161,$C$4:$C161,'Q3 Setup'!$C$9,$B$4:$B161,"&lt;"&amp;$B162))/IFERROR(NETWORKDAYS($B162,'Q3 Setup'!$G$4),1),0)</f>
        <v>0</v>
      </c>
      <c r="P162" s="38" t="str">
        <f t="shared" si="77"/>
        <v/>
      </c>
    </row>
    <row r="163" spans="2:17" ht="18.75" customHeight="1" x14ac:dyDescent="0.2">
      <c r="B163" s="31">
        <v>46314</v>
      </c>
      <c r="C163" s="39" t="str">
        <f>'Q3 Setup'!$C$10</f>
        <v>Rep 4</v>
      </c>
      <c r="D163" s="33"/>
      <c r="E163" s="25"/>
      <c r="F163" s="40">
        <f t="shared" si="72"/>
        <v>0</v>
      </c>
      <c r="G163" s="40" t="str">
        <f t="shared" si="73"/>
        <v/>
      </c>
      <c r="H163" s="41" t="str">
        <f t="shared" si="74"/>
        <v/>
      </c>
      <c r="I163" s="36"/>
      <c r="J163" s="42">
        <f t="shared" si="75"/>
        <v>0</v>
      </c>
      <c r="K163" s="41" t="str">
        <f t="shared" si="76"/>
        <v/>
      </c>
      <c r="L163" s="25"/>
      <c r="M163" s="25"/>
      <c r="N163" s="26"/>
      <c r="O163" s="29">
        <f>IFERROR(('Q3 Setup'!$D$10-'Q3 Setup'!$E$10+SUMIFS($N$4:$N162,$C$4:$C162,'Q3 Setup'!$C$10)-SUMIFS($N$4:$N162,$C$4:$C162,'Q3 Setup'!$C$10,$B$4:$B162,"&lt;"&amp;$B163))/IFERROR(NETWORKDAYS($B163,'Q3 Setup'!$G$4),1),0)</f>
        <v>0</v>
      </c>
      <c r="P163" s="43" t="str">
        <f t="shared" si="77"/>
        <v/>
      </c>
    </row>
    <row r="164" spans="2:17" ht="18.75" customHeight="1" x14ac:dyDescent="0.2">
      <c r="B164" s="31">
        <v>46314</v>
      </c>
      <c r="C164" s="32" t="str">
        <f>'Q3 Setup'!$C$11</f>
        <v>Rep 5</v>
      </c>
      <c r="D164" s="33"/>
      <c r="E164" s="25"/>
      <c r="F164" s="34">
        <f t="shared" si="72"/>
        <v>0</v>
      </c>
      <c r="G164" s="34" t="str">
        <f t="shared" si="73"/>
        <v/>
      </c>
      <c r="H164" s="35" t="str">
        <f t="shared" si="74"/>
        <v/>
      </c>
      <c r="I164" s="36"/>
      <c r="J164" s="37">
        <f t="shared" si="75"/>
        <v>0</v>
      </c>
      <c r="K164" s="35" t="str">
        <f t="shared" si="76"/>
        <v/>
      </c>
      <c r="L164" s="25"/>
      <c r="M164" s="25"/>
      <c r="N164" s="26"/>
      <c r="O164" s="29">
        <f>IFERROR(('Q3 Setup'!$D$11-'Q3 Setup'!$E$11+SUMIFS($N$4:$N163,$C$4:$C163,'Q3 Setup'!$C$11)-SUMIFS($N$4:$N163,$C$4:$C163,'Q3 Setup'!$C$11,$B$4:$B163,"&lt;"&amp;$B164))/IFERROR(NETWORKDAYS($B164,'Q3 Setup'!$G$4),1),0)</f>
        <v>0</v>
      </c>
      <c r="P164" s="38" t="str">
        <f t="shared" si="77"/>
        <v/>
      </c>
    </row>
    <row r="165" spans="2:17" ht="18.75" customHeight="1" x14ac:dyDescent="0.2">
      <c r="B165" s="31">
        <v>46314</v>
      </c>
      <c r="C165" s="39" t="str">
        <f>'Q3 Setup'!$C$12</f>
        <v>Rep 6</v>
      </c>
      <c r="D165" s="33"/>
      <c r="E165" s="25"/>
      <c r="F165" s="40">
        <f t="shared" si="72"/>
        <v>0</v>
      </c>
      <c r="G165" s="40" t="str">
        <f t="shared" si="73"/>
        <v/>
      </c>
      <c r="H165" s="41" t="str">
        <f t="shared" si="74"/>
        <v/>
      </c>
      <c r="I165" s="36"/>
      <c r="J165" s="42">
        <f t="shared" si="75"/>
        <v>0</v>
      </c>
      <c r="K165" s="41" t="str">
        <f t="shared" si="76"/>
        <v/>
      </c>
      <c r="L165" s="25"/>
      <c r="M165" s="25"/>
      <c r="N165" s="26"/>
      <c r="O165" s="29">
        <f>IFERROR(('Q3 Setup'!$D$12-'Q3 Setup'!$E$12+SUMIFS($N$4:$N164,$C$4:$C164,'Q3 Setup'!$C$12)-SUMIFS($N$4:$N164,$C$4:$C164,'Q3 Setup'!$C$12,$B$4:$B164,"&lt;"&amp;$B165))/IFERROR(NETWORKDAYS($B165,'Q3 Setup'!$G$4),1),0)</f>
        <v>0</v>
      </c>
      <c r="P165" s="43" t="str">
        <f t="shared" si="77"/>
        <v/>
      </c>
    </row>
    <row r="166" spans="2:17" ht="18.75" customHeight="1" x14ac:dyDescent="0.2">
      <c r="B166" s="31">
        <v>46314</v>
      </c>
      <c r="C166" s="32" t="str">
        <f>'Q3 Setup'!$C$13</f>
        <v>Rep 7</v>
      </c>
      <c r="D166" s="33"/>
      <c r="E166" s="25"/>
      <c r="F166" s="34">
        <f t="shared" si="72"/>
        <v>0</v>
      </c>
      <c r="G166" s="34" t="str">
        <f t="shared" si="73"/>
        <v/>
      </c>
      <c r="H166" s="35" t="str">
        <f t="shared" si="74"/>
        <v/>
      </c>
      <c r="I166" s="36"/>
      <c r="J166" s="37">
        <f t="shared" si="75"/>
        <v>0</v>
      </c>
      <c r="K166" s="35" t="str">
        <f t="shared" si="76"/>
        <v/>
      </c>
      <c r="L166" s="25"/>
      <c r="M166" s="25"/>
      <c r="N166" s="26"/>
      <c r="O166" s="29">
        <f>IFERROR(('Q3 Setup'!$D$13-'Q3 Setup'!$E$13+SUMIFS($N$4:$N165,$C$4:$C165,'Q3 Setup'!$C$13)-SUMIFS($N$4:$N165,$C$4:$C165,'Q3 Setup'!$C$13,$B$4:$B165,"&lt;"&amp;$B166))/IFERROR(NETWORKDAYS($B166,'Q3 Setup'!$G$4),1),0)</f>
        <v>0</v>
      </c>
      <c r="P166" s="38" t="str">
        <f t="shared" si="77"/>
        <v/>
      </c>
    </row>
    <row r="167" spans="2:17" ht="18.75" customHeight="1" x14ac:dyDescent="0.2">
      <c r="B167" s="31">
        <v>46314</v>
      </c>
      <c r="C167" s="39" t="str">
        <f>'Q3 Setup'!$C$14</f>
        <v>Rep 8</v>
      </c>
      <c r="D167" s="33"/>
      <c r="E167" s="25"/>
      <c r="F167" s="40">
        <f t="shared" si="72"/>
        <v>0</v>
      </c>
      <c r="G167" s="40" t="str">
        <f t="shared" si="73"/>
        <v/>
      </c>
      <c r="H167" s="41" t="str">
        <f t="shared" si="74"/>
        <v/>
      </c>
      <c r="I167" s="36"/>
      <c r="J167" s="42">
        <f t="shared" si="75"/>
        <v>0</v>
      </c>
      <c r="K167" s="41" t="str">
        <f t="shared" si="76"/>
        <v/>
      </c>
      <c r="L167" s="25"/>
      <c r="M167" s="25"/>
      <c r="N167" s="26"/>
      <c r="O167" s="29">
        <f>IFERROR(('Q3 Setup'!$D$14-'Q3 Setup'!$E$14+SUMIFS($N$4:$N166,$C$4:$C166,'Q3 Setup'!$C$14)-SUMIFS($N$4:$N166,$C$4:$C166,'Q3 Setup'!$C$14,$B$4:$B166,"&lt;"&amp;$B167))/IFERROR(NETWORKDAYS($B167,'Q3 Setup'!$G$4),1),0)</f>
        <v>0</v>
      </c>
      <c r="P167" s="43" t="str">
        <f t="shared" si="77"/>
        <v/>
      </c>
    </row>
    <row r="168" spans="2:17" ht="18.75" customHeight="1" x14ac:dyDescent="0.2">
      <c r="B168" s="31">
        <v>46314</v>
      </c>
      <c r="C168" s="32" t="str">
        <f>'Q3 Setup'!$C$15</f>
        <v>Rep 9</v>
      </c>
      <c r="D168" s="33"/>
      <c r="E168" s="25"/>
      <c r="F168" s="34">
        <f t="shared" si="72"/>
        <v>0</v>
      </c>
      <c r="G168" s="34" t="str">
        <f t="shared" si="73"/>
        <v/>
      </c>
      <c r="H168" s="35" t="str">
        <f t="shared" si="74"/>
        <v/>
      </c>
      <c r="I168" s="36"/>
      <c r="J168" s="37">
        <f t="shared" si="75"/>
        <v>0</v>
      </c>
      <c r="K168" s="35" t="str">
        <f t="shared" si="76"/>
        <v/>
      </c>
      <c r="L168" s="25"/>
      <c r="M168" s="25"/>
      <c r="N168" s="26"/>
      <c r="O168" s="29">
        <f>IFERROR(('Q3 Setup'!$D$15-'Q3 Setup'!$E$15+SUMIFS($N$4:$N167,$C$4:$C167,'Q3 Setup'!$C$15)-SUMIFS($N$4:$N167,$C$4:$C167,'Q3 Setup'!$C$15,$B$4:$B167,"&lt;"&amp;$B168))/IFERROR(NETWORKDAYS($B168,'Q3 Setup'!$G$4),1),0)</f>
        <v>0</v>
      </c>
      <c r="P168" s="38" t="str">
        <f t="shared" si="77"/>
        <v/>
      </c>
    </row>
    <row r="169" spans="2:17" ht="18.75" customHeight="1" x14ac:dyDescent="0.2">
      <c r="B169" s="31">
        <v>46314</v>
      </c>
      <c r="C169" s="39" t="str">
        <f>'Q3 Setup'!$C$16</f>
        <v>Rep 10</v>
      </c>
      <c r="D169" s="33"/>
      <c r="E169" s="25"/>
      <c r="F169" s="40">
        <f t="shared" si="72"/>
        <v>0</v>
      </c>
      <c r="G169" s="40" t="str">
        <f t="shared" si="73"/>
        <v/>
      </c>
      <c r="H169" s="41" t="str">
        <f t="shared" si="74"/>
        <v/>
      </c>
      <c r="I169" s="36"/>
      <c r="J169" s="42">
        <f t="shared" si="75"/>
        <v>0</v>
      </c>
      <c r="K169" s="41" t="str">
        <f t="shared" si="76"/>
        <v/>
      </c>
      <c r="L169" s="25"/>
      <c r="M169" s="25"/>
      <c r="N169" s="26"/>
      <c r="O169" s="29">
        <f>IFERROR(('Q3 Setup'!$D$16-'Q3 Setup'!$E$16+SUMIFS($N$4:$N168,$C$4:$C168,'Q3 Setup'!$C$16)-SUMIFS($N$4:$N168,$C$4:$C168,'Q3 Setup'!$C$16,$B$4:$B168,"&lt;"&amp;$B169))/IFERROR(NETWORKDAYS($B169,'Q3 Setup'!$G$4),1),0)</f>
        <v>0</v>
      </c>
      <c r="P169" s="43" t="str">
        <f t="shared" si="77"/>
        <v/>
      </c>
    </row>
    <row r="170" spans="2:17" ht="18.75" customHeight="1" x14ac:dyDescent="0.2">
      <c r="B170" s="31">
        <v>46314</v>
      </c>
      <c r="C170" s="32">
        <f>'Q3 Setup'!$C$17</f>
        <v>0</v>
      </c>
      <c r="D170" s="33"/>
      <c r="E170" s="25"/>
      <c r="F170" s="34">
        <f t="shared" si="72"/>
        <v>0</v>
      </c>
      <c r="G170" s="34" t="str">
        <f t="shared" si="73"/>
        <v/>
      </c>
      <c r="H170" s="35" t="str">
        <f t="shared" si="74"/>
        <v/>
      </c>
      <c r="I170" s="36"/>
      <c r="J170" s="37">
        <f t="shared" si="75"/>
        <v>0</v>
      </c>
      <c r="K170" s="35" t="str">
        <f t="shared" si="76"/>
        <v/>
      </c>
      <c r="L170" s="25"/>
      <c r="M170" s="25"/>
      <c r="N170" s="26"/>
      <c r="O170" s="29">
        <f>IFERROR(('Q3 Setup'!$D$17-'Q3 Setup'!$E$17+SUMIFS($N$4:$N169,$C$4:$C169,'Q3 Setup'!$C$17)-SUMIFS($N$4:$N169,$C$4:$C169,'Q3 Setup'!$C$17,$B$4:$B169,"&lt;"&amp;$B170))/IFERROR(NETWORKDAYS($B170,'Q3 Setup'!$G$4),1),0)</f>
        <v>0</v>
      </c>
      <c r="P170" s="38" t="str">
        <f t="shared" si="77"/>
        <v/>
      </c>
    </row>
    <row r="171" spans="2:17" ht="18.75" customHeight="1" x14ac:dyDescent="0.2">
      <c r="B171" s="31">
        <v>46314</v>
      </c>
      <c r="C171" s="39">
        <f>'Q3 Setup'!$C$18</f>
        <v>0</v>
      </c>
      <c r="D171" s="33"/>
      <c r="E171" s="25"/>
      <c r="F171" s="40">
        <f t="shared" si="72"/>
        <v>0</v>
      </c>
      <c r="G171" s="40" t="str">
        <f t="shared" si="73"/>
        <v/>
      </c>
      <c r="H171" s="41" t="str">
        <f t="shared" si="74"/>
        <v/>
      </c>
      <c r="I171" s="36"/>
      <c r="J171" s="42">
        <f t="shared" si="75"/>
        <v>0</v>
      </c>
      <c r="K171" s="41" t="str">
        <f t="shared" si="76"/>
        <v/>
      </c>
      <c r="L171" s="25"/>
      <c r="M171" s="25"/>
      <c r="N171" s="26"/>
      <c r="O171" s="29">
        <f>IFERROR(('Q3 Setup'!$D$18-'Q3 Setup'!$E$18+SUMIFS($N$4:$N170,$C$4:$C170,'Q3 Setup'!$C$18)-SUMIFS($N$4:$N170,$C$4:$C170,'Q3 Setup'!$C$18,$B$4:$B170,"&lt;"&amp;$B171))/IFERROR(NETWORKDAYS($B171,'Q3 Setup'!$G$4),1),0)</f>
        <v>0</v>
      </c>
      <c r="P171" s="43" t="str">
        <f t="shared" si="77"/>
        <v/>
      </c>
    </row>
    <row r="172" spans="2:17" ht="4.5" customHeight="1" x14ac:dyDescent="0.2"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</row>
    <row r="173" spans="2:17" ht="18.75" customHeight="1" x14ac:dyDescent="0.2">
      <c r="B173" s="31">
        <v>46315</v>
      </c>
      <c r="C173" s="32" t="str">
        <f>'Q3 Setup'!$C$7</f>
        <v>Rep 1</v>
      </c>
      <c r="D173" s="33"/>
      <c r="E173" s="25"/>
      <c r="F173" s="34">
        <f t="shared" ref="F173:F184" si="78">IFERROR(D173*7.5,"")</f>
        <v>0</v>
      </c>
      <c r="G173" s="34" t="str">
        <f t="shared" ref="G173:G184" si="79">IFERROR(E173/D173,"")</f>
        <v/>
      </c>
      <c r="H173" s="35" t="str">
        <f t="shared" ref="H173:H184" si="80">IFERROR(E173/F173,"")</f>
        <v/>
      </c>
      <c r="I173" s="36"/>
      <c r="J173" s="37">
        <f t="shared" ref="J173:J184" si="81">IFERROR(D173*0.375/24,"")</f>
        <v>0</v>
      </c>
      <c r="K173" s="35" t="str">
        <f t="shared" ref="K173:K184" si="82">IFERROR(I173/J173,"")</f>
        <v/>
      </c>
      <c r="L173" s="25"/>
      <c r="M173" s="25"/>
      <c r="N173" s="26"/>
      <c r="O173" s="29">
        <f>IFERROR(('Q3 Setup'!$D$7-'Q3 Setup'!$E$7+SUMIFS($N$4:$N172,$C$4:$C172,'Q3 Setup'!$C$7)-SUMIFS($N$4:$N172,$C$4:$C172,'Q3 Setup'!$C$7,$B$4:$B172,"&lt;"&amp;$B173))/IFERROR(NETWORKDAYS($B173,'Q3 Setup'!$G$4),1),0)</f>
        <v>0</v>
      </c>
      <c r="P173" s="38" t="str">
        <f t="shared" ref="P173:P184" si="83">IFERROR(N173/O173,"")</f>
        <v/>
      </c>
    </row>
    <row r="174" spans="2:17" ht="18.75" customHeight="1" x14ac:dyDescent="0.2">
      <c r="B174" s="31">
        <v>46315</v>
      </c>
      <c r="C174" s="39" t="str">
        <f>'Q3 Setup'!$C$8</f>
        <v>Rep 2</v>
      </c>
      <c r="D174" s="33"/>
      <c r="E174" s="25"/>
      <c r="F174" s="40">
        <f t="shared" si="78"/>
        <v>0</v>
      </c>
      <c r="G174" s="40" t="str">
        <f t="shared" si="79"/>
        <v/>
      </c>
      <c r="H174" s="41" t="str">
        <f t="shared" si="80"/>
        <v/>
      </c>
      <c r="I174" s="36"/>
      <c r="J174" s="42">
        <f t="shared" si="81"/>
        <v>0</v>
      </c>
      <c r="K174" s="41" t="str">
        <f t="shared" si="82"/>
        <v/>
      </c>
      <c r="L174" s="25"/>
      <c r="M174" s="25"/>
      <c r="N174" s="26"/>
      <c r="O174" s="29">
        <f>IFERROR(('Q3 Setup'!$D$8-'Q3 Setup'!$E$8+SUMIFS($N$4:$N173,$C$4:$C173,'Q3 Setup'!$C$8)-SUMIFS($N$4:$N173,$C$4:$C173,'Q3 Setup'!$C$8,$B$4:$B173,"&lt;"&amp;$B174))/IFERROR(NETWORKDAYS($B174,'Q3 Setup'!$G$4),1),0)</f>
        <v>0</v>
      </c>
      <c r="P174" s="43" t="str">
        <f t="shared" si="83"/>
        <v/>
      </c>
    </row>
    <row r="175" spans="2:17" ht="18.75" customHeight="1" x14ac:dyDescent="0.2">
      <c r="B175" s="31">
        <v>46315</v>
      </c>
      <c r="C175" s="32" t="str">
        <f>'Q3 Setup'!$C$9</f>
        <v>Rep 3</v>
      </c>
      <c r="D175" s="33"/>
      <c r="E175" s="25"/>
      <c r="F175" s="34">
        <f t="shared" si="78"/>
        <v>0</v>
      </c>
      <c r="G175" s="34" t="str">
        <f t="shared" si="79"/>
        <v/>
      </c>
      <c r="H175" s="35" t="str">
        <f t="shared" si="80"/>
        <v/>
      </c>
      <c r="I175" s="36"/>
      <c r="J175" s="37">
        <f t="shared" si="81"/>
        <v>0</v>
      </c>
      <c r="K175" s="35" t="str">
        <f t="shared" si="82"/>
        <v/>
      </c>
      <c r="L175" s="25"/>
      <c r="M175" s="25"/>
      <c r="N175" s="26"/>
      <c r="O175" s="29">
        <f>IFERROR(('Q3 Setup'!$D$9-'Q3 Setup'!$E$9+SUMIFS($N$4:$N174,$C$4:$C174,'Q3 Setup'!$C$9)-SUMIFS($N$4:$N174,$C$4:$C174,'Q3 Setup'!$C$9,$B$4:$B174,"&lt;"&amp;$B175))/IFERROR(NETWORKDAYS($B175,'Q3 Setup'!$G$4),1),0)</f>
        <v>0</v>
      </c>
      <c r="P175" s="38" t="str">
        <f t="shared" si="83"/>
        <v/>
      </c>
    </row>
    <row r="176" spans="2:17" ht="18.75" customHeight="1" x14ac:dyDescent="0.2">
      <c r="B176" s="31">
        <v>46315</v>
      </c>
      <c r="C176" s="39" t="str">
        <f>'Q3 Setup'!$C$10</f>
        <v>Rep 4</v>
      </c>
      <c r="D176" s="33"/>
      <c r="E176" s="25"/>
      <c r="F176" s="40">
        <f t="shared" si="78"/>
        <v>0</v>
      </c>
      <c r="G176" s="40" t="str">
        <f t="shared" si="79"/>
        <v/>
      </c>
      <c r="H176" s="41" t="str">
        <f t="shared" si="80"/>
        <v/>
      </c>
      <c r="I176" s="36"/>
      <c r="J176" s="42">
        <f t="shared" si="81"/>
        <v>0</v>
      </c>
      <c r="K176" s="41" t="str">
        <f t="shared" si="82"/>
        <v/>
      </c>
      <c r="L176" s="25"/>
      <c r="M176" s="25"/>
      <c r="N176" s="26"/>
      <c r="O176" s="29">
        <f>IFERROR(('Q3 Setup'!$D$10-'Q3 Setup'!$E$10+SUMIFS($N$4:$N175,$C$4:$C175,'Q3 Setup'!$C$10)-SUMIFS($N$4:$N175,$C$4:$C175,'Q3 Setup'!$C$10,$B$4:$B175,"&lt;"&amp;$B176))/IFERROR(NETWORKDAYS($B176,'Q3 Setup'!$G$4),1),0)</f>
        <v>0</v>
      </c>
      <c r="P176" s="43" t="str">
        <f t="shared" si="83"/>
        <v/>
      </c>
    </row>
    <row r="177" spans="2:17" ht="18.75" customHeight="1" x14ac:dyDescent="0.2">
      <c r="B177" s="31">
        <v>46315</v>
      </c>
      <c r="C177" s="32" t="str">
        <f>'Q3 Setup'!$C$11</f>
        <v>Rep 5</v>
      </c>
      <c r="D177" s="33"/>
      <c r="E177" s="25"/>
      <c r="F177" s="34">
        <f t="shared" si="78"/>
        <v>0</v>
      </c>
      <c r="G177" s="34" t="str">
        <f t="shared" si="79"/>
        <v/>
      </c>
      <c r="H177" s="35" t="str">
        <f t="shared" si="80"/>
        <v/>
      </c>
      <c r="I177" s="36"/>
      <c r="J177" s="37">
        <f t="shared" si="81"/>
        <v>0</v>
      </c>
      <c r="K177" s="35" t="str">
        <f t="shared" si="82"/>
        <v/>
      </c>
      <c r="L177" s="25"/>
      <c r="M177" s="25"/>
      <c r="N177" s="26"/>
      <c r="O177" s="29">
        <f>IFERROR(('Q3 Setup'!$D$11-'Q3 Setup'!$E$11+SUMIFS($N$4:$N176,$C$4:$C176,'Q3 Setup'!$C$11)-SUMIFS($N$4:$N176,$C$4:$C176,'Q3 Setup'!$C$11,$B$4:$B176,"&lt;"&amp;$B177))/IFERROR(NETWORKDAYS($B177,'Q3 Setup'!$G$4),1),0)</f>
        <v>0</v>
      </c>
      <c r="P177" s="38" t="str">
        <f t="shared" si="83"/>
        <v/>
      </c>
    </row>
    <row r="178" spans="2:17" ht="18.75" customHeight="1" x14ac:dyDescent="0.2">
      <c r="B178" s="31">
        <v>46315</v>
      </c>
      <c r="C178" s="39" t="str">
        <f>'Q3 Setup'!$C$12</f>
        <v>Rep 6</v>
      </c>
      <c r="D178" s="33"/>
      <c r="E178" s="25"/>
      <c r="F178" s="40">
        <f t="shared" si="78"/>
        <v>0</v>
      </c>
      <c r="G178" s="40" t="str">
        <f t="shared" si="79"/>
        <v/>
      </c>
      <c r="H178" s="41" t="str">
        <f t="shared" si="80"/>
        <v/>
      </c>
      <c r="I178" s="36"/>
      <c r="J178" s="42">
        <f t="shared" si="81"/>
        <v>0</v>
      </c>
      <c r="K178" s="41" t="str">
        <f t="shared" si="82"/>
        <v/>
      </c>
      <c r="L178" s="25"/>
      <c r="M178" s="25"/>
      <c r="N178" s="26"/>
      <c r="O178" s="29">
        <f>IFERROR(('Q3 Setup'!$D$12-'Q3 Setup'!$E$12+SUMIFS($N$4:$N177,$C$4:$C177,'Q3 Setup'!$C$12)-SUMIFS($N$4:$N177,$C$4:$C177,'Q3 Setup'!$C$12,$B$4:$B177,"&lt;"&amp;$B178))/IFERROR(NETWORKDAYS($B178,'Q3 Setup'!$G$4),1),0)</f>
        <v>0</v>
      </c>
      <c r="P178" s="43" t="str">
        <f t="shared" si="83"/>
        <v/>
      </c>
    </row>
    <row r="179" spans="2:17" ht="18.75" customHeight="1" x14ac:dyDescent="0.2">
      <c r="B179" s="31">
        <v>46315</v>
      </c>
      <c r="C179" s="32" t="str">
        <f>'Q3 Setup'!$C$13</f>
        <v>Rep 7</v>
      </c>
      <c r="D179" s="33"/>
      <c r="E179" s="25"/>
      <c r="F179" s="34">
        <f t="shared" si="78"/>
        <v>0</v>
      </c>
      <c r="G179" s="34" t="str">
        <f t="shared" si="79"/>
        <v/>
      </c>
      <c r="H179" s="35" t="str">
        <f t="shared" si="80"/>
        <v/>
      </c>
      <c r="I179" s="36"/>
      <c r="J179" s="37">
        <f t="shared" si="81"/>
        <v>0</v>
      </c>
      <c r="K179" s="35" t="str">
        <f t="shared" si="82"/>
        <v/>
      </c>
      <c r="L179" s="25"/>
      <c r="M179" s="25"/>
      <c r="N179" s="26"/>
      <c r="O179" s="29">
        <f>IFERROR(('Q3 Setup'!$D$13-'Q3 Setup'!$E$13+SUMIFS($N$4:$N178,$C$4:$C178,'Q3 Setup'!$C$13)-SUMIFS($N$4:$N178,$C$4:$C178,'Q3 Setup'!$C$13,$B$4:$B178,"&lt;"&amp;$B179))/IFERROR(NETWORKDAYS($B179,'Q3 Setup'!$G$4),1),0)</f>
        <v>0</v>
      </c>
      <c r="P179" s="38" t="str">
        <f t="shared" si="83"/>
        <v/>
      </c>
    </row>
    <row r="180" spans="2:17" ht="18.75" customHeight="1" x14ac:dyDescent="0.2">
      <c r="B180" s="31">
        <v>46315</v>
      </c>
      <c r="C180" s="39" t="str">
        <f>'Q3 Setup'!$C$14</f>
        <v>Rep 8</v>
      </c>
      <c r="D180" s="33"/>
      <c r="E180" s="25"/>
      <c r="F180" s="40">
        <f t="shared" si="78"/>
        <v>0</v>
      </c>
      <c r="G180" s="40" t="str">
        <f t="shared" si="79"/>
        <v/>
      </c>
      <c r="H180" s="41" t="str">
        <f t="shared" si="80"/>
        <v/>
      </c>
      <c r="I180" s="36"/>
      <c r="J180" s="42">
        <f t="shared" si="81"/>
        <v>0</v>
      </c>
      <c r="K180" s="41" t="str">
        <f t="shared" si="82"/>
        <v/>
      </c>
      <c r="L180" s="25"/>
      <c r="M180" s="25"/>
      <c r="N180" s="26"/>
      <c r="O180" s="29">
        <f>IFERROR(('Q3 Setup'!$D$14-'Q3 Setup'!$E$14+SUMIFS($N$4:$N179,$C$4:$C179,'Q3 Setup'!$C$14)-SUMIFS($N$4:$N179,$C$4:$C179,'Q3 Setup'!$C$14,$B$4:$B179,"&lt;"&amp;$B180))/IFERROR(NETWORKDAYS($B180,'Q3 Setup'!$G$4),1),0)</f>
        <v>0</v>
      </c>
      <c r="P180" s="43" t="str">
        <f t="shared" si="83"/>
        <v/>
      </c>
    </row>
    <row r="181" spans="2:17" ht="18.75" customHeight="1" x14ac:dyDescent="0.2">
      <c r="B181" s="31">
        <v>46315</v>
      </c>
      <c r="C181" s="32" t="str">
        <f>'Q3 Setup'!$C$15</f>
        <v>Rep 9</v>
      </c>
      <c r="D181" s="33"/>
      <c r="E181" s="25"/>
      <c r="F181" s="34">
        <f t="shared" si="78"/>
        <v>0</v>
      </c>
      <c r="G181" s="34" t="str">
        <f t="shared" si="79"/>
        <v/>
      </c>
      <c r="H181" s="35" t="str">
        <f t="shared" si="80"/>
        <v/>
      </c>
      <c r="I181" s="36"/>
      <c r="J181" s="37">
        <f t="shared" si="81"/>
        <v>0</v>
      </c>
      <c r="K181" s="35" t="str">
        <f t="shared" si="82"/>
        <v/>
      </c>
      <c r="L181" s="25"/>
      <c r="M181" s="25"/>
      <c r="N181" s="26"/>
      <c r="O181" s="29">
        <f>IFERROR(('Q3 Setup'!$D$15-'Q3 Setup'!$E$15+SUMIFS($N$4:$N180,$C$4:$C180,'Q3 Setup'!$C$15)-SUMIFS($N$4:$N180,$C$4:$C180,'Q3 Setup'!$C$15,$B$4:$B180,"&lt;"&amp;$B181))/IFERROR(NETWORKDAYS($B181,'Q3 Setup'!$G$4),1),0)</f>
        <v>0</v>
      </c>
      <c r="P181" s="38" t="str">
        <f t="shared" si="83"/>
        <v/>
      </c>
    </row>
    <row r="182" spans="2:17" ht="18.75" customHeight="1" x14ac:dyDescent="0.2">
      <c r="B182" s="31">
        <v>46315</v>
      </c>
      <c r="C182" s="39" t="str">
        <f>'Q3 Setup'!$C$16</f>
        <v>Rep 10</v>
      </c>
      <c r="D182" s="33"/>
      <c r="E182" s="25"/>
      <c r="F182" s="40">
        <f t="shared" si="78"/>
        <v>0</v>
      </c>
      <c r="G182" s="40" t="str">
        <f t="shared" si="79"/>
        <v/>
      </c>
      <c r="H182" s="41" t="str">
        <f t="shared" si="80"/>
        <v/>
      </c>
      <c r="I182" s="36"/>
      <c r="J182" s="42">
        <f t="shared" si="81"/>
        <v>0</v>
      </c>
      <c r="K182" s="41" t="str">
        <f t="shared" si="82"/>
        <v/>
      </c>
      <c r="L182" s="25"/>
      <c r="M182" s="25"/>
      <c r="N182" s="26"/>
      <c r="O182" s="29">
        <f>IFERROR(('Q3 Setup'!$D$16-'Q3 Setup'!$E$16+SUMIFS($N$4:$N181,$C$4:$C181,'Q3 Setup'!$C$16)-SUMIFS($N$4:$N181,$C$4:$C181,'Q3 Setup'!$C$16,$B$4:$B181,"&lt;"&amp;$B182))/IFERROR(NETWORKDAYS($B182,'Q3 Setup'!$G$4),1),0)</f>
        <v>0</v>
      </c>
      <c r="P182" s="43" t="str">
        <f t="shared" si="83"/>
        <v/>
      </c>
    </row>
    <row r="183" spans="2:17" ht="18.75" customHeight="1" x14ac:dyDescent="0.2">
      <c r="B183" s="31">
        <v>46315</v>
      </c>
      <c r="C183" s="32">
        <f>'Q3 Setup'!$C$17</f>
        <v>0</v>
      </c>
      <c r="D183" s="33"/>
      <c r="E183" s="25"/>
      <c r="F183" s="34">
        <f t="shared" si="78"/>
        <v>0</v>
      </c>
      <c r="G183" s="34" t="str">
        <f t="shared" si="79"/>
        <v/>
      </c>
      <c r="H183" s="35" t="str">
        <f t="shared" si="80"/>
        <v/>
      </c>
      <c r="I183" s="36"/>
      <c r="J183" s="37">
        <f t="shared" si="81"/>
        <v>0</v>
      </c>
      <c r="K183" s="35" t="str">
        <f t="shared" si="82"/>
        <v/>
      </c>
      <c r="L183" s="25"/>
      <c r="M183" s="25"/>
      <c r="N183" s="26"/>
      <c r="O183" s="29">
        <f>IFERROR(('Q3 Setup'!$D$17-'Q3 Setup'!$E$17+SUMIFS($N$4:$N182,$C$4:$C182,'Q3 Setup'!$C$17)-SUMIFS($N$4:$N182,$C$4:$C182,'Q3 Setup'!$C$17,$B$4:$B182,"&lt;"&amp;$B183))/IFERROR(NETWORKDAYS($B183,'Q3 Setup'!$G$4),1),0)</f>
        <v>0</v>
      </c>
      <c r="P183" s="38" t="str">
        <f t="shared" si="83"/>
        <v/>
      </c>
    </row>
    <row r="184" spans="2:17" ht="18.75" customHeight="1" x14ac:dyDescent="0.2">
      <c r="B184" s="31">
        <v>46315</v>
      </c>
      <c r="C184" s="39">
        <f>'Q3 Setup'!$C$18</f>
        <v>0</v>
      </c>
      <c r="D184" s="33"/>
      <c r="E184" s="25"/>
      <c r="F184" s="40">
        <f t="shared" si="78"/>
        <v>0</v>
      </c>
      <c r="G184" s="40" t="str">
        <f t="shared" si="79"/>
        <v/>
      </c>
      <c r="H184" s="41" t="str">
        <f t="shared" si="80"/>
        <v/>
      </c>
      <c r="I184" s="36"/>
      <c r="J184" s="42">
        <f t="shared" si="81"/>
        <v>0</v>
      </c>
      <c r="K184" s="41" t="str">
        <f t="shared" si="82"/>
        <v/>
      </c>
      <c r="L184" s="25"/>
      <c r="M184" s="25"/>
      <c r="N184" s="26"/>
      <c r="O184" s="29">
        <f>IFERROR(('Q3 Setup'!$D$18-'Q3 Setup'!$E$18+SUMIFS($N$4:$N183,$C$4:$C183,'Q3 Setup'!$C$18)-SUMIFS($N$4:$N183,$C$4:$C183,'Q3 Setup'!$C$18,$B$4:$B183,"&lt;"&amp;$B184))/IFERROR(NETWORKDAYS($B184,'Q3 Setup'!$G$4),1),0)</f>
        <v>0</v>
      </c>
      <c r="P184" s="43" t="str">
        <f t="shared" si="83"/>
        <v/>
      </c>
    </row>
    <row r="185" spans="2:17" ht="4.5" customHeight="1" x14ac:dyDescent="0.2"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</row>
    <row r="186" spans="2:17" ht="18.75" customHeight="1" x14ac:dyDescent="0.2">
      <c r="B186" s="31">
        <v>46316</v>
      </c>
      <c r="C186" s="32" t="str">
        <f>'Q3 Setup'!$C$7</f>
        <v>Rep 1</v>
      </c>
      <c r="D186" s="33"/>
      <c r="E186" s="25"/>
      <c r="F186" s="34">
        <f t="shared" ref="F186:F197" si="84">IFERROR(D186*7.5,"")</f>
        <v>0</v>
      </c>
      <c r="G186" s="34" t="str">
        <f t="shared" ref="G186:G197" si="85">IFERROR(E186/D186,"")</f>
        <v/>
      </c>
      <c r="H186" s="35" t="str">
        <f t="shared" ref="H186:H197" si="86">IFERROR(E186/F186,"")</f>
        <v/>
      </c>
      <c r="I186" s="36"/>
      <c r="J186" s="37">
        <f t="shared" ref="J186:J197" si="87">IFERROR(D186*0.375/24,"")</f>
        <v>0</v>
      </c>
      <c r="K186" s="35" t="str">
        <f t="shared" ref="K186:K197" si="88">IFERROR(I186/J186,"")</f>
        <v/>
      </c>
      <c r="L186" s="25"/>
      <c r="M186" s="25"/>
      <c r="N186" s="26"/>
      <c r="O186" s="29">
        <f>IFERROR(('Q3 Setup'!$D$7-'Q3 Setup'!$E$7+SUMIFS($N$4:$N185,$C$4:$C185,'Q3 Setup'!$C$7)-SUMIFS($N$4:$N185,$C$4:$C185,'Q3 Setup'!$C$7,$B$4:$B185,"&lt;"&amp;$B186))/IFERROR(NETWORKDAYS($B186,'Q3 Setup'!$G$4),1),0)</f>
        <v>0</v>
      </c>
      <c r="P186" s="38" t="str">
        <f t="shared" ref="P186:P197" si="89">IFERROR(N186/O186,"")</f>
        <v/>
      </c>
    </row>
    <row r="187" spans="2:17" ht="18.75" customHeight="1" x14ac:dyDescent="0.2">
      <c r="B187" s="31">
        <v>46316</v>
      </c>
      <c r="C187" s="39" t="str">
        <f>'Q3 Setup'!$C$8</f>
        <v>Rep 2</v>
      </c>
      <c r="D187" s="33"/>
      <c r="E187" s="25"/>
      <c r="F187" s="40">
        <f t="shared" si="84"/>
        <v>0</v>
      </c>
      <c r="G187" s="40" t="str">
        <f t="shared" si="85"/>
        <v/>
      </c>
      <c r="H187" s="41" t="str">
        <f t="shared" si="86"/>
        <v/>
      </c>
      <c r="I187" s="36"/>
      <c r="J187" s="42">
        <f t="shared" si="87"/>
        <v>0</v>
      </c>
      <c r="K187" s="41" t="str">
        <f t="shared" si="88"/>
        <v/>
      </c>
      <c r="L187" s="25"/>
      <c r="M187" s="25"/>
      <c r="N187" s="26"/>
      <c r="O187" s="29">
        <f>IFERROR(('Q3 Setup'!$D$8-'Q3 Setup'!$E$8+SUMIFS($N$4:$N186,$C$4:$C186,'Q3 Setup'!$C$8)-SUMIFS($N$4:$N186,$C$4:$C186,'Q3 Setup'!$C$8,$B$4:$B186,"&lt;"&amp;$B187))/IFERROR(NETWORKDAYS($B187,'Q3 Setup'!$G$4),1),0)</f>
        <v>0</v>
      </c>
      <c r="P187" s="43" t="str">
        <f t="shared" si="89"/>
        <v/>
      </c>
    </row>
    <row r="188" spans="2:17" ht="18.75" customHeight="1" x14ac:dyDescent="0.2">
      <c r="B188" s="31">
        <v>46316</v>
      </c>
      <c r="C188" s="32" t="str">
        <f>'Q3 Setup'!$C$9</f>
        <v>Rep 3</v>
      </c>
      <c r="D188" s="33"/>
      <c r="E188" s="25"/>
      <c r="F188" s="34">
        <f t="shared" si="84"/>
        <v>0</v>
      </c>
      <c r="G188" s="34" t="str">
        <f t="shared" si="85"/>
        <v/>
      </c>
      <c r="H188" s="35" t="str">
        <f t="shared" si="86"/>
        <v/>
      </c>
      <c r="I188" s="36"/>
      <c r="J188" s="37">
        <f t="shared" si="87"/>
        <v>0</v>
      </c>
      <c r="K188" s="35" t="str">
        <f t="shared" si="88"/>
        <v/>
      </c>
      <c r="L188" s="25"/>
      <c r="M188" s="25"/>
      <c r="N188" s="26"/>
      <c r="O188" s="29">
        <f>IFERROR(('Q3 Setup'!$D$9-'Q3 Setup'!$E$9+SUMIFS($N$4:$N187,$C$4:$C187,'Q3 Setup'!$C$9)-SUMIFS($N$4:$N187,$C$4:$C187,'Q3 Setup'!$C$9,$B$4:$B187,"&lt;"&amp;$B188))/IFERROR(NETWORKDAYS($B188,'Q3 Setup'!$G$4),1),0)</f>
        <v>0</v>
      </c>
      <c r="P188" s="38" t="str">
        <f t="shared" si="89"/>
        <v/>
      </c>
    </row>
    <row r="189" spans="2:17" ht="18.75" customHeight="1" x14ac:dyDescent="0.2">
      <c r="B189" s="31">
        <v>46316</v>
      </c>
      <c r="C189" s="39" t="str">
        <f>'Q3 Setup'!$C$10</f>
        <v>Rep 4</v>
      </c>
      <c r="D189" s="33"/>
      <c r="E189" s="25"/>
      <c r="F189" s="40">
        <f t="shared" si="84"/>
        <v>0</v>
      </c>
      <c r="G189" s="40" t="str">
        <f t="shared" si="85"/>
        <v/>
      </c>
      <c r="H189" s="41" t="str">
        <f t="shared" si="86"/>
        <v/>
      </c>
      <c r="I189" s="36"/>
      <c r="J189" s="42">
        <f t="shared" si="87"/>
        <v>0</v>
      </c>
      <c r="K189" s="41" t="str">
        <f t="shared" si="88"/>
        <v/>
      </c>
      <c r="L189" s="25"/>
      <c r="M189" s="25"/>
      <c r="N189" s="26"/>
      <c r="O189" s="29">
        <f>IFERROR(('Q3 Setup'!$D$10-'Q3 Setup'!$E$10+SUMIFS($N$4:$N188,$C$4:$C188,'Q3 Setup'!$C$10)-SUMIFS($N$4:$N188,$C$4:$C188,'Q3 Setup'!$C$10,$B$4:$B188,"&lt;"&amp;$B189))/IFERROR(NETWORKDAYS($B189,'Q3 Setup'!$G$4),1),0)</f>
        <v>0</v>
      </c>
      <c r="P189" s="43" t="str">
        <f t="shared" si="89"/>
        <v/>
      </c>
    </row>
    <row r="190" spans="2:17" ht="18.75" customHeight="1" x14ac:dyDescent="0.2">
      <c r="B190" s="31">
        <v>46316</v>
      </c>
      <c r="C190" s="32" t="str">
        <f>'Q3 Setup'!$C$11</f>
        <v>Rep 5</v>
      </c>
      <c r="D190" s="33"/>
      <c r="E190" s="25"/>
      <c r="F190" s="34">
        <f t="shared" si="84"/>
        <v>0</v>
      </c>
      <c r="G190" s="34" t="str">
        <f t="shared" si="85"/>
        <v/>
      </c>
      <c r="H190" s="35" t="str">
        <f t="shared" si="86"/>
        <v/>
      </c>
      <c r="I190" s="36"/>
      <c r="J190" s="37">
        <f t="shared" si="87"/>
        <v>0</v>
      </c>
      <c r="K190" s="35" t="str">
        <f t="shared" si="88"/>
        <v/>
      </c>
      <c r="L190" s="25"/>
      <c r="M190" s="25"/>
      <c r="N190" s="26"/>
      <c r="O190" s="29">
        <f>IFERROR(('Q3 Setup'!$D$11-'Q3 Setup'!$E$11+SUMIFS($N$4:$N189,$C$4:$C189,'Q3 Setup'!$C$11)-SUMIFS($N$4:$N189,$C$4:$C189,'Q3 Setup'!$C$11,$B$4:$B189,"&lt;"&amp;$B190))/IFERROR(NETWORKDAYS($B190,'Q3 Setup'!$G$4),1),0)</f>
        <v>0</v>
      </c>
      <c r="P190" s="38" t="str">
        <f t="shared" si="89"/>
        <v/>
      </c>
    </row>
    <row r="191" spans="2:17" ht="18.75" customHeight="1" x14ac:dyDescent="0.2">
      <c r="B191" s="31">
        <v>46316</v>
      </c>
      <c r="C191" s="39" t="str">
        <f>'Q3 Setup'!$C$12</f>
        <v>Rep 6</v>
      </c>
      <c r="D191" s="33"/>
      <c r="E191" s="25"/>
      <c r="F191" s="40">
        <f t="shared" si="84"/>
        <v>0</v>
      </c>
      <c r="G191" s="40" t="str">
        <f t="shared" si="85"/>
        <v/>
      </c>
      <c r="H191" s="41" t="str">
        <f t="shared" si="86"/>
        <v/>
      </c>
      <c r="I191" s="36"/>
      <c r="J191" s="42">
        <f t="shared" si="87"/>
        <v>0</v>
      </c>
      <c r="K191" s="41" t="str">
        <f t="shared" si="88"/>
        <v/>
      </c>
      <c r="L191" s="25"/>
      <c r="M191" s="25"/>
      <c r="N191" s="26"/>
      <c r="O191" s="29">
        <f>IFERROR(('Q3 Setup'!$D$12-'Q3 Setup'!$E$12+SUMIFS($N$4:$N190,$C$4:$C190,'Q3 Setup'!$C$12)-SUMIFS($N$4:$N190,$C$4:$C190,'Q3 Setup'!$C$12,$B$4:$B190,"&lt;"&amp;$B191))/IFERROR(NETWORKDAYS($B191,'Q3 Setup'!$G$4),1),0)</f>
        <v>0</v>
      </c>
      <c r="P191" s="43" t="str">
        <f t="shared" si="89"/>
        <v/>
      </c>
    </row>
    <row r="192" spans="2:17" ht="18.75" customHeight="1" x14ac:dyDescent="0.2">
      <c r="B192" s="31">
        <v>46316</v>
      </c>
      <c r="C192" s="32" t="str">
        <f>'Q3 Setup'!$C$13</f>
        <v>Rep 7</v>
      </c>
      <c r="D192" s="33"/>
      <c r="E192" s="25"/>
      <c r="F192" s="34">
        <f t="shared" si="84"/>
        <v>0</v>
      </c>
      <c r="G192" s="34" t="str">
        <f t="shared" si="85"/>
        <v/>
      </c>
      <c r="H192" s="35" t="str">
        <f t="shared" si="86"/>
        <v/>
      </c>
      <c r="I192" s="36"/>
      <c r="J192" s="37">
        <f t="shared" si="87"/>
        <v>0</v>
      </c>
      <c r="K192" s="35" t="str">
        <f t="shared" si="88"/>
        <v/>
      </c>
      <c r="L192" s="25"/>
      <c r="M192" s="25"/>
      <c r="N192" s="26"/>
      <c r="O192" s="29">
        <f>IFERROR(('Q3 Setup'!$D$13-'Q3 Setup'!$E$13+SUMIFS($N$4:$N191,$C$4:$C191,'Q3 Setup'!$C$13)-SUMIFS($N$4:$N191,$C$4:$C191,'Q3 Setup'!$C$13,$B$4:$B191,"&lt;"&amp;$B192))/IFERROR(NETWORKDAYS($B192,'Q3 Setup'!$G$4),1),0)</f>
        <v>0</v>
      </c>
      <c r="P192" s="38" t="str">
        <f t="shared" si="89"/>
        <v/>
      </c>
    </row>
    <row r="193" spans="2:17" ht="18.75" customHeight="1" x14ac:dyDescent="0.2">
      <c r="B193" s="31">
        <v>46316</v>
      </c>
      <c r="C193" s="39" t="str">
        <f>'Q3 Setup'!$C$14</f>
        <v>Rep 8</v>
      </c>
      <c r="D193" s="33"/>
      <c r="E193" s="25"/>
      <c r="F193" s="40">
        <f t="shared" si="84"/>
        <v>0</v>
      </c>
      <c r="G193" s="40" t="str">
        <f t="shared" si="85"/>
        <v/>
      </c>
      <c r="H193" s="41" t="str">
        <f t="shared" si="86"/>
        <v/>
      </c>
      <c r="I193" s="36"/>
      <c r="J193" s="42">
        <f t="shared" si="87"/>
        <v>0</v>
      </c>
      <c r="K193" s="41" t="str">
        <f t="shared" si="88"/>
        <v/>
      </c>
      <c r="L193" s="25"/>
      <c r="M193" s="25"/>
      <c r="N193" s="26"/>
      <c r="O193" s="29">
        <f>IFERROR(('Q3 Setup'!$D$14-'Q3 Setup'!$E$14+SUMIFS($N$4:$N192,$C$4:$C192,'Q3 Setup'!$C$14)-SUMIFS($N$4:$N192,$C$4:$C192,'Q3 Setup'!$C$14,$B$4:$B192,"&lt;"&amp;$B193))/IFERROR(NETWORKDAYS($B193,'Q3 Setup'!$G$4),1),0)</f>
        <v>0</v>
      </c>
      <c r="P193" s="43" t="str">
        <f t="shared" si="89"/>
        <v/>
      </c>
    </row>
    <row r="194" spans="2:17" ht="18.75" customHeight="1" x14ac:dyDescent="0.2">
      <c r="B194" s="31">
        <v>46316</v>
      </c>
      <c r="C194" s="32" t="str">
        <f>'Q3 Setup'!$C$15</f>
        <v>Rep 9</v>
      </c>
      <c r="D194" s="33"/>
      <c r="E194" s="25"/>
      <c r="F194" s="34">
        <f t="shared" si="84"/>
        <v>0</v>
      </c>
      <c r="G194" s="34" t="str">
        <f t="shared" si="85"/>
        <v/>
      </c>
      <c r="H194" s="35" t="str">
        <f t="shared" si="86"/>
        <v/>
      </c>
      <c r="I194" s="36"/>
      <c r="J194" s="37">
        <f t="shared" si="87"/>
        <v>0</v>
      </c>
      <c r="K194" s="35" t="str">
        <f t="shared" si="88"/>
        <v/>
      </c>
      <c r="L194" s="25"/>
      <c r="M194" s="25"/>
      <c r="N194" s="26"/>
      <c r="O194" s="29">
        <f>IFERROR(('Q3 Setup'!$D$15-'Q3 Setup'!$E$15+SUMIFS($N$4:$N193,$C$4:$C193,'Q3 Setup'!$C$15)-SUMIFS($N$4:$N193,$C$4:$C193,'Q3 Setup'!$C$15,$B$4:$B193,"&lt;"&amp;$B194))/IFERROR(NETWORKDAYS($B194,'Q3 Setup'!$G$4),1),0)</f>
        <v>0</v>
      </c>
      <c r="P194" s="38" t="str">
        <f t="shared" si="89"/>
        <v/>
      </c>
    </row>
    <row r="195" spans="2:17" ht="18.75" customHeight="1" x14ac:dyDescent="0.2">
      <c r="B195" s="31">
        <v>46316</v>
      </c>
      <c r="C195" s="39" t="str">
        <f>'Q3 Setup'!$C$16</f>
        <v>Rep 10</v>
      </c>
      <c r="D195" s="33"/>
      <c r="E195" s="25"/>
      <c r="F195" s="40">
        <f t="shared" si="84"/>
        <v>0</v>
      </c>
      <c r="G195" s="40" t="str">
        <f t="shared" si="85"/>
        <v/>
      </c>
      <c r="H195" s="41" t="str">
        <f t="shared" si="86"/>
        <v/>
      </c>
      <c r="I195" s="36"/>
      <c r="J195" s="42">
        <f t="shared" si="87"/>
        <v>0</v>
      </c>
      <c r="K195" s="41" t="str">
        <f t="shared" si="88"/>
        <v/>
      </c>
      <c r="L195" s="25"/>
      <c r="M195" s="25"/>
      <c r="N195" s="26"/>
      <c r="O195" s="29">
        <f>IFERROR(('Q3 Setup'!$D$16-'Q3 Setup'!$E$16+SUMIFS($N$4:$N194,$C$4:$C194,'Q3 Setup'!$C$16)-SUMIFS($N$4:$N194,$C$4:$C194,'Q3 Setup'!$C$16,$B$4:$B194,"&lt;"&amp;$B195))/IFERROR(NETWORKDAYS($B195,'Q3 Setup'!$G$4),1),0)</f>
        <v>0</v>
      </c>
      <c r="P195" s="43" t="str">
        <f t="shared" si="89"/>
        <v/>
      </c>
    </row>
    <row r="196" spans="2:17" ht="18.75" customHeight="1" x14ac:dyDescent="0.2">
      <c r="B196" s="31">
        <v>46316</v>
      </c>
      <c r="C196" s="32">
        <f>'Q3 Setup'!$C$17</f>
        <v>0</v>
      </c>
      <c r="D196" s="33"/>
      <c r="E196" s="25"/>
      <c r="F196" s="34">
        <f t="shared" si="84"/>
        <v>0</v>
      </c>
      <c r="G196" s="34" t="str">
        <f t="shared" si="85"/>
        <v/>
      </c>
      <c r="H196" s="35" t="str">
        <f t="shared" si="86"/>
        <v/>
      </c>
      <c r="I196" s="36"/>
      <c r="J196" s="37">
        <f t="shared" si="87"/>
        <v>0</v>
      </c>
      <c r="K196" s="35" t="str">
        <f t="shared" si="88"/>
        <v/>
      </c>
      <c r="L196" s="25"/>
      <c r="M196" s="25"/>
      <c r="N196" s="26"/>
      <c r="O196" s="29">
        <f>IFERROR(('Q3 Setup'!$D$17-'Q3 Setup'!$E$17+SUMIFS($N$4:$N195,$C$4:$C195,'Q3 Setup'!$C$17)-SUMIFS($N$4:$N195,$C$4:$C195,'Q3 Setup'!$C$17,$B$4:$B195,"&lt;"&amp;$B196))/IFERROR(NETWORKDAYS($B196,'Q3 Setup'!$G$4),1),0)</f>
        <v>0</v>
      </c>
      <c r="P196" s="38" t="str">
        <f t="shared" si="89"/>
        <v/>
      </c>
    </row>
    <row r="197" spans="2:17" ht="18.75" customHeight="1" x14ac:dyDescent="0.2">
      <c r="B197" s="31">
        <v>46316</v>
      </c>
      <c r="C197" s="39">
        <f>'Q3 Setup'!$C$18</f>
        <v>0</v>
      </c>
      <c r="D197" s="33"/>
      <c r="E197" s="25"/>
      <c r="F197" s="40">
        <f t="shared" si="84"/>
        <v>0</v>
      </c>
      <c r="G197" s="40" t="str">
        <f t="shared" si="85"/>
        <v/>
      </c>
      <c r="H197" s="41" t="str">
        <f t="shared" si="86"/>
        <v/>
      </c>
      <c r="I197" s="36"/>
      <c r="J197" s="42">
        <f t="shared" si="87"/>
        <v>0</v>
      </c>
      <c r="K197" s="41" t="str">
        <f t="shared" si="88"/>
        <v/>
      </c>
      <c r="L197" s="25"/>
      <c r="M197" s="25"/>
      <c r="N197" s="26"/>
      <c r="O197" s="29">
        <f>IFERROR(('Q3 Setup'!$D$18-'Q3 Setup'!$E$18+SUMIFS($N$4:$N196,$C$4:$C196,'Q3 Setup'!$C$18)-SUMIFS($N$4:$N196,$C$4:$C196,'Q3 Setup'!$C$18,$B$4:$B196,"&lt;"&amp;$B197))/IFERROR(NETWORKDAYS($B197,'Q3 Setup'!$G$4),1),0)</f>
        <v>0</v>
      </c>
      <c r="P197" s="43" t="str">
        <f t="shared" si="89"/>
        <v/>
      </c>
    </row>
    <row r="198" spans="2:17" ht="4.5" customHeight="1" x14ac:dyDescent="0.2"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</row>
    <row r="199" spans="2:17" ht="18.75" customHeight="1" x14ac:dyDescent="0.2">
      <c r="B199" s="31">
        <v>46317</v>
      </c>
      <c r="C199" s="32" t="str">
        <f>'Q3 Setup'!$C$7</f>
        <v>Rep 1</v>
      </c>
      <c r="D199" s="33"/>
      <c r="E199" s="25"/>
      <c r="F199" s="34">
        <f t="shared" ref="F199:F210" si="90">IFERROR(D199*7.5,"")</f>
        <v>0</v>
      </c>
      <c r="G199" s="34" t="str">
        <f t="shared" ref="G199:G210" si="91">IFERROR(E199/D199,"")</f>
        <v/>
      </c>
      <c r="H199" s="35" t="str">
        <f t="shared" ref="H199:H210" si="92">IFERROR(E199/F199,"")</f>
        <v/>
      </c>
      <c r="I199" s="36"/>
      <c r="J199" s="37">
        <f t="shared" ref="J199:J210" si="93">IFERROR(D199*0.375/24,"")</f>
        <v>0</v>
      </c>
      <c r="K199" s="35" t="str">
        <f t="shared" ref="K199:K210" si="94">IFERROR(I199/J199,"")</f>
        <v/>
      </c>
      <c r="L199" s="25"/>
      <c r="M199" s="25"/>
      <c r="N199" s="26"/>
      <c r="O199" s="29">
        <f>IFERROR(('Q3 Setup'!$D$7-'Q3 Setup'!$E$7+SUMIFS($N$4:$N198,$C$4:$C198,'Q3 Setup'!$C$7)-SUMIFS($N$4:$N198,$C$4:$C198,'Q3 Setup'!$C$7,$B$4:$B198,"&lt;"&amp;$B199))/IFERROR(NETWORKDAYS($B199,'Q3 Setup'!$G$4),1),0)</f>
        <v>0</v>
      </c>
      <c r="P199" s="38" t="str">
        <f t="shared" ref="P199:P210" si="95">IFERROR(N199/O199,"")</f>
        <v/>
      </c>
    </row>
    <row r="200" spans="2:17" ht="18.75" customHeight="1" x14ac:dyDescent="0.2">
      <c r="B200" s="31">
        <v>46317</v>
      </c>
      <c r="C200" s="39" t="str">
        <f>'Q3 Setup'!$C$8</f>
        <v>Rep 2</v>
      </c>
      <c r="D200" s="33"/>
      <c r="E200" s="25"/>
      <c r="F200" s="40">
        <f t="shared" si="90"/>
        <v>0</v>
      </c>
      <c r="G200" s="40" t="str">
        <f t="shared" si="91"/>
        <v/>
      </c>
      <c r="H200" s="41" t="str">
        <f t="shared" si="92"/>
        <v/>
      </c>
      <c r="I200" s="36"/>
      <c r="J200" s="42">
        <f t="shared" si="93"/>
        <v>0</v>
      </c>
      <c r="K200" s="41" t="str">
        <f t="shared" si="94"/>
        <v/>
      </c>
      <c r="L200" s="25"/>
      <c r="M200" s="25"/>
      <c r="N200" s="26"/>
      <c r="O200" s="29">
        <f>IFERROR(('Q3 Setup'!$D$8-'Q3 Setup'!$E$8+SUMIFS($N$4:$N199,$C$4:$C199,'Q3 Setup'!$C$8)-SUMIFS($N$4:$N199,$C$4:$C199,'Q3 Setup'!$C$8,$B$4:$B199,"&lt;"&amp;$B200))/IFERROR(NETWORKDAYS($B200,'Q3 Setup'!$G$4),1),0)</f>
        <v>0</v>
      </c>
      <c r="P200" s="43" t="str">
        <f t="shared" si="95"/>
        <v/>
      </c>
    </row>
    <row r="201" spans="2:17" ht="18.75" customHeight="1" x14ac:dyDescent="0.2">
      <c r="B201" s="31">
        <v>46317</v>
      </c>
      <c r="C201" s="32" t="str">
        <f>'Q3 Setup'!$C$9</f>
        <v>Rep 3</v>
      </c>
      <c r="D201" s="33"/>
      <c r="E201" s="25"/>
      <c r="F201" s="34">
        <f t="shared" si="90"/>
        <v>0</v>
      </c>
      <c r="G201" s="34" t="str">
        <f t="shared" si="91"/>
        <v/>
      </c>
      <c r="H201" s="35" t="str">
        <f t="shared" si="92"/>
        <v/>
      </c>
      <c r="I201" s="36"/>
      <c r="J201" s="37">
        <f t="shared" si="93"/>
        <v>0</v>
      </c>
      <c r="K201" s="35" t="str">
        <f t="shared" si="94"/>
        <v/>
      </c>
      <c r="L201" s="25"/>
      <c r="M201" s="25"/>
      <c r="N201" s="26"/>
      <c r="O201" s="29">
        <f>IFERROR(('Q3 Setup'!$D$9-'Q3 Setup'!$E$9+SUMIFS($N$4:$N200,$C$4:$C200,'Q3 Setup'!$C$9)-SUMIFS($N$4:$N200,$C$4:$C200,'Q3 Setup'!$C$9,$B$4:$B200,"&lt;"&amp;$B201))/IFERROR(NETWORKDAYS($B201,'Q3 Setup'!$G$4),1),0)</f>
        <v>0</v>
      </c>
      <c r="P201" s="38" t="str">
        <f t="shared" si="95"/>
        <v/>
      </c>
    </row>
    <row r="202" spans="2:17" ht="18.75" customHeight="1" x14ac:dyDescent="0.2">
      <c r="B202" s="31">
        <v>46317</v>
      </c>
      <c r="C202" s="39" t="str">
        <f>'Q3 Setup'!$C$10</f>
        <v>Rep 4</v>
      </c>
      <c r="D202" s="33"/>
      <c r="E202" s="25"/>
      <c r="F202" s="40">
        <f t="shared" si="90"/>
        <v>0</v>
      </c>
      <c r="G202" s="40" t="str">
        <f t="shared" si="91"/>
        <v/>
      </c>
      <c r="H202" s="41" t="str">
        <f t="shared" si="92"/>
        <v/>
      </c>
      <c r="I202" s="36"/>
      <c r="J202" s="42">
        <f t="shared" si="93"/>
        <v>0</v>
      </c>
      <c r="K202" s="41" t="str">
        <f t="shared" si="94"/>
        <v/>
      </c>
      <c r="L202" s="25"/>
      <c r="M202" s="25"/>
      <c r="N202" s="26"/>
      <c r="O202" s="29">
        <f>IFERROR(('Q3 Setup'!$D$10-'Q3 Setup'!$E$10+SUMIFS($N$4:$N201,$C$4:$C201,'Q3 Setup'!$C$10)-SUMIFS($N$4:$N201,$C$4:$C201,'Q3 Setup'!$C$10,$B$4:$B201,"&lt;"&amp;$B202))/IFERROR(NETWORKDAYS($B202,'Q3 Setup'!$G$4),1),0)</f>
        <v>0</v>
      </c>
      <c r="P202" s="43" t="str">
        <f t="shared" si="95"/>
        <v/>
      </c>
    </row>
    <row r="203" spans="2:17" ht="18.75" customHeight="1" x14ac:dyDescent="0.2">
      <c r="B203" s="31">
        <v>46317</v>
      </c>
      <c r="C203" s="32" t="str">
        <f>'Q3 Setup'!$C$11</f>
        <v>Rep 5</v>
      </c>
      <c r="D203" s="33"/>
      <c r="E203" s="25"/>
      <c r="F203" s="34">
        <f t="shared" si="90"/>
        <v>0</v>
      </c>
      <c r="G203" s="34" t="str">
        <f t="shared" si="91"/>
        <v/>
      </c>
      <c r="H203" s="35" t="str">
        <f t="shared" si="92"/>
        <v/>
      </c>
      <c r="I203" s="36"/>
      <c r="J203" s="37">
        <f t="shared" si="93"/>
        <v>0</v>
      </c>
      <c r="K203" s="35" t="str">
        <f t="shared" si="94"/>
        <v/>
      </c>
      <c r="L203" s="25"/>
      <c r="M203" s="25"/>
      <c r="N203" s="26"/>
      <c r="O203" s="29">
        <f>IFERROR(('Q3 Setup'!$D$11-'Q3 Setup'!$E$11+SUMIFS($N$4:$N202,$C$4:$C202,'Q3 Setup'!$C$11)-SUMIFS($N$4:$N202,$C$4:$C202,'Q3 Setup'!$C$11,$B$4:$B202,"&lt;"&amp;$B203))/IFERROR(NETWORKDAYS($B203,'Q3 Setup'!$G$4),1),0)</f>
        <v>0</v>
      </c>
      <c r="P203" s="38" t="str">
        <f t="shared" si="95"/>
        <v/>
      </c>
    </row>
    <row r="204" spans="2:17" ht="18.75" customHeight="1" x14ac:dyDescent="0.2">
      <c r="B204" s="31">
        <v>46317</v>
      </c>
      <c r="C204" s="39" t="str">
        <f>'Q3 Setup'!$C$12</f>
        <v>Rep 6</v>
      </c>
      <c r="D204" s="33"/>
      <c r="E204" s="25"/>
      <c r="F204" s="40">
        <f t="shared" si="90"/>
        <v>0</v>
      </c>
      <c r="G204" s="40" t="str">
        <f t="shared" si="91"/>
        <v/>
      </c>
      <c r="H204" s="41" t="str">
        <f t="shared" si="92"/>
        <v/>
      </c>
      <c r="I204" s="36"/>
      <c r="J204" s="42">
        <f t="shared" si="93"/>
        <v>0</v>
      </c>
      <c r="K204" s="41" t="str">
        <f t="shared" si="94"/>
        <v/>
      </c>
      <c r="L204" s="25"/>
      <c r="M204" s="25"/>
      <c r="N204" s="26"/>
      <c r="O204" s="29">
        <f>IFERROR(('Q3 Setup'!$D$12-'Q3 Setup'!$E$12+SUMIFS($N$4:$N203,$C$4:$C203,'Q3 Setup'!$C$12)-SUMIFS($N$4:$N203,$C$4:$C203,'Q3 Setup'!$C$12,$B$4:$B203,"&lt;"&amp;$B204))/IFERROR(NETWORKDAYS($B204,'Q3 Setup'!$G$4),1),0)</f>
        <v>0</v>
      </c>
      <c r="P204" s="43" t="str">
        <f t="shared" si="95"/>
        <v/>
      </c>
    </row>
    <row r="205" spans="2:17" ht="18.75" customHeight="1" x14ac:dyDescent="0.2">
      <c r="B205" s="31">
        <v>46317</v>
      </c>
      <c r="C205" s="32" t="str">
        <f>'Q3 Setup'!$C$13</f>
        <v>Rep 7</v>
      </c>
      <c r="D205" s="33"/>
      <c r="E205" s="25"/>
      <c r="F205" s="34">
        <f t="shared" si="90"/>
        <v>0</v>
      </c>
      <c r="G205" s="34" t="str">
        <f t="shared" si="91"/>
        <v/>
      </c>
      <c r="H205" s="35" t="str">
        <f t="shared" si="92"/>
        <v/>
      </c>
      <c r="I205" s="36"/>
      <c r="J205" s="37">
        <f t="shared" si="93"/>
        <v>0</v>
      </c>
      <c r="K205" s="35" t="str">
        <f t="shared" si="94"/>
        <v/>
      </c>
      <c r="L205" s="25"/>
      <c r="M205" s="25"/>
      <c r="N205" s="26"/>
      <c r="O205" s="29">
        <f>IFERROR(('Q3 Setup'!$D$13-'Q3 Setup'!$E$13+SUMIFS($N$4:$N204,$C$4:$C204,'Q3 Setup'!$C$13)-SUMIFS($N$4:$N204,$C$4:$C204,'Q3 Setup'!$C$13,$B$4:$B204,"&lt;"&amp;$B205))/IFERROR(NETWORKDAYS($B205,'Q3 Setup'!$G$4),1),0)</f>
        <v>0</v>
      </c>
      <c r="P205" s="38" t="str">
        <f t="shared" si="95"/>
        <v/>
      </c>
    </row>
    <row r="206" spans="2:17" ht="18.75" customHeight="1" x14ac:dyDescent="0.2">
      <c r="B206" s="31">
        <v>46317</v>
      </c>
      <c r="C206" s="39" t="str">
        <f>'Q3 Setup'!$C$14</f>
        <v>Rep 8</v>
      </c>
      <c r="D206" s="33"/>
      <c r="E206" s="25"/>
      <c r="F206" s="40">
        <f t="shared" si="90"/>
        <v>0</v>
      </c>
      <c r="G206" s="40" t="str">
        <f t="shared" si="91"/>
        <v/>
      </c>
      <c r="H206" s="41" t="str">
        <f t="shared" si="92"/>
        <v/>
      </c>
      <c r="I206" s="36"/>
      <c r="J206" s="42">
        <f t="shared" si="93"/>
        <v>0</v>
      </c>
      <c r="K206" s="41" t="str">
        <f t="shared" si="94"/>
        <v/>
      </c>
      <c r="L206" s="25"/>
      <c r="M206" s="25"/>
      <c r="N206" s="26"/>
      <c r="O206" s="29">
        <f>IFERROR(('Q3 Setup'!$D$14-'Q3 Setup'!$E$14+SUMIFS($N$4:$N205,$C$4:$C205,'Q3 Setup'!$C$14)-SUMIFS($N$4:$N205,$C$4:$C205,'Q3 Setup'!$C$14,$B$4:$B205,"&lt;"&amp;$B206))/IFERROR(NETWORKDAYS($B206,'Q3 Setup'!$G$4),1),0)</f>
        <v>0</v>
      </c>
      <c r="P206" s="43" t="str">
        <f t="shared" si="95"/>
        <v/>
      </c>
    </row>
    <row r="207" spans="2:17" ht="18.75" customHeight="1" x14ac:dyDescent="0.2">
      <c r="B207" s="31">
        <v>46317</v>
      </c>
      <c r="C207" s="32" t="str">
        <f>'Q3 Setup'!$C$15</f>
        <v>Rep 9</v>
      </c>
      <c r="D207" s="33"/>
      <c r="E207" s="25"/>
      <c r="F207" s="34">
        <f t="shared" si="90"/>
        <v>0</v>
      </c>
      <c r="G207" s="34" t="str">
        <f t="shared" si="91"/>
        <v/>
      </c>
      <c r="H207" s="35" t="str">
        <f t="shared" si="92"/>
        <v/>
      </c>
      <c r="I207" s="36"/>
      <c r="J207" s="37">
        <f t="shared" si="93"/>
        <v>0</v>
      </c>
      <c r="K207" s="35" t="str">
        <f t="shared" si="94"/>
        <v/>
      </c>
      <c r="L207" s="25"/>
      <c r="M207" s="25"/>
      <c r="N207" s="26"/>
      <c r="O207" s="29">
        <f>IFERROR(('Q3 Setup'!$D$15-'Q3 Setup'!$E$15+SUMIFS($N$4:$N206,$C$4:$C206,'Q3 Setup'!$C$15)-SUMIFS($N$4:$N206,$C$4:$C206,'Q3 Setup'!$C$15,$B$4:$B206,"&lt;"&amp;$B207))/IFERROR(NETWORKDAYS($B207,'Q3 Setup'!$G$4),1),0)</f>
        <v>0</v>
      </c>
      <c r="P207" s="38" t="str">
        <f t="shared" si="95"/>
        <v/>
      </c>
    </row>
    <row r="208" spans="2:17" ht="18.75" customHeight="1" x14ac:dyDescent="0.2">
      <c r="B208" s="31">
        <v>46317</v>
      </c>
      <c r="C208" s="39" t="str">
        <f>'Q3 Setup'!$C$16</f>
        <v>Rep 10</v>
      </c>
      <c r="D208" s="33"/>
      <c r="E208" s="25"/>
      <c r="F208" s="40">
        <f t="shared" si="90"/>
        <v>0</v>
      </c>
      <c r="G208" s="40" t="str">
        <f t="shared" si="91"/>
        <v/>
      </c>
      <c r="H208" s="41" t="str">
        <f t="shared" si="92"/>
        <v/>
      </c>
      <c r="I208" s="36"/>
      <c r="J208" s="42">
        <f t="shared" si="93"/>
        <v>0</v>
      </c>
      <c r="K208" s="41" t="str">
        <f t="shared" si="94"/>
        <v/>
      </c>
      <c r="L208" s="25"/>
      <c r="M208" s="25"/>
      <c r="N208" s="26"/>
      <c r="O208" s="29">
        <f>IFERROR(('Q3 Setup'!$D$16-'Q3 Setup'!$E$16+SUMIFS($N$4:$N207,$C$4:$C207,'Q3 Setup'!$C$16)-SUMIFS($N$4:$N207,$C$4:$C207,'Q3 Setup'!$C$16,$B$4:$B207,"&lt;"&amp;$B208))/IFERROR(NETWORKDAYS($B208,'Q3 Setup'!$G$4),1),0)</f>
        <v>0</v>
      </c>
      <c r="P208" s="43" t="str">
        <f t="shared" si="95"/>
        <v/>
      </c>
    </row>
    <row r="209" spans="2:17" ht="18.75" customHeight="1" x14ac:dyDescent="0.2">
      <c r="B209" s="31">
        <v>46317</v>
      </c>
      <c r="C209" s="32">
        <f>'Q3 Setup'!$C$17</f>
        <v>0</v>
      </c>
      <c r="D209" s="33"/>
      <c r="E209" s="25"/>
      <c r="F209" s="34">
        <f t="shared" si="90"/>
        <v>0</v>
      </c>
      <c r="G209" s="34" t="str">
        <f t="shared" si="91"/>
        <v/>
      </c>
      <c r="H209" s="35" t="str">
        <f t="shared" si="92"/>
        <v/>
      </c>
      <c r="I209" s="36"/>
      <c r="J209" s="37">
        <f t="shared" si="93"/>
        <v>0</v>
      </c>
      <c r="K209" s="35" t="str">
        <f t="shared" si="94"/>
        <v/>
      </c>
      <c r="L209" s="25"/>
      <c r="M209" s="25"/>
      <c r="N209" s="26"/>
      <c r="O209" s="29">
        <f>IFERROR(('Q3 Setup'!$D$17-'Q3 Setup'!$E$17+SUMIFS($N$4:$N208,$C$4:$C208,'Q3 Setup'!$C$17)-SUMIFS($N$4:$N208,$C$4:$C208,'Q3 Setup'!$C$17,$B$4:$B208,"&lt;"&amp;$B209))/IFERROR(NETWORKDAYS($B209,'Q3 Setup'!$G$4),1),0)</f>
        <v>0</v>
      </c>
      <c r="P209" s="38" t="str">
        <f t="shared" si="95"/>
        <v/>
      </c>
    </row>
    <row r="210" spans="2:17" ht="18.75" customHeight="1" x14ac:dyDescent="0.2">
      <c r="B210" s="31">
        <v>46317</v>
      </c>
      <c r="C210" s="39">
        <f>'Q3 Setup'!$C$18</f>
        <v>0</v>
      </c>
      <c r="D210" s="33"/>
      <c r="E210" s="25"/>
      <c r="F210" s="40">
        <f t="shared" si="90"/>
        <v>0</v>
      </c>
      <c r="G210" s="40" t="str">
        <f t="shared" si="91"/>
        <v/>
      </c>
      <c r="H210" s="41" t="str">
        <f t="shared" si="92"/>
        <v/>
      </c>
      <c r="I210" s="36"/>
      <c r="J210" s="42">
        <f t="shared" si="93"/>
        <v>0</v>
      </c>
      <c r="K210" s="41" t="str">
        <f t="shared" si="94"/>
        <v/>
      </c>
      <c r="L210" s="25"/>
      <c r="M210" s="25"/>
      <c r="N210" s="26"/>
      <c r="O210" s="29">
        <f>IFERROR(('Q3 Setup'!$D$18-'Q3 Setup'!$E$18+SUMIFS($N$4:$N209,$C$4:$C209,'Q3 Setup'!$C$18)-SUMIFS($N$4:$N209,$C$4:$C209,'Q3 Setup'!$C$18,$B$4:$B209,"&lt;"&amp;$B210))/IFERROR(NETWORKDAYS($B210,'Q3 Setup'!$G$4),1),0)</f>
        <v>0</v>
      </c>
      <c r="P210" s="43" t="str">
        <f t="shared" si="95"/>
        <v/>
      </c>
    </row>
    <row r="211" spans="2:17" ht="4.5" customHeight="1" x14ac:dyDescent="0.2"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</row>
    <row r="212" spans="2:17" ht="18.75" customHeight="1" x14ac:dyDescent="0.2">
      <c r="B212" s="31">
        <v>46318</v>
      </c>
      <c r="C212" s="32" t="str">
        <f>'Q3 Setup'!$C$7</f>
        <v>Rep 1</v>
      </c>
      <c r="D212" s="33"/>
      <c r="E212" s="25"/>
      <c r="F212" s="34">
        <f t="shared" ref="F212:F223" si="96">IFERROR(D212*7.5,"")</f>
        <v>0</v>
      </c>
      <c r="G212" s="34" t="str">
        <f t="shared" ref="G212:G223" si="97">IFERROR(E212/D212,"")</f>
        <v/>
      </c>
      <c r="H212" s="35" t="str">
        <f t="shared" ref="H212:H223" si="98">IFERROR(E212/F212,"")</f>
        <v/>
      </c>
      <c r="I212" s="36"/>
      <c r="J212" s="37">
        <f t="shared" ref="J212:J223" si="99">IFERROR(D212*0.375/24,"")</f>
        <v>0</v>
      </c>
      <c r="K212" s="35" t="str">
        <f t="shared" ref="K212:K223" si="100">IFERROR(I212/J212,"")</f>
        <v/>
      </c>
      <c r="L212" s="25"/>
      <c r="M212" s="25"/>
      <c r="N212" s="26"/>
      <c r="O212" s="29">
        <f>IFERROR(('Q3 Setup'!$D$7-'Q3 Setup'!$E$7+SUMIFS($N$4:$N211,$C$4:$C211,'Q3 Setup'!$C$7)-SUMIFS($N$4:$N211,$C$4:$C211,'Q3 Setup'!$C$7,$B$4:$B211,"&lt;"&amp;$B212))/IFERROR(NETWORKDAYS($B212,'Q3 Setup'!$G$4),1),0)</f>
        <v>0</v>
      </c>
      <c r="P212" s="38" t="str">
        <f t="shared" ref="P212:P223" si="101">IFERROR(N212/O212,"")</f>
        <v/>
      </c>
    </row>
    <row r="213" spans="2:17" ht="18.75" customHeight="1" x14ac:dyDescent="0.2">
      <c r="B213" s="31">
        <v>46318</v>
      </c>
      <c r="C213" s="39" t="str">
        <f>'Q3 Setup'!$C$8</f>
        <v>Rep 2</v>
      </c>
      <c r="D213" s="33"/>
      <c r="E213" s="25"/>
      <c r="F213" s="40">
        <f t="shared" si="96"/>
        <v>0</v>
      </c>
      <c r="G213" s="40" t="str">
        <f t="shared" si="97"/>
        <v/>
      </c>
      <c r="H213" s="41" t="str">
        <f t="shared" si="98"/>
        <v/>
      </c>
      <c r="I213" s="36"/>
      <c r="J213" s="42">
        <f t="shared" si="99"/>
        <v>0</v>
      </c>
      <c r="K213" s="41" t="str">
        <f t="shared" si="100"/>
        <v/>
      </c>
      <c r="L213" s="25"/>
      <c r="M213" s="25"/>
      <c r="N213" s="26"/>
      <c r="O213" s="29">
        <f>IFERROR(('Q3 Setup'!$D$8-'Q3 Setup'!$E$8+SUMIFS($N$4:$N212,$C$4:$C212,'Q3 Setup'!$C$8)-SUMIFS($N$4:$N212,$C$4:$C212,'Q3 Setup'!$C$8,$B$4:$B212,"&lt;"&amp;$B213))/IFERROR(NETWORKDAYS($B213,'Q3 Setup'!$G$4),1),0)</f>
        <v>0</v>
      </c>
      <c r="P213" s="43" t="str">
        <f t="shared" si="101"/>
        <v/>
      </c>
    </row>
    <row r="214" spans="2:17" ht="18.75" customHeight="1" x14ac:dyDescent="0.2">
      <c r="B214" s="31">
        <v>46318</v>
      </c>
      <c r="C214" s="32" t="str">
        <f>'Q3 Setup'!$C$9</f>
        <v>Rep 3</v>
      </c>
      <c r="D214" s="33"/>
      <c r="E214" s="25"/>
      <c r="F214" s="34">
        <f t="shared" si="96"/>
        <v>0</v>
      </c>
      <c r="G214" s="34" t="str">
        <f t="shared" si="97"/>
        <v/>
      </c>
      <c r="H214" s="35" t="str">
        <f t="shared" si="98"/>
        <v/>
      </c>
      <c r="I214" s="36"/>
      <c r="J214" s="37">
        <f t="shared" si="99"/>
        <v>0</v>
      </c>
      <c r="K214" s="35" t="str">
        <f t="shared" si="100"/>
        <v/>
      </c>
      <c r="L214" s="25"/>
      <c r="M214" s="25"/>
      <c r="N214" s="26"/>
      <c r="O214" s="29">
        <f>IFERROR(('Q3 Setup'!$D$9-'Q3 Setup'!$E$9+SUMIFS($N$4:$N213,$C$4:$C213,'Q3 Setup'!$C$9)-SUMIFS($N$4:$N213,$C$4:$C213,'Q3 Setup'!$C$9,$B$4:$B213,"&lt;"&amp;$B214))/IFERROR(NETWORKDAYS($B214,'Q3 Setup'!$G$4),1),0)</f>
        <v>0</v>
      </c>
      <c r="P214" s="38" t="str">
        <f t="shared" si="101"/>
        <v/>
      </c>
    </row>
    <row r="215" spans="2:17" ht="18.75" customHeight="1" x14ac:dyDescent="0.2">
      <c r="B215" s="31">
        <v>46318</v>
      </c>
      <c r="C215" s="39" t="str">
        <f>'Q3 Setup'!$C$10</f>
        <v>Rep 4</v>
      </c>
      <c r="D215" s="33"/>
      <c r="E215" s="25"/>
      <c r="F215" s="40">
        <f t="shared" si="96"/>
        <v>0</v>
      </c>
      <c r="G215" s="40" t="str">
        <f t="shared" si="97"/>
        <v/>
      </c>
      <c r="H215" s="41" t="str">
        <f t="shared" si="98"/>
        <v/>
      </c>
      <c r="I215" s="36"/>
      <c r="J215" s="42">
        <f t="shared" si="99"/>
        <v>0</v>
      </c>
      <c r="K215" s="41" t="str">
        <f t="shared" si="100"/>
        <v/>
      </c>
      <c r="L215" s="25"/>
      <c r="M215" s="25"/>
      <c r="N215" s="26"/>
      <c r="O215" s="29">
        <f>IFERROR(('Q3 Setup'!$D$10-'Q3 Setup'!$E$10+SUMIFS($N$4:$N214,$C$4:$C214,'Q3 Setup'!$C$10)-SUMIFS($N$4:$N214,$C$4:$C214,'Q3 Setup'!$C$10,$B$4:$B214,"&lt;"&amp;$B215))/IFERROR(NETWORKDAYS($B215,'Q3 Setup'!$G$4),1),0)</f>
        <v>0</v>
      </c>
      <c r="P215" s="43" t="str">
        <f t="shared" si="101"/>
        <v/>
      </c>
    </row>
    <row r="216" spans="2:17" ht="18.75" customHeight="1" x14ac:dyDescent="0.2">
      <c r="B216" s="31">
        <v>46318</v>
      </c>
      <c r="C216" s="32" t="str">
        <f>'Q3 Setup'!$C$11</f>
        <v>Rep 5</v>
      </c>
      <c r="D216" s="33"/>
      <c r="E216" s="25"/>
      <c r="F216" s="34">
        <f t="shared" si="96"/>
        <v>0</v>
      </c>
      <c r="G216" s="34" t="str">
        <f t="shared" si="97"/>
        <v/>
      </c>
      <c r="H216" s="35" t="str">
        <f t="shared" si="98"/>
        <v/>
      </c>
      <c r="I216" s="36"/>
      <c r="J216" s="37">
        <f t="shared" si="99"/>
        <v>0</v>
      </c>
      <c r="K216" s="35" t="str">
        <f t="shared" si="100"/>
        <v/>
      </c>
      <c r="L216" s="25"/>
      <c r="M216" s="25"/>
      <c r="N216" s="26"/>
      <c r="O216" s="29">
        <f>IFERROR(('Q3 Setup'!$D$11-'Q3 Setup'!$E$11+SUMIFS($N$4:$N215,$C$4:$C215,'Q3 Setup'!$C$11)-SUMIFS($N$4:$N215,$C$4:$C215,'Q3 Setup'!$C$11,$B$4:$B215,"&lt;"&amp;$B216))/IFERROR(NETWORKDAYS($B216,'Q3 Setup'!$G$4),1),0)</f>
        <v>0</v>
      </c>
      <c r="P216" s="38" t="str">
        <f t="shared" si="101"/>
        <v/>
      </c>
    </row>
    <row r="217" spans="2:17" ht="18.75" customHeight="1" x14ac:dyDescent="0.2">
      <c r="B217" s="31">
        <v>46318</v>
      </c>
      <c r="C217" s="39" t="str">
        <f>'Q3 Setup'!$C$12</f>
        <v>Rep 6</v>
      </c>
      <c r="D217" s="33"/>
      <c r="E217" s="25"/>
      <c r="F217" s="40">
        <f t="shared" si="96"/>
        <v>0</v>
      </c>
      <c r="G217" s="40" t="str">
        <f t="shared" si="97"/>
        <v/>
      </c>
      <c r="H217" s="41" t="str">
        <f t="shared" si="98"/>
        <v/>
      </c>
      <c r="I217" s="36"/>
      <c r="J217" s="42">
        <f t="shared" si="99"/>
        <v>0</v>
      </c>
      <c r="K217" s="41" t="str">
        <f t="shared" si="100"/>
        <v/>
      </c>
      <c r="L217" s="25"/>
      <c r="M217" s="25"/>
      <c r="N217" s="26"/>
      <c r="O217" s="29">
        <f>IFERROR(('Q3 Setup'!$D$12-'Q3 Setup'!$E$12+SUMIFS($N$4:$N216,$C$4:$C216,'Q3 Setup'!$C$12)-SUMIFS($N$4:$N216,$C$4:$C216,'Q3 Setup'!$C$12,$B$4:$B216,"&lt;"&amp;$B217))/IFERROR(NETWORKDAYS($B217,'Q3 Setup'!$G$4),1),0)</f>
        <v>0</v>
      </c>
      <c r="P217" s="43" t="str">
        <f t="shared" si="101"/>
        <v/>
      </c>
    </row>
    <row r="218" spans="2:17" ht="18.75" customHeight="1" x14ac:dyDescent="0.2">
      <c r="B218" s="31">
        <v>46318</v>
      </c>
      <c r="C218" s="32" t="str">
        <f>'Q3 Setup'!$C$13</f>
        <v>Rep 7</v>
      </c>
      <c r="D218" s="33"/>
      <c r="E218" s="25"/>
      <c r="F218" s="34">
        <f t="shared" si="96"/>
        <v>0</v>
      </c>
      <c r="G218" s="34" t="str">
        <f t="shared" si="97"/>
        <v/>
      </c>
      <c r="H218" s="35" t="str">
        <f t="shared" si="98"/>
        <v/>
      </c>
      <c r="I218" s="36"/>
      <c r="J218" s="37">
        <f t="shared" si="99"/>
        <v>0</v>
      </c>
      <c r="K218" s="35" t="str">
        <f t="shared" si="100"/>
        <v/>
      </c>
      <c r="L218" s="25"/>
      <c r="M218" s="25"/>
      <c r="N218" s="26"/>
      <c r="O218" s="29">
        <f>IFERROR(('Q3 Setup'!$D$13-'Q3 Setup'!$E$13+SUMIFS($N$4:$N217,$C$4:$C217,'Q3 Setup'!$C$13)-SUMIFS($N$4:$N217,$C$4:$C217,'Q3 Setup'!$C$13,$B$4:$B217,"&lt;"&amp;$B218))/IFERROR(NETWORKDAYS($B218,'Q3 Setup'!$G$4),1),0)</f>
        <v>0</v>
      </c>
      <c r="P218" s="38" t="str">
        <f t="shared" si="101"/>
        <v/>
      </c>
    </row>
    <row r="219" spans="2:17" ht="18.75" customHeight="1" x14ac:dyDescent="0.2">
      <c r="B219" s="31">
        <v>46318</v>
      </c>
      <c r="C219" s="39" t="str">
        <f>'Q3 Setup'!$C$14</f>
        <v>Rep 8</v>
      </c>
      <c r="D219" s="33"/>
      <c r="E219" s="25"/>
      <c r="F219" s="40">
        <f t="shared" si="96"/>
        <v>0</v>
      </c>
      <c r="G219" s="40" t="str">
        <f t="shared" si="97"/>
        <v/>
      </c>
      <c r="H219" s="41" t="str">
        <f t="shared" si="98"/>
        <v/>
      </c>
      <c r="I219" s="36"/>
      <c r="J219" s="42">
        <f t="shared" si="99"/>
        <v>0</v>
      </c>
      <c r="K219" s="41" t="str">
        <f t="shared" si="100"/>
        <v/>
      </c>
      <c r="L219" s="25"/>
      <c r="M219" s="25"/>
      <c r="N219" s="26"/>
      <c r="O219" s="29">
        <f>IFERROR(('Q3 Setup'!$D$14-'Q3 Setup'!$E$14+SUMIFS($N$4:$N218,$C$4:$C218,'Q3 Setup'!$C$14)-SUMIFS($N$4:$N218,$C$4:$C218,'Q3 Setup'!$C$14,$B$4:$B218,"&lt;"&amp;$B219))/IFERROR(NETWORKDAYS($B219,'Q3 Setup'!$G$4),1),0)</f>
        <v>0</v>
      </c>
      <c r="P219" s="43" t="str">
        <f t="shared" si="101"/>
        <v/>
      </c>
    </row>
    <row r="220" spans="2:17" ht="18.75" customHeight="1" x14ac:dyDescent="0.2">
      <c r="B220" s="31">
        <v>46318</v>
      </c>
      <c r="C220" s="32" t="str">
        <f>'Q3 Setup'!$C$15</f>
        <v>Rep 9</v>
      </c>
      <c r="D220" s="33"/>
      <c r="E220" s="25"/>
      <c r="F220" s="34">
        <f t="shared" si="96"/>
        <v>0</v>
      </c>
      <c r="G220" s="34" t="str">
        <f t="shared" si="97"/>
        <v/>
      </c>
      <c r="H220" s="35" t="str">
        <f t="shared" si="98"/>
        <v/>
      </c>
      <c r="I220" s="36"/>
      <c r="J220" s="37">
        <f t="shared" si="99"/>
        <v>0</v>
      </c>
      <c r="K220" s="35" t="str">
        <f t="shared" si="100"/>
        <v/>
      </c>
      <c r="L220" s="25"/>
      <c r="M220" s="25"/>
      <c r="N220" s="26"/>
      <c r="O220" s="29">
        <f>IFERROR(('Q3 Setup'!$D$15-'Q3 Setup'!$E$15+SUMIFS($N$4:$N219,$C$4:$C219,'Q3 Setup'!$C$15)-SUMIFS($N$4:$N219,$C$4:$C219,'Q3 Setup'!$C$15,$B$4:$B219,"&lt;"&amp;$B220))/IFERROR(NETWORKDAYS($B220,'Q3 Setup'!$G$4),1),0)</f>
        <v>0</v>
      </c>
      <c r="P220" s="38" t="str">
        <f t="shared" si="101"/>
        <v/>
      </c>
    </row>
    <row r="221" spans="2:17" ht="18.75" customHeight="1" x14ac:dyDescent="0.2">
      <c r="B221" s="31">
        <v>46318</v>
      </c>
      <c r="C221" s="39" t="str">
        <f>'Q3 Setup'!$C$16</f>
        <v>Rep 10</v>
      </c>
      <c r="D221" s="33"/>
      <c r="E221" s="25"/>
      <c r="F221" s="40">
        <f t="shared" si="96"/>
        <v>0</v>
      </c>
      <c r="G221" s="40" t="str">
        <f t="shared" si="97"/>
        <v/>
      </c>
      <c r="H221" s="41" t="str">
        <f t="shared" si="98"/>
        <v/>
      </c>
      <c r="I221" s="36"/>
      <c r="J221" s="42">
        <f t="shared" si="99"/>
        <v>0</v>
      </c>
      <c r="K221" s="41" t="str">
        <f t="shared" si="100"/>
        <v/>
      </c>
      <c r="L221" s="25"/>
      <c r="M221" s="25"/>
      <c r="N221" s="26"/>
      <c r="O221" s="29">
        <f>IFERROR(('Q3 Setup'!$D$16-'Q3 Setup'!$E$16+SUMIFS($N$4:$N220,$C$4:$C220,'Q3 Setup'!$C$16)-SUMIFS($N$4:$N220,$C$4:$C220,'Q3 Setup'!$C$16,$B$4:$B220,"&lt;"&amp;$B221))/IFERROR(NETWORKDAYS($B221,'Q3 Setup'!$G$4),1),0)</f>
        <v>0</v>
      </c>
      <c r="P221" s="43" t="str">
        <f t="shared" si="101"/>
        <v/>
      </c>
    </row>
    <row r="222" spans="2:17" ht="18.75" customHeight="1" x14ac:dyDescent="0.2">
      <c r="B222" s="31">
        <v>46318</v>
      </c>
      <c r="C222" s="32">
        <f>'Q3 Setup'!$C$17</f>
        <v>0</v>
      </c>
      <c r="D222" s="33"/>
      <c r="E222" s="25"/>
      <c r="F222" s="34">
        <f t="shared" si="96"/>
        <v>0</v>
      </c>
      <c r="G222" s="34" t="str">
        <f t="shared" si="97"/>
        <v/>
      </c>
      <c r="H222" s="35" t="str">
        <f t="shared" si="98"/>
        <v/>
      </c>
      <c r="I222" s="36"/>
      <c r="J222" s="37">
        <f t="shared" si="99"/>
        <v>0</v>
      </c>
      <c r="K222" s="35" t="str">
        <f t="shared" si="100"/>
        <v/>
      </c>
      <c r="L222" s="25"/>
      <c r="M222" s="25"/>
      <c r="N222" s="26"/>
      <c r="O222" s="29">
        <f>IFERROR(('Q3 Setup'!$D$17-'Q3 Setup'!$E$17+SUMIFS($N$4:$N221,$C$4:$C221,'Q3 Setup'!$C$17)-SUMIFS($N$4:$N221,$C$4:$C221,'Q3 Setup'!$C$17,$B$4:$B221,"&lt;"&amp;$B222))/IFERROR(NETWORKDAYS($B222,'Q3 Setup'!$G$4),1),0)</f>
        <v>0</v>
      </c>
      <c r="P222" s="38" t="str">
        <f t="shared" si="101"/>
        <v/>
      </c>
    </row>
    <row r="223" spans="2:17" ht="18.75" customHeight="1" x14ac:dyDescent="0.2">
      <c r="B223" s="31">
        <v>46318</v>
      </c>
      <c r="C223" s="39">
        <f>'Q3 Setup'!$C$18</f>
        <v>0</v>
      </c>
      <c r="D223" s="33"/>
      <c r="E223" s="25"/>
      <c r="F223" s="40">
        <f t="shared" si="96"/>
        <v>0</v>
      </c>
      <c r="G223" s="40" t="str">
        <f t="shared" si="97"/>
        <v/>
      </c>
      <c r="H223" s="41" t="str">
        <f t="shared" si="98"/>
        <v/>
      </c>
      <c r="I223" s="36"/>
      <c r="J223" s="42">
        <f t="shared" si="99"/>
        <v>0</v>
      </c>
      <c r="K223" s="41" t="str">
        <f t="shared" si="100"/>
        <v/>
      </c>
      <c r="L223" s="25"/>
      <c r="M223" s="25"/>
      <c r="N223" s="26"/>
      <c r="O223" s="29">
        <f>IFERROR(('Q3 Setup'!$D$18-'Q3 Setup'!$E$18+SUMIFS($N$4:$N222,$C$4:$C222,'Q3 Setup'!$C$18)-SUMIFS($N$4:$N222,$C$4:$C222,'Q3 Setup'!$C$18,$B$4:$B222,"&lt;"&amp;$B223))/IFERROR(NETWORKDAYS($B223,'Q3 Setup'!$G$4),1),0)</f>
        <v>0</v>
      </c>
      <c r="P223" s="43" t="str">
        <f t="shared" si="101"/>
        <v/>
      </c>
    </row>
    <row r="224" spans="2:17" ht="4.5" customHeight="1" x14ac:dyDescent="0.2"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</row>
    <row r="225" spans="2:17" ht="18.75" customHeight="1" x14ac:dyDescent="0.2">
      <c r="B225" s="31">
        <v>46321</v>
      </c>
      <c r="C225" s="32" t="str">
        <f>'Q3 Setup'!$C$7</f>
        <v>Rep 1</v>
      </c>
      <c r="D225" s="33"/>
      <c r="E225" s="25"/>
      <c r="F225" s="34">
        <f t="shared" ref="F225:F236" si="102">IFERROR(D225*7.5,"")</f>
        <v>0</v>
      </c>
      <c r="G225" s="34" t="str">
        <f t="shared" ref="G225:G236" si="103">IFERROR(E225/D225,"")</f>
        <v/>
      </c>
      <c r="H225" s="35" t="str">
        <f t="shared" ref="H225:H236" si="104">IFERROR(E225/F225,"")</f>
        <v/>
      </c>
      <c r="I225" s="36"/>
      <c r="J225" s="37">
        <f t="shared" ref="J225:J236" si="105">IFERROR(D225*0.375/24,"")</f>
        <v>0</v>
      </c>
      <c r="K225" s="35" t="str">
        <f t="shared" ref="K225:K236" si="106">IFERROR(I225/J225,"")</f>
        <v/>
      </c>
      <c r="L225" s="25"/>
      <c r="M225" s="25"/>
      <c r="N225" s="26"/>
      <c r="O225" s="29">
        <f>IFERROR(('Q3 Setup'!$D$7-'Q3 Setup'!$E$7+SUMIFS($N$4:$N224,$C$4:$C224,'Q3 Setup'!$C$7)-SUMIFS($N$4:$N224,$C$4:$C224,'Q3 Setup'!$C$7,$B$4:$B224,"&lt;"&amp;$B225))/IFERROR(NETWORKDAYS($B225,'Q3 Setup'!$G$4),1),0)</f>
        <v>0</v>
      </c>
      <c r="P225" s="38" t="str">
        <f t="shared" ref="P225:P236" si="107">IFERROR(N225/O225,"")</f>
        <v/>
      </c>
    </row>
    <row r="226" spans="2:17" ht="18.75" customHeight="1" x14ac:dyDescent="0.2">
      <c r="B226" s="31">
        <v>46321</v>
      </c>
      <c r="C226" s="39" t="str">
        <f>'Q3 Setup'!$C$8</f>
        <v>Rep 2</v>
      </c>
      <c r="D226" s="33"/>
      <c r="E226" s="25"/>
      <c r="F226" s="40">
        <f t="shared" si="102"/>
        <v>0</v>
      </c>
      <c r="G226" s="40" t="str">
        <f t="shared" si="103"/>
        <v/>
      </c>
      <c r="H226" s="41" t="str">
        <f t="shared" si="104"/>
        <v/>
      </c>
      <c r="I226" s="36"/>
      <c r="J226" s="42">
        <f t="shared" si="105"/>
        <v>0</v>
      </c>
      <c r="K226" s="41" t="str">
        <f t="shared" si="106"/>
        <v/>
      </c>
      <c r="L226" s="25"/>
      <c r="M226" s="25"/>
      <c r="N226" s="26"/>
      <c r="O226" s="29">
        <f>IFERROR(('Q3 Setup'!$D$8-'Q3 Setup'!$E$8+SUMIFS($N$4:$N225,$C$4:$C225,'Q3 Setup'!$C$8)-SUMIFS($N$4:$N225,$C$4:$C225,'Q3 Setup'!$C$8,$B$4:$B225,"&lt;"&amp;$B226))/IFERROR(NETWORKDAYS($B226,'Q3 Setup'!$G$4),1),0)</f>
        <v>0</v>
      </c>
      <c r="P226" s="43" t="str">
        <f t="shared" si="107"/>
        <v/>
      </c>
    </row>
    <row r="227" spans="2:17" ht="18.75" customHeight="1" x14ac:dyDescent="0.2">
      <c r="B227" s="31">
        <v>46321</v>
      </c>
      <c r="C227" s="32" t="str">
        <f>'Q3 Setup'!$C$9</f>
        <v>Rep 3</v>
      </c>
      <c r="D227" s="33"/>
      <c r="E227" s="25"/>
      <c r="F227" s="34">
        <f t="shared" si="102"/>
        <v>0</v>
      </c>
      <c r="G227" s="34" t="str">
        <f t="shared" si="103"/>
        <v/>
      </c>
      <c r="H227" s="35" t="str">
        <f t="shared" si="104"/>
        <v/>
      </c>
      <c r="I227" s="36"/>
      <c r="J227" s="37">
        <f t="shared" si="105"/>
        <v>0</v>
      </c>
      <c r="K227" s="35" t="str">
        <f t="shared" si="106"/>
        <v/>
      </c>
      <c r="L227" s="25"/>
      <c r="M227" s="25"/>
      <c r="N227" s="26"/>
      <c r="O227" s="29">
        <f>IFERROR(('Q3 Setup'!$D$9-'Q3 Setup'!$E$9+SUMIFS($N$4:$N226,$C$4:$C226,'Q3 Setup'!$C$9)-SUMIFS($N$4:$N226,$C$4:$C226,'Q3 Setup'!$C$9,$B$4:$B226,"&lt;"&amp;$B227))/IFERROR(NETWORKDAYS($B227,'Q3 Setup'!$G$4),1),0)</f>
        <v>0</v>
      </c>
      <c r="P227" s="38" t="str">
        <f t="shared" si="107"/>
        <v/>
      </c>
    </row>
    <row r="228" spans="2:17" ht="18.75" customHeight="1" x14ac:dyDescent="0.2">
      <c r="B228" s="31">
        <v>46321</v>
      </c>
      <c r="C228" s="39" t="str">
        <f>'Q3 Setup'!$C$10</f>
        <v>Rep 4</v>
      </c>
      <c r="D228" s="33"/>
      <c r="E228" s="25"/>
      <c r="F228" s="40">
        <f t="shared" si="102"/>
        <v>0</v>
      </c>
      <c r="G228" s="40" t="str">
        <f t="shared" si="103"/>
        <v/>
      </c>
      <c r="H228" s="41" t="str">
        <f t="shared" si="104"/>
        <v/>
      </c>
      <c r="I228" s="36"/>
      <c r="J228" s="42">
        <f t="shared" si="105"/>
        <v>0</v>
      </c>
      <c r="K228" s="41" t="str">
        <f t="shared" si="106"/>
        <v/>
      </c>
      <c r="L228" s="25"/>
      <c r="M228" s="25"/>
      <c r="N228" s="26"/>
      <c r="O228" s="29">
        <f>IFERROR(('Q3 Setup'!$D$10-'Q3 Setup'!$E$10+SUMIFS($N$4:$N227,$C$4:$C227,'Q3 Setup'!$C$10)-SUMIFS($N$4:$N227,$C$4:$C227,'Q3 Setup'!$C$10,$B$4:$B227,"&lt;"&amp;$B228))/IFERROR(NETWORKDAYS($B228,'Q3 Setup'!$G$4),1),0)</f>
        <v>0</v>
      </c>
      <c r="P228" s="43" t="str">
        <f t="shared" si="107"/>
        <v/>
      </c>
    </row>
    <row r="229" spans="2:17" ht="18.75" customHeight="1" x14ac:dyDescent="0.2">
      <c r="B229" s="31">
        <v>46321</v>
      </c>
      <c r="C229" s="32" t="str">
        <f>'Q3 Setup'!$C$11</f>
        <v>Rep 5</v>
      </c>
      <c r="D229" s="33"/>
      <c r="E229" s="25"/>
      <c r="F229" s="34">
        <f t="shared" si="102"/>
        <v>0</v>
      </c>
      <c r="G229" s="34" t="str">
        <f t="shared" si="103"/>
        <v/>
      </c>
      <c r="H229" s="35" t="str">
        <f t="shared" si="104"/>
        <v/>
      </c>
      <c r="I229" s="36"/>
      <c r="J229" s="37">
        <f t="shared" si="105"/>
        <v>0</v>
      </c>
      <c r="K229" s="35" t="str">
        <f t="shared" si="106"/>
        <v/>
      </c>
      <c r="L229" s="25"/>
      <c r="M229" s="25"/>
      <c r="N229" s="26"/>
      <c r="O229" s="29">
        <f>IFERROR(('Q3 Setup'!$D$11-'Q3 Setup'!$E$11+SUMIFS($N$4:$N228,$C$4:$C228,'Q3 Setup'!$C$11)-SUMIFS($N$4:$N228,$C$4:$C228,'Q3 Setup'!$C$11,$B$4:$B228,"&lt;"&amp;$B229))/IFERROR(NETWORKDAYS($B229,'Q3 Setup'!$G$4),1),0)</f>
        <v>0</v>
      </c>
      <c r="P229" s="38" t="str">
        <f t="shared" si="107"/>
        <v/>
      </c>
    </row>
    <row r="230" spans="2:17" ht="18.75" customHeight="1" x14ac:dyDescent="0.2">
      <c r="B230" s="31">
        <v>46321</v>
      </c>
      <c r="C230" s="39" t="str">
        <f>'Q3 Setup'!$C$12</f>
        <v>Rep 6</v>
      </c>
      <c r="D230" s="33"/>
      <c r="E230" s="25"/>
      <c r="F230" s="40">
        <f t="shared" si="102"/>
        <v>0</v>
      </c>
      <c r="G230" s="40" t="str">
        <f t="shared" si="103"/>
        <v/>
      </c>
      <c r="H230" s="41" t="str">
        <f t="shared" si="104"/>
        <v/>
      </c>
      <c r="I230" s="36"/>
      <c r="J230" s="42">
        <f t="shared" si="105"/>
        <v>0</v>
      </c>
      <c r="K230" s="41" t="str">
        <f t="shared" si="106"/>
        <v/>
      </c>
      <c r="L230" s="25"/>
      <c r="M230" s="25"/>
      <c r="N230" s="26"/>
      <c r="O230" s="29">
        <f>IFERROR(('Q3 Setup'!$D$12-'Q3 Setup'!$E$12+SUMIFS($N$4:$N229,$C$4:$C229,'Q3 Setup'!$C$12)-SUMIFS($N$4:$N229,$C$4:$C229,'Q3 Setup'!$C$12,$B$4:$B229,"&lt;"&amp;$B230))/IFERROR(NETWORKDAYS($B230,'Q3 Setup'!$G$4),1),0)</f>
        <v>0</v>
      </c>
      <c r="P230" s="43" t="str">
        <f t="shared" si="107"/>
        <v/>
      </c>
    </row>
    <row r="231" spans="2:17" ht="18.75" customHeight="1" x14ac:dyDescent="0.2">
      <c r="B231" s="31">
        <v>46321</v>
      </c>
      <c r="C231" s="32" t="str">
        <f>'Q3 Setup'!$C$13</f>
        <v>Rep 7</v>
      </c>
      <c r="D231" s="33"/>
      <c r="E231" s="25"/>
      <c r="F231" s="34">
        <f t="shared" si="102"/>
        <v>0</v>
      </c>
      <c r="G231" s="34" t="str">
        <f t="shared" si="103"/>
        <v/>
      </c>
      <c r="H231" s="35" t="str">
        <f t="shared" si="104"/>
        <v/>
      </c>
      <c r="I231" s="36"/>
      <c r="J231" s="37">
        <f t="shared" si="105"/>
        <v>0</v>
      </c>
      <c r="K231" s="35" t="str">
        <f t="shared" si="106"/>
        <v/>
      </c>
      <c r="L231" s="25"/>
      <c r="M231" s="25"/>
      <c r="N231" s="26"/>
      <c r="O231" s="29">
        <f>IFERROR(('Q3 Setup'!$D$13-'Q3 Setup'!$E$13+SUMIFS($N$4:$N230,$C$4:$C230,'Q3 Setup'!$C$13)-SUMIFS($N$4:$N230,$C$4:$C230,'Q3 Setup'!$C$13,$B$4:$B230,"&lt;"&amp;$B231))/IFERROR(NETWORKDAYS($B231,'Q3 Setup'!$G$4),1),0)</f>
        <v>0</v>
      </c>
      <c r="P231" s="38" t="str">
        <f t="shared" si="107"/>
        <v/>
      </c>
    </row>
    <row r="232" spans="2:17" ht="18.75" customHeight="1" x14ac:dyDescent="0.2">
      <c r="B232" s="31">
        <v>46321</v>
      </c>
      <c r="C232" s="39" t="str">
        <f>'Q3 Setup'!$C$14</f>
        <v>Rep 8</v>
      </c>
      <c r="D232" s="33"/>
      <c r="E232" s="25"/>
      <c r="F232" s="40">
        <f t="shared" si="102"/>
        <v>0</v>
      </c>
      <c r="G232" s="40" t="str">
        <f t="shared" si="103"/>
        <v/>
      </c>
      <c r="H232" s="41" t="str">
        <f t="shared" si="104"/>
        <v/>
      </c>
      <c r="I232" s="36"/>
      <c r="J232" s="42">
        <f t="shared" si="105"/>
        <v>0</v>
      </c>
      <c r="K232" s="41" t="str">
        <f t="shared" si="106"/>
        <v/>
      </c>
      <c r="L232" s="25"/>
      <c r="M232" s="25"/>
      <c r="N232" s="26"/>
      <c r="O232" s="29">
        <f>IFERROR(('Q3 Setup'!$D$14-'Q3 Setup'!$E$14+SUMIFS($N$4:$N231,$C$4:$C231,'Q3 Setup'!$C$14)-SUMIFS($N$4:$N231,$C$4:$C231,'Q3 Setup'!$C$14,$B$4:$B231,"&lt;"&amp;$B232))/IFERROR(NETWORKDAYS($B232,'Q3 Setup'!$G$4),1),0)</f>
        <v>0</v>
      </c>
      <c r="P232" s="43" t="str">
        <f t="shared" si="107"/>
        <v/>
      </c>
    </row>
    <row r="233" spans="2:17" ht="18.75" customHeight="1" x14ac:dyDescent="0.2">
      <c r="B233" s="31">
        <v>46321</v>
      </c>
      <c r="C233" s="32" t="str">
        <f>'Q3 Setup'!$C$15</f>
        <v>Rep 9</v>
      </c>
      <c r="D233" s="33"/>
      <c r="E233" s="25"/>
      <c r="F233" s="34">
        <f t="shared" si="102"/>
        <v>0</v>
      </c>
      <c r="G233" s="34" t="str">
        <f t="shared" si="103"/>
        <v/>
      </c>
      <c r="H233" s="35" t="str">
        <f t="shared" si="104"/>
        <v/>
      </c>
      <c r="I233" s="36"/>
      <c r="J233" s="37">
        <f t="shared" si="105"/>
        <v>0</v>
      </c>
      <c r="K233" s="35" t="str">
        <f t="shared" si="106"/>
        <v/>
      </c>
      <c r="L233" s="25"/>
      <c r="M233" s="25"/>
      <c r="N233" s="26"/>
      <c r="O233" s="29">
        <f>IFERROR(('Q3 Setup'!$D$15-'Q3 Setup'!$E$15+SUMIFS($N$4:$N232,$C$4:$C232,'Q3 Setup'!$C$15)-SUMIFS($N$4:$N232,$C$4:$C232,'Q3 Setup'!$C$15,$B$4:$B232,"&lt;"&amp;$B233))/IFERROR(NETWORKDAYS($B233,'Q3 Setup'!$G$4),1),0)</f>
        <v>0</v>
      </c>
      <c r="P233" s="38" t="str">
        <f t="shared" si="107"/>
        <v/>
      </c>
    </row>
    <row r="234" spans="2:17" ht="18.75" customHeight="1" x14ac:dyDescent="0.2">
      <c r="B234" s="31">
        <v>46321</v>
      </c>
      <c r="C234" s="39" t="str">
        <f>'Q3 Setup'!$C$16</f>
        <v>Rep 10</v>
      </c>
      <c r="D234" s="33"/>
      <c r="E234" s="25"/>
      <c r="F234" s="40">
        <f t="shared" si="102"/>
        <v>0</v>
      </c>
      <c r="G234" s="40" t="str">
        <f t="shared" si="103"/>
        <v/>
      </c>
      <c r="H234" s="41" t="str">
        <f t="shared" si="104"/>
        <v/>
      </c>
      <c r="I234" s="36"/>
      <c r="J234" s="42">
        <f t="shared" si="105"/>
        <v>0</v>
      </c>
      <c r="K234" s="41" t="str">
        <f t="shared" si="106"/>
        <v/>
      </c>
      <c r="L234" s="25"/>
      <c r="M234" s="25"/>
      <c r="N234" s="26"/>
      <c r="O234" s="29">
        <f>IFERROR(('Q3 Setup'!$D$16-'Q3 Setup'!$E$16+SUMIFS($N$4:$N233,$C$4:$C233,'Q3 Setup'!$C$16)-SUMIFS($N$4:$N233,$C$4:$C233,'Q3 Setup'!$C$16,$B$4:$B233,"&lt;"&amp;$B234))/IFERROR(NETWORKDAYS($B234,'Q3 Setup'!$G$4),1),0)</f>
        <v>0</v>
      </c>
      <c r="P234" s="43" t="str">
        <f t="shared" si="107"/>
        <v/>
      </c>
    </row>
    <row r="235" spans="2:17" ht="18.75" customHeight="1" x14ac:dyDescent="0.2">
      <c r="B235" s="31">
        <v>46321</v>
      </c>
      <c r="C235" s="32">
        <f>'Q3 Setup'!$C$17</f>
        <v>0</v>
      </c>
      <c r="D235" s="33"/>
      <c r="E235" s="25"/>
      <c r="F235" s="34">
        <f t="shared" si="102"/>
        <v>0</v>
      </c>
      <c r="G235" s="34" t="str">
        <f t="shared" si="103"/>
        <v/>
      </c>
      <c r="H235" s="35" t="str">
        <f t="shared" si="104"/>
        <v/>
      </c>
      <c r="I235" s="36"/>
      <c r="J235" s="37">
        <f t="shared" si="105"/>
        <v>0</v>
      </c>
      <c r="K235" s="35" t="str">
        <f t="shared" si="106"/>
        <v/>
      </c>
      <c r="L235" s="25"/>
      <c r="M235" s="25"/>
      <c r="N235" s="26"/>
      <c r="O235" s="29">
        <f>IFERROR(('Q3 Setup'!$D$17-'Q3 Setup'!$E$17+SUMIFS($N$4:$N234,$C$4:$C234,'Q3 Setup'!$C$17)-SUMIFS($N$4:$N234,$C$4:$C234,'Q3 Setup'!$C$17,$B$4:$B234,"&lt;"&amp;$B235))/IFERROR(NETWORKDAYS($B235,'Q3 Setup'!$G$4),1),0)</f>
        <v>0</v>
      </c>
      <c r="P235" s="38" t="str">
        <f t="shared" si="107"/>
        <v/>
      </c>
    </row>
    <row r="236" spans="2:17" ht="18.75" customHeight="1" x14ac:dyDescent="0.2">
      <c r="B236" s="31">
        <v>46321</v>
      </c>
      <c r="C236" s="39">
        <f>'Q3 Setup'!$C$18</f>
        <v>0</v>
      </c>
      <c r="D236" s="33"/>
      <c r="E236" s="25"/>
      <c r="F236" s="40">
        <f t="shared" si="102"/>
        <v>0</v>
      </c>
      <c r="G236" s="40" t="str">
        <f t="shared" si="103"/>
        <v/>
      </c>
      <c r="H236" s="41" t="str">
        <f t="shared" si="104"/>
        <v/>
      </c>
      <c r="I236" s="36"/>
      <c r="J236" s="42">
        <f t="shared" si="105"/>
        <v>0</v>
      </c>
      <c r="K236" s="41" t="str">
        <f t="shared" si="106"/>
        <v/>
      </c>
      <c r="L236" s="25"/>
      <c r="M236" s="25"/>
      <c r="N236" s="26"/>
      <c r="O236" s="29">
        <f>IFERROR(('Q3 Setup'!$D$18-'Q3 Setup'!$E$18+SUMIFS($N$4:$N235,$C$4:$C235,'Q3 Setup'!$C$18)-SUMIFS($N$4:$N235,$C$4:$C235,'Q3 Setup'!$C$18,$B$4:$B235,"&lt;"&amp;$B236))/IFERROR(NETWORKDAYS($B236,'Q3 Setup'!$G$4),1),0)</f>
        <v>0</v>
      </c>
      <c r="P236" s="43" t="str">
        <f t="shared" si="107"/>
        <v/>
      </c>
    </row>
    <row r="237" spans="2:17" ht="4.5" customHeight="1" x14ac:dyDescent="0.2"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</row>
    <row r="238" spans="2:17" ht="18.75" customHeight="1" x14ac:dyDescent="0.2">
      <c r="B238" s="31">
        <v>46322</v>
      </c>
      <c r="C238" s="32" t="str">
        <f>'Q3 Setup'!$C$7</f>
        <v>Rep 1</v>
      </c>
      <c r="D238" s="33"/>
      <c r="E238" s="25"/>
      <c r="F238" s="34">
        <f t="shared" ref="F238:F249" si="108">IFERROR(D238*7.5,"")</f>
        <v>0</v>
      </c>
      <c r="G238" s="34" t="str">
        <f t="shared" ref="G238:G249" si="109">IFERROR(E238/D238,"")</f>
        <v/>
      </c>
      <c r="H238" s="35" t="str">
        <f t="shared" ref="H238:H249" si="110">IFERROR(E238/F238,"")</f>
        <v/>
      </c>
      <c r="I238" s="36"/>
      <c r="J238" s="37">
        <f t="shared" ref="J238:J249" si="111">IFERROR(D238*0.375/24,"")</f>
        <v>0</v>
      </c>
      <c r="K238" s="35" t="str">
        <f t="shared" ref="K238:K249" si="112">IFERROR(I238/J238,"")</f>
        <v/>
      </c>
      <c r="L238" s="25"/>
      <c r="M238" s="25"/>
      <c r="N238" s="26"/>
      <c r="O238" s="29">
        <f>IFERROR(('Q3 Setup'!$D$7-'Q3 Setup'!$E$7+SUMIFS($N$4:$N237,$C$4:$C237,'Q3 Setup'!$C$7)-SUMIFS($N$4:$N237,$C$4:$C237,'Q3 Setup'!$C$7,$B$4:$B237,"&lt;"&amp;$B238))/IFERROR(NETWORKDAYS($B238,'Q3 Setup'!$G$4),1),0)</f>
        <v>0</v>
      </c>
      <c r="P238" s="38" t="str">
        <f t="shared" ref="P238:P249" si="113">IFERROR(N238/O238,"")</f>
        <v/>
      </c>
    </row>
    <row r="239" spans="2:17" ht="18.75" customHeight="1" x14ac:dyDescent="0.2">
      <c r="B239" s="31">
        <v>46322</v>
      </c>
      <c r="C239" s="39" t="str">
        <f>'Q3 Setup'!$C$8</f>
        <v>Rep 2</v>
      </c>
      <c r="D239" s="33"/>
      <c r="E239" s="25"/>
      <c r="F239" s="40">
        <f t="shared" si="108"/>
        <v>0</v>
      </c>
      <c r="G239" s="40" t="str">
        <f t="shared" si="109"/>
        <v/>
      </c>
      <c r="H239" s="41" t="str">
        <f t="shared" si="110"/>
        <v/>
      </c>
      <c r="I239" s="36"/>
      <c r="J239" s="42">
        <f t="shared" si="111"/>
        <v>0</v>
      </c>
      <c r="K239" s="41" t="str">
        <f t="shared" si="112"/>
        <v/>
      </c>
      <c r="L239" s="25"/>
      <c r="M239" s="25"/>
      <c r="N239" s="26"/>
      <c r="O239" s="29">
        <f>IFERROR(('Q3 Setup'!$D$8-'Q3 Setup'!$E$8+SUMIFS($N$4:$N238,$C$4:$C238,'Q3 Setup'!$C$8)-SUMIFS($N$4:$N238,$C$4:$C238,'Q3 Setup'!$C$8,$B$4:$B238,"&lt;"&amp;$B239))/IFERROR(NETWORKDAYS($B239,'Q3 Setup'!$G$4),1),0)</f>
        <v>0</v>
      </c>
      <c r="P239" s="43" t="str">
        <f t="shared" si="113"/>
        <v/>
      </c>
    </row>
    <row r="240" spans="2:17" ht="18.75" customHeight="1" x14ac:dyDescent="0.2">
      <c r="B240" s="31">
        <v>46322</v>
      </c>
      <c r="C240" s="32" t="str">
        <f>'Q3 Setup'!$C$9</f>
        <v>Rep 3</v>
      </c>
      <c r="D240" s="33"/>
      <c r="E240" s="25"/>
      <c r="F240" s="34">
        <f t="shared" si="108"/>
        <v>0</v>
      </c>
      <c r="G240" s="34" t="str">
        <f t="shared" si="109"/>
        <v/>
      </c>
      <c r="H240" s="35" t="str">
        <f t="shared" si="110"/>
        <v/>
      </c>
      <c r="I240" s="36"/>
      <c r="J240" s="37">
        <f t="shared" si="111"/>
        <v>0</v>
      </c>
      <c r="K240" s="35" t="str">
        <f t="shared" si="112"/>
        <v/>
      </c>
      <c r="L240" s="25"/>
      <c r="M240" s="25"/>
      <c r="N240" s="26"/>
      <c r="O240" s="29">
        <f>IFERROR(('Q3 Setup'!$D$9-'Q3 Setup'!$E$9+SUMIFS($N$4:$N239,$C$4:$C239,'Q3 Setup'!$C$9)-SUMIFS($N$4:$N239,$C$4:$C239,'Q3 Setup'!$C$9,$B$4:$B239,"&lt;"&amp;$B240))/IFERROR(NETWORKDAYS($B240,'Q3 Setup'!$G$4),1),0)</f>
        <v>0</v>
      </c>
      <c r="P240" s="38" t="str">
        <f t="shared" si="113"/>
        <v/>
      </c>
    </row>
    <row r="241" spans="2:17" ht="18.75" customHeight="1" x14ac:dyDescent="0.2">
      <c r="B241" s="31">
        <v>46322</v>
      </c>
      <c r="C241" s="39" t="str">
        <f>'Q3 Setup'!$C$10</f>
        <v>Rep 4</v>
      </c>
      <c r="D241" s="33"/>
      <c r="E241" s="25"/>
      <c r="F241" s="40">
        <f t="shared" si="108"/>
        <v>0</v>
      </c>
      <c r="G241" s="40" t="str">
        <f t="shared" si="109"/>
        <v/>
      </c>
      <c r="H241" s="41" t="str">
        <f t="shared" si="110"/>
        <v/>
      </c>
      <c r="I241" s="36"/>
      <c r="J241" s="42">
        <f t="shared" si="111"/>
        <v>0</v>
      </c>
      <c r="K241" s="41" t="str">
        <f t="shared" si="112"/>
        <v/>
      </c>
      <c r="L241" s="25"/>
      <c r="M241" s="25"/>
      <c r="N241" s="26"/>
      <c r="O241" s="29">
        <f>IFERROR(('Q3 Setup'!$D$10-'Q3 Setup'!$E$10+SUMIFS($N$4:$N240,$C$4:$C240,'Q3 Setup'!$C$10)-SUMIFS($N$4:$N240,$C$4:$C240,'Q3 Setup'!$C$10,$B$4:$B240,"&lt;"&amp;$B241))/IFERROR(NETWORKDAYS($B241,'Q3 Setup'!$G$4),1),0)</f>
        <v>0</v>
      </c>
      <c r="P241" s="43" t="str">
        <f t="shared" si="113"/>
        <v/>
      </c>
    </row>
    <row r="242" spans="2:17" ht="18.75" customHeight="1" x14ac:dyDescent="0.2">
      <c r="B242" s="31">
        <v>46322</v>
      </c>
      <c r="C242" s="32" t="str">
        <f>'Q3 Setup'!$C$11</f>
        <v>Rep 5</v>
      </c>
      <c r="D242" s="33"/>
      <c r="E242" s="25"/>
      <c r="F242" s="34">
        <f t="shared" si="108"/>
        <v>0</v>
      </c>
      <c r="G242" s="34" t="str">
        <f t="shared" si="109"/>
        <v/>
      </c>
      <c r="H242" s="35" t="str">
        <f t="shared" si="110"/>
        <v/>
      </c>
      <c r="I242" s="36"/>
      <c r="J242" s="37">
        <f t="shared" si="111"/>
        <v>0</v>
      </c>
      <c r="K242" s="35" t="str">
        <f t="shared" si="112"/>
        <v/>
      </c>
      <c r="L242" s="25"/>
      <c r="M242" s="25"/>
      <c r="N242" s="26"/>
      <c r="O242" s="29">
        <f>IFERROR(('Q3 Setup'!$D$11-'Q3 Setup'!$E$11+SUMIFS($N$4:$N241,$C$4:$C241,'Q3 Setup'!$C$11)-SUMIFS($N$4:$N241,$C$4:$C241,'Q3 Setup'!$C$11,$B$4:$B241,"&lt;"&amp;$B242))/IFERROR(NETWORKDAYS($B242,'Q3 Setup'!$G$4),1),0)</f>
        <v>0</v>
      </c>
      <c r="P242" s="38" t="str">
        <f t="shared" si="113"/>
        <v/>
      </c>
    </row>
    <row r="243" spans="2:17" ht="18.75" customHeight="1" x14ac:dyDescent="0.2">
      <c r="B243" s="31">
        <v>46322</v>
      </c>
      <c r="C243" s="39" t="str">
        <f>'Q3 Setup'!$C$12</f>
        <v>Rep 6</v>
      </c>
      <c r="D243" s="33"/>
      <c r="E243" s="25"/>
      <c r="F243" s="40">
        <f t="shared" si="108"/>
        <v>0</v>
      </c>
      <c r="G243" s="40" t="str">
        <f t="shared" si="109"/>
        <v/>
      </c>
      <c r="H243" s="41" t="str">
        <f t="shared" si="110"/>
        <v/>
      </c>
      <c r="I243" s="36"/>
      <c r="J243" s="42">
        <f t="shared" si="111"/>
        <v>0</v>
      </c>
      <c r="K243" s="41" t="str">
        <f t="shared" si="112"/>
        <v/>
      </c>
      <c r="L243" s="25"/>
      <c r="M243" s="25"/>
      <c r="N243" s="26"/>
      <c r="O243" s="29">
        <f>IFERROR(('Q3 Setup'!$D$12-'Q3 Setup'!$E$12+SUMIFS($N$4:$N242,$C$4:$C242,'Q3 Setup'!$C$12)-SUMIFS($N$4:$N242,$C$4:$C242,'Q3 Setup'!$C$12,$B$4:$B242,"&lt;"&amp;$B243))/IFERROR(NETWORKDAYS($B243,'Q3 Setup'!$G$4),1),0)</f>
        <v>0</v>
      </c>
      <c r="P243" s="43" t="str">
        <f t="shared" si="113"/>
        <v/>
      </c>
    </row>
    <row r="244" spans="2:17" ht="18.75" customHeight="1" x14ac:dyDescent="0.2">
      <c r="B244" s="31">
        <v>46322</v>
      </c>
      <c r="C244" s="32" t="str">
        <f>'Q3 Setup'!$C$13</f>
        <v>Rep 7</v>
      </c>
      <c r="D244" s="33"/>
      <c r="E244" s="25"/>
      <c r="F244" s="34">
        <f t="shared" si="108"/>
        <v>0</v>
      </c>
      <c r="G244" s="34" t="str">
        <f t="shared" si="109"/>
        <v/>
      </c>
      <c r="H244" s="35" t="str">
        <f t="shared" si="110"/>
        <v/>
      </c>
      <c r="I244" s="36"/>
      <c r="J244" s="37">
        <f t="shared" si="111"/>
        <v>0</v>
      </c>
      <c r="K244" s="35" t="str">
        <f t="shared" si="112"/>
        <v/>
      </c>
      <c r="L244" s="25"/>
      <c r="M244" s="25"/>
      <c r="N244" s="26"/>
      <c r="O244" s="29">
        <f>IFERROR(('Q3 Setup'!$D$13-'Q3 Setup'!$E$13+SUMIFS($N$4:$N243,$C$4:$C243,'Q3 Setup'!$C$13)-SUMIFS($N$4:$N243,$C$4:$C243,'Q3 Setup'!$C$13,$B$4:$B243,"&lt;"&amp;$B244))/IFERROR(NETWORKDAYS($B244,'Q3 Setup'!$G$4),1),0)</f>
        <v>0</v>
      </c>
      <c r="P244" s="38" t="str">
        <f t="shared" si="113"/>
        <v/>
      </c>
    </row>
    <row r="245" spans="2:17" ht="18.75" customHeight="1" x14ac:dyDescent="0.2">
      <c r="B245" s="31">
        <v>46322</v>
      </c>
      <c r="C245" s="39" t="str">
        <f>'Q3 Setup'!$C$14</f>
        <v>Rep 8</v>
      </c>
      <c r="D245" s="33"/>
      <c r="E245" s="25"/>
      <c r="F245" s="40">
        <f t="shared" si="108"/>
        <v>0</v>
      </c>
      <c r="G245" s="40" t="str">
        <f t="shared" si="109"/>
        <v/>
      </c>
      <c r="H245" s="41" t="str">
        <f t="shared" si="110"/>
        <v/>
      </c>
      <c r="I245" s="36"/>
      <c r="J245" s="42">
        <f t="shared" si="111"/>
        <v>0</v>
      </c>
      <c r="K245" s="41" t="str">
        <f t="shared" si="112"/>
        <v/>
      </c>
      <c r="L245" s="25"/>
      <c r="M245" s="25"/>
      <c r="N245" s="26"/>
      <c r="O245" s="29">
        <f>IFERROR(('Q3 Setup'!$D$14-'Q3 Setup'!$E$14+SUMIFS($N$4:$N244,$C$4:$C244,'Q3 Setup'!$C$14)-SUMIFS($N$4:$N244,$C$4:$C244,'Q3 Setup'!$C$14,$B$4:$B244,"&lt;"&amp;$B245))/IFERROR(NETWORKDAYS($B245,'Q3 Setup'!$G$4),1),0)</f>
        <v>0</v>
      </c>
      <c r="P245" s="43" t="str">
        <f t="shared" si="113"/>
        <v/>
      </c>
    </row>
    <row r="246" spans="2:17" ht="18.75" customHeight="1" x14ac:dyDescent="0.2">
      <c r="B246" s="31">
        <v>46322</v>
      </c>
      <c r="C246" s="32" t="str">
        <f>'Q3 Setup'!$C$15</f>
        <v>Rep 9</v>
      </c>
      <c r="D246" s="33"/>
      <c r="E246" s="25"/>
      <c r="F246" s="34">
        <f t="shared" si="108"/>
        <v>0</v>
      </c>
      <c r="G246" s="34" t="str">
        <f t="shared" si="109"/>
        <v/>
      </c>
      <c r="H246" s="35" t="str">
        <f t="shared" si="110"/>
        <v/>
      </c>
      <c r="I246" s="36"/>
      <c r="J246" s="37">
        <f t="shared" si="111"/>
        <v>0</v>
      </c>
      <c r="K246" s="35" t="str">
        <f t="shared" si="112"/>
        <v/>
      </c>
      <c r="L246" s="25"/>
      <c r="M246" s="25"/>
      <c r="N246" s="26"/>
      <c r="O246" s="29">
        <f>IFERROR(('Q3 Setup'!$D$15-'Q3 Setup'!$E$15+SUMIFS($N$4:$N245,$C$4:$C245,'Q3 Setup'!$C$15)-SUMIFS($N$4:$N245,$C$4:$C245,'Q3 Setup'!$C$15,$B$4:$B245,"&lt;"&amp;$B246))/IFERROR(NETWORKDAYS($B246,'Q3 Setup'!$G$4),1),0)</f>
        <v>0</v>
      </c>
      <c r="P246" s="38" t="str">
        <f t="shared" si="113"/>
        <v/>
      </c>
    </row>
    <row r="247" spans="2:17" ht="18.75" customHeight="1" x14ac:dyDescent="0.2">
      <c r="B247" s="31">
        <v>46322</v>
      </c>
      <c r="C247" s="39" t="str">
        <f>'Q3 Setup'!$C$16</f>
        <v>Rep 10</v>
      </c>
      <c r="D247" s="33"/>
      <c r="E247" s="25"/>
      <c r="F247" s="40">
        <f t="shared" si="108"/>
        <v>0</v>
      </c>
      <c r="G247" s="40" t="str">
        <f t="shared" si="109"/>
        <v/>
      </c>
      <c r="H247" s="41" t="str">
        <f t="shared" si="110"/>
        <v/>
      </c>
      <c r="I247" s="36"/>
      <c r="J247" s="42">
        <f t="shared" si="111"/>
        <v>0</v>
      </c>
      <c r="K247" s="41" t="str">
        <f t="shared" si="112"/>
        <v/>
      </c>
      <c r="L247" s="25"/>
      <c r="M247" s="25"/>
      <c r="N247" s="26"/>
      <c r="O247" s="29">
        <f>IFERROR(('Q3 Setup'!$D$16-'Q3 Setup'!$E$16+SUMIFS($N$4:$N246,$C$4:$C246,'Q3 Setup'!$C$16)-SUMIFS($N$4:$N246,$C$4:$C246,'Q3 Setup'!$C$16,$B$4:$B246,"&lt;"&amp;$B247))/IFERROR(NETWORKDAYS($B247,'Q3 Setup'!$G$4),1),0)</f>
        <v>0</v>
      </c>
      <c r="P247" s="43" t="str">
        <f t="shared" si="113"/>
        <v/>
      </c>
    </row>
    <row r="248" spans="2:17" ht="18.75" customHeight="1" x14ac:dyDescent="0.2">
      <c r="B248" s="31">
        <v>46322</v>
      </c>
      <c r="C248" s="32">
        <f>'Q3 Setup'!$C$17</f>
        <v>0</v>
      </c>
      <c r="D248" s="33"/>
      <c r="E248" s="25"/>
      <c r="F248" s="34">
        <f t="shared" si="108"/>
        <v>0</v>
      </c>
      <c r="G248" s="34" t="str">
        <f t="shared" si="109"/>
        <v/>
      </c>
      <c r="H248" s="35" t="str">
        <f t="shared" si="110"/>
        <v/>
      </c>
      <c r="I248" s="36"/>
      <c r="J248" s="37">
        <f t="shared" si="111"/>
        <v>0</v>
      </c>
      <c r="K248" s="35" t="str">
        <f t="shared" si="112"/>
        <v/>
      </c>
      <c r="L248" s="25"/>
      <c r="M248" s="25"/>
      <c r="N248" s="26"/>
      <c r="O248" s="29">
        <f>IFERROR(('Q3 Setup'!$D$17-'Q3 Setup'!$E$17+SUMIFS($N$4:$N247,$C$4:$C247,'Q3 Setup'!$C$17)-SUMIFS($N$4:$N247,$C$4:$C247,'Q3 Setup'!$C$17,$B$4:$B247,"&lt;"&amp;$B248))/IFERROR(NETWORKDAYS($B248,'Q3 Setup'!$G$4),1),0)</f>
        <v>0</v>
      </c>
      <c r="P248" s="38" t="str">
        <f t="shared" si="113"/>
        <v/>
      </c>
    </row>
    <row r="249" spans="2:17" ht="18.75" customHeight="1" x14ac:dyDescent="0.2">
      <c r="B249" s="31">
        <v>46322</v>
      </c>
      <c r="C249" s="39">
        <f>'Q3 Setup'!$C$18</f>
        <v>0</v>
      </c>
      <c r="D249" s="33"/>
      <c r="E249" s="25"/>
      <c r="F249" s="40">
        <f t="shared" si="108"/>
        <v>0</v>
      </c>
      <c r="G249" s="40" t="str">
        <f t="shared" si="109"/>
        <v/>
      </c>
      <c r="H249" s="41" t="str">
        <f t="shared" si="110"/>
        <v/>
      </c>
      <c r="I249" s="36"/>
      <c r="J249" s="42">
        <f t="shared" si="111"/>
        <v>0</v>
      </c>
      <c r="K249" s="41" t="str">
        <f t="shared" si="112"/>
        <v/>
      </c>
      <c r="L249" s="25"/>
      <c r="M249" s="25"/>
      <c r="N249" s="26"/>
      <c r="O249" s="29">
        <f>IFERROR(('Q3 Setup'!$D$18-'Q3 Setup'!$E$18+SUMIFS($N$4:$N248,$C$4:$C248,'Q3 Setup'!$C$18)-SUMIFS($N$4:$N248,$C$4:$C248,'Q3 Setup'!$C$18,$B$4:$B248,"&lt;"&amp;$B249))/IFERROR(NETWORKDAYS($B249,'Q3 Setup'!$G$4),1),0)</f>
        <v>0</v>
      </c>
      <c r="P249" s="43" t="str">
        <f t="shared" si="113"/>
        <v/>
      </c>
    </row>
    <row r="250" spans="2:17" ht="4.5" customHeight="1" x14ac:dyDescent="0.2"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</row>
    <row r="251" spans="2:17" ht="18.75" customHeight="1" x14ac:dyDescent="0.2">
      <c r="B251" s="31">
        <v>46323</v>
      </c>
      <c r="C251" s="32" t="str">
        <f>'Q3 Setup'!$C$7</f>
        <v>Rep 1</v>
      </c>
      <c r="D251" s="33"/>
      <c r="E251" s="25"/>
      <c r="F251" s="34">
        <f t="shared" ref="F251:F262" si="114">IFERROR(D251*7.5,"")</f>
        <v>0</v>
      </c>
      <c r="G251" s="34" t="str">
        <f t="shared" ref="G251:G262" si="115">IFERROR(E251/D251,"")</f>
        <v/>
      </c>
      <c r="H251" s="35" t="str">
        <f t="shared" ref="H251:H262" si="116">IFERROR(E251/F251,"")</f>
        <v/>
      </c>
      <c r="I251" s="36"/>
      <c r="J251" s="37">
        <f t="shared" ref="J251:J262" si="117">IFERROR(D251*0.375/24,"")</f>
        <v>0</v>
      </c>
      <c r="K251" s="35" t="str">
        <f t="shared" ref="K251:K262" si="118">IFERROR(I251/J251,"")</f>
        <v/>
      </c>
      <c r="L251" s="25"/>
      <c r="M251" s="25"/>
      <c r="N251" s="26"/>
      <c r="O251" s="29">
        <f>IFERROR(('Q3 Setup'!$D$7-'Q3 Setup'!$E$7+SUMIFS($N$4:$N250,$C$4:$C250,'Q3 Setup'!$C$7)-SUMIFS($N$4:$N250,$C$4:$C250,'Q3 Setup'!$C$7,$B$4:$B250,"&lt;"&amp;$B251))/IFERROR(NETWORKDAYS($B251,'Q3 Setup'!$G$4),1),0)</f>
        <v>0</v>
      </c>
      <c r="P251" s="38" t="str">
        <f t="shared" ref="P251:P262" si="119">IFERROR(N251/O251,"")</f>
        <v/>
      </c>
    </row>
    <row r="252" spans="2:17" ht="18.75" customHeight="1" x14ac:dyDescent="0.2">
      <c r="B252" s="31">
        <v>46323</v>
      </c>
      <c r="C252" s="39" t="str">
        <f>'Q3 Setup'!$C$8</f>
        <v>Rep 2</v>
      </c>
      <c r="D252" s="33"/>
      <c r="E252" s="25"/>
      <c r="F252" s="40">
        <f t="shared" si="114"/>
        <v>0</v>
      </c>
      <c r="G252" s="40" t="str">
        <f t="shared" si="115"/>
        <v/>
      </c>
      <c r="H252" s="41" t="str">
        <f t="shared" si="116"/>
        <v/>
      </c>
      <c r="I252" s="36"/>
      <c r="J252" s="42">
        <f t="shared" si="117"/>
        <v>0</v>
      </c>
      <c r="K252" s="41" t="str">
        <f t="shared" si="118"/>
        <v/>
      </c>
      <c r="L252" s="25"/>
      <c r="M252" s="25"/>
      <c r="N252" s="26"/>
      <c r="O252" s="29">
        <f>IFERROR(('Q3 Setup'!$D$8-'Q3 Setup'!$E$8+SUMIFS($N$4:$N251,$C$4:$C251,'Q3 Setup'!$C$8)-SUMIFS($N$4:$N251,$C$4:$C251,'Q3 Setup'!$C$8,$B$4:$B251,"&lt;"&amp;$B252))/IFERROR(NETWORKDAYS($B252,'Q3 Setup'!$G$4),1),0)</f>
        <v>0</v>
      </c>
      <c r="P252" s="43" t="str">
        <f t="shared" si="119"/>
        <v/>
      </c>
    </row>
    <row r="253" spans="2:17" ht="18.75" customHeight="1" x14ac:dyDescent="0.2">
      <c r="B253" s="31">
        <v>46323</v>
      </c>
      <c r="C253" s="32" t="str">
        <f>'Q3 Setup'!$C$9</f>
        <v>Rep 3</v>
      </c>
      <c r="D253" s="33"/>
      <c r="E253" s="25"/>
      <c r="F253" s="34">
        <f t="shared" si="114"/>
        <v>0</v>
      </c>
      <c r="G253" s="34" t="str">
        <f t="shared" si="115"/>
        <v/>
      </c>
      <c r="H253" s="35" t="str">
        <f t="shared" si="116"/>
        <v/>
      </c>
      <c r="I253" s="36"/>
      <c r="J253" s="37">
        <f t="shared" si="117"/>
        <v>0</v>
      </c>
      <c r="K253" s="35" t="str">
        <f t="shared" si="118"/>
        <v/>
      </c>
      <c r="L253" s="25"/>
      <c r="M253" s="25"/>
      <c r="N253" s="26"/>
      <c r="O253" s="29">
        <f>IFERROR(('Q3 Setup'!$D$9-'Q3 Setup'!$E$9+SUMIFS($N$4:$N252,$C$4:$C252,'Q3 Setup'!$C$9)-SUMIFS($N$4:$N252,$C$4:$C252,'Q3 Setup'!$C$9,$B$4:$B252,"&lt;"&amp;$B253))/IFERROR(NETWORKDAYS($B253,'Q3 Setup'!$G$4),1),0)</f>
        <v>0</v>
      </c>
      <c r="P253" s="38" t="str">
        <f t="shared" si="119"/>
        <v/>
      </c>
    </row>
    <row r="254" spans="2:17" ht="18.75" customHeight="1" x14ac:dyDescent="0.2">
      <c r="B254" s="31">
        <v>46323</v>
      </c>
      <c r="C254" s="39" t="str">
        <f>'Q3 Setup'!$C$10</f>
        <v>Rep 4</v>
      </c>
      <c r="D254" s="33"/>
      <c r="E254" s="25"/>
      <c r="F254" s="40">
        <f t="shared" si="114"/>
        <v>0</v>
      </c>
      <c r="G254" s="40" t="str">
        <f t="shared" si="115"/>
        <v/>
      </c>
      <c r="H254" s="41" t="str">
        <f t="shared" si="116"/>
        <v/>
      </c>
      <c r="I254" s="36"/>
      <c r="J254" s="42">
        <f t="shared" si="117"/>
        <v>0</v>
      </c>
      <c r="K254" s="41" t="str">
        <f t="shared" si="118"/>
        <v/>
      </c>
      <c r="L254" s="25"/>
      <c r="M254" s="25"/>
      <c r="N254" s="26"/>
      <c r="O254" s="29">
        <f>IFERROR(('Q3 Setup'!$D$10-'Q3 Setup'!$E$10+SUMIFS($N$4:$N253,$C$4:$C253,'Q3 Setup'!$C$10)-SUMIFS($N$4:$N253,$C$4:$C253,'Q3 Setup'!$C$10,$B$4:$B253,"&lt;"&amp;$B254))/IFERROR(NETWORKDAYS($B254,'Q3 Setup'!$G$4),1),0)</f>
        <v>0</v>
      </c>
      <c r="P254" s="43" t="str">
        <f t="shared" si="119"/>
        <v/>
      </c>
    </row>
    <row r="255" spans="2:17" ht="18.75" customHeight="1" x14ac:dyDescent="0.2">
      <c r="B255" s="31">
        <v>46323</v>
      </c>
      <c r="C255" s="32" t="str">
        <f>'Q3 Setup'!$C$11</f>
        <v>Rep 5</v>
      </c>
      <c r="D255" s="33"/>
      <c r="E255" s="25"/>
      <c r="F255" s="34">
        <f t="shared" si="114"/>
        <v>0</v>
      </c>
      <c r="G255" s="34" t="str">
        <f t="shared" si="115"/>
        <v/>
      </c>
      <c r="H255" s="35" t="str">
        <f t="shared" si="116"/>
        <v/>
      </c>
      <c r="I255" s="36"/>
      <c r="J255" s="37">
        <f t="shared" si="117"/>
        <v>0</v>
      </c>
      <c r="K255" s="35" t="str">
        <f t="shared" si="118"/>
        <v/>
      </c>
      <c r="L255" s="25"/>
      <c r="M255" s="25"/>
      <c r="N255" s="26"/>
      <c r="O255" s="29">
        <f>IFERROR(('Q3 Setup'!$D$11-'Q3 Setup'!$E$11+SUMIFS($N$4:$N254,$C$4:$C254,'Q3 Setup'!$C$11)-SUMIFS($N$4:$N254,$C$4:$C254,'Q3 Setup'!$C$11,$B$4:$B254,"&lt;"&amp;$B255))/IFERROR(NETWORKDAYS($B255,'Q3 Setup'!$G$4),1),0)</f>
        <v>0</v>
      </c>
      <c r="P255" s="38" t="str">
        <f t="shared" si="119"/>
        <v/>
      </c>
    </row>
    <row r="256" spans="2:17" ht="18.75" customHeight="1" x14ac:dyDescent="0.2">
      <c r="B256" s="31">
        <v>46323</v>
      </c>
      <c r="C256" s="39" t="str">
        <f>'Q3 Setup'!$C$12</f>
        <v>Rep 6</v>
      </c>
      <c r="D256" s="33"/>
      <c r="E256" s="25"/>
      <c r="F256" s="40">
        <f t="shared" si="114"/>
        <v>0</v>
      </c>
      <c r="G256" s="40" t="str">
        <f t="shared" si="115"/>
        <v/>
      </c>
      <c r="H256" s="41" t="str">
        <f t="shared" si="116"/>
        <v/>
      </c>
      <c r="I256" s="36"/>
      <c r="J256" s="42">
        <f t="shared" si="117"/>
        <v>0</v>
      </c>
      <c r="K256" s="41" t="str">
        <f t="shared" si="118"/>
        <v/>
      </c>
      <c r="L256" s="25"/>
      <c r="M256" s="25"/>
      <c r="N256" s="26"/>
      <c r="O256" s="29">
        <f>IFERROR(('Q3 Setup'!$D$12-'Q3 Setup'!$E$12+SUMIFS($N$4:$N255,$C$4:$C255,'Q3 Setup'!$C$12)-SUMIFS($N$4:$N255,$C$4:$C255,'Q3 Setup'!$C$12,$B$4:$B255,"&lt;"&amp;$B256))/IFERROR(NETWORKDAYS($B256,'Q3 Setup'!$G$4),1),0)</f>
        <v>0</v>
      </c>
      <c r="P256" s="43" t="str">
        <f t="shared" si="119"/>
        <v/>
      </c>
    </row>
    <row r="257" spans="2:17" ht="18.75" customHeight="1" x14ac:dyDescent="0.2">
      <c r="B257" s="31">
        <v>46323</v>
      </c>
      <c r="C257" s="32" t="str">
        <f>'Q3 Setup'!$C$13</f>
        <v>Rep 7</v>
      </c>
      <c r="D257" s="33"/>
      <c r="E257" s="25"/>
      <c r="F257" s="34">
        <f t="shared" si="114"/>
        <v>0</v>
      </c>
      <c r="G257" s="34" t="str">
        <f t="shared" si="115"/>
        <v/>
      </c>
      <c r="H257" s="35" t="str">
        <f t="shared" si="116"/>
        <v/>
      </c>
      <c r="I257" s="36"/>
      <c r="J257" s="37">
        <f t="shared" si="117"/>
        <v>0</v>
      </c>
      <c r="K257" s="35" t="str">
        <f t="shared" si="118"/>
        <v/>
      </c>
      <c r="L257" s="25"/>
      <c r="M257" s="25"/>
      <c r="N257" s="26"/>
      <c r="O257" s="29">
        <f>IFERROR(('Q3 Setup'!$D$13-'Q3 Setup'!$E$13+SUMIFS($N$4:$N256,$C$4:$C256,'Q3 Setup'!$C$13)-SUMIFS($N$4:$N256,$C$4:$C256,'Q3 Setup'!$C$13,$B$4:$B256,"&lt;"&amp;$B257))/IFERROR(NETWORKDAYS($B257,'Q3 Setup'!$G$4),1),0)</f>
        <v>0</v>
      </c>
      <c r="P257" s="38" t="str">
        <f t="shared" si="119"/>
        <v/>
      </c>
    </row>
    <row r="258" spans="2:17" ht="18.75" customHeight="1" x14ac:dyDescent="0.2">
      <c r="B258" s="31">
        <v>46323</v>
      </c>
      <c r="C258" s="39" t="str">
        <f>'Q3 Setup'!$C$14</f>
        <v>Rep 8</v>
      </c>
      <c r="D258" s="33"/>
      <c r="E258" s="25"/>
      <c r="F258" s="40">
        <f t="shared" si="114"/>
        <v>0</v>
      </c>
      <c r="G258" s="40" t="str">
        <f t="shared" si="115"/>
        <v/>
      </c>
      <c r="H258" s="41" t="str">
        <f t="shared" si="116"/>
        <v/>
      </c>
      <c r="I258" s="36"/>
      <c r="J258" s="42">
        <f t="shared" si="117"/>
        <v>0</v>
      </c>
      <c r="K258" s="41" t="str">
        <f t="shared" si="118"/>
        <v/>
      </c>
      <c r="L258" s="25"/>
      <c r="M258" s="25"/>
      <c r="N258" s="26"/>
      <c r="O258" s="29">
        <f>IFERROR(('Q3 Setup'!$D$14-'Q3 Setup'!$E$14+SUMIFS($N$4:$N257,$C$4:$C257,'Q3 Setup'!$C$14)-SUMIFS($N$4:$N257,$C$4:$C257,'Q3 Setup'!$C$14,$B$4:$B257,"&lt;"&amp;$B258))/IFERROR(NETWORKDAYS($B258,'Q3 Setup'!$G$4),1),0)</f>
        <v>0</v>
      </c>
      <c r="P258" s="43" t="str">
        <f t="shared" si="119"/>
        <v/>
      </c>
    </row>
    <row r="259" spans="2:17" ht="18.75" customHeight="1" x14ac:dyDescent="0.2">
      <c r="B259" s="31">
        <v>46323</v>
      </c>
      <c r="C259" s="32" t="str">
        <f>'Q3 Setup'!$C$15</f>
        <v>Rep 9</v>
      </c>
      <c r="D259" s="33"/>
      <c r="E259" s="25"/>
      <c r="F259" s="34">
        <f t="shared" si="114"/>
        <v>0</v>
      </c>
      <c r="G259" s="34" t="str">
        <f t="shared" si="115"/>
        <v/>
      </c>
      <c r="H259" s="35" t="str">
        <f t="shared" si="116"/>
        <v/>
      </c>
      <c r="I259" s="36"/>
      <c r="J259" s="37">
        <f t="shared" si="117"/>
        <v>0</v>
      </c>
      <c r="K259" s="35" t="str">
        <f t="shared" si="118"/>
        <v/>
      </c>
      <c r="L259" s="25"/>
      <c r="M259" s="25"/>
      <c r="N259" s="26"/>
      <c r="O259" s="29">
        <f>IFERROR(('Q3 Setup'!$D$15-'Q3 Setup'!$E$15+SUMIFS($N$4:$N258,$C$4:$C258,'Q3 Setup'!$C$15)-SUMIFS($N$4:$N258,$C$4:$C258,'Q3 Setup'!$C$15,$B$4:$B258,"&lt;"&amp;$B259))/IFERROR(NETWORKDAYS($B259,'Q3 Setup'!$G$4),1),0)</f>
        <v>0</v>
      </c>
      <c r="P259" s="38" t="str">
        <f t="shared" si="119"/>
        <v/>
      </c>
    </row>
    <row r="260" spans="2:17" ht="18.75" customHeight="1" x14ac:dyDescent="0.2">
      <c r="B260" s="31">
        <v>46323</v>
      </c>
      <c r="C260" s="39" t="str">
        <f>'Q3 Setup'!$C$16</f>
        <v>Rep 10</v>
      </c>
      <c r="D260" s="33"/>
      <c r="E260" s="25"/>
      <c r="F260" s="40">
        <f t="shared" si="114"/>
        <v>0</v>
      </c>
      <c r="G260" s="40" t="str">
        <f t="shared" si="115"/>
        <v/>
      </c>
      <c r="H260" s="41" t="str">
        <f t="shared" si="116"/>
        <v/>
      </c>
      <c r="I260" s="36"/>
      <c r="J260" s="42">
        <f t="shared" si="117"/>
        <v>0</v>
      </c>
      <c r="K260" s="41" t="str">
        <f t="shared" si="118"/>
        <v/>
      </c>
      <c r="L260" s="25"/>
      <c r="M260" s="25"/>
      <c r="N260" s="26"/>
      <c r="O260" s="29">
        <f>IFERROR(('Q3 Setup'!$D$16-'Q3 Setup'!$E$16+SUMIFS($N$4:$N259,$C$4:$C259,'Q3 Setup'!$C$16)-SUMIFS($N$4:$N259,$C$4:$C259,'Q3 Setup'!$C$16,$B$4:$B259,"&lt;"&amp;$B260))/IFERROR(NETWORKDAYS($B260,'Q3 Setup'!$G$4),1),0)</f>
        <v>0</v>
      </c>
      <c r="P260" s="43" t="str">
        <f t="shared" si="119"/>
        <v/>
      </c>
    </row>
    <row r="261" spans="2:17" ht="18.75" customHeight="1" x14ac:dyDescent="0.2">
      <c r="B261" s="31">
        <v>46323</v>
      </c>
      <c r="C261" s="32">
        <f>'Q3 Setup'!$C$17</f>
        <v>0</v>
      </c>
      <c r="D261" s="33"/>
      <c r="E261" s="25"/>
      <c r="F261" s="34">
        <f t="shared" si="114"/>
        <v>0</v>
      </c>
      <c r="G261" s="34" t="str">
        <f t="shared" si="115"/>
        <v/>
      </c>
      <c r="H261" s="35" t="str">
        <f t="shared" si="116"/>
        <v/>
      </c>
      <c r="I261" s="36"/>
      <c r="J261" s="37">
        <f t="shared" si="117"/>
        <v>0</v>
      </c>
      <c r="K261" s="35" t="str">
        <f t="shared" si="118"/>
        <v/>
      </c>
      <c r="L261" s="25"/>
      <c r="M261" s="25"/>
      <c r="N261" s="26"/>
      <c r="O261" s="29">
        <f>IFERROR(('Q3 Setup'!$D$17-'Q3 Setup'!$E$17+SUMIFS($N$4:$N260,$C$4:$C260,'Q3 Setup'!$C$17)-SUMIFS($N$4:$N260,$C$4:$C260,'Q3 Setup'!$C$17,$B$4:$B260,"&lt;"&amp;$B261))/IFERROR(NETWORKDAYS($B261,'Q3 Setup'!$G$4),1),0)</f>
        <v>0</v>
      </c>
      <c r="P261" s="38" t="str">
        <f t="shared" si="119"/>
        <v/>
      </c>
    </row>
    <row r="262" spans="2:17" ht="18.75" customHeight="1" x14ac:dyDescent="0.2">
      <c r="B262" s="31">
        <v>46323</v>
      </c>
      <c r="C262" s="39">
        <f>'Q3 Setup'!$C$18</f>
        <v>0</v>
      </c>
      <c r="D262" s="33"/>
      <c r="E262" s="25"/>
      <c r="F262" s="40">
        <f t="shared" si="114"/>
        <v>0</v>
      </c>
      <c r="G262" s="40" t="str">
        <f t="shared" si="115"/>
        <v/>
      </c>
      <c r="H262" s="41" t="str">
        <f t="shared" si="116"/>
        <v/>
      </c>
      <c r="I262" s="36"/>
      <c r="J262" s="42">
        <f t="shared" si="117"/>
        <v>0</v>
      </c>
      <c r="K262" s="41" t="str">
        <f t="shared" si="118"/>
        <v/>
      </c>
      <c r="L262" s="25"/>
      <c r="M262" s="25"/>
      <c r="N262" s="26"/>
      <c r="O262" s="29">
        <f>IFERROR(('Q3 Setup'!$D$18-'Q3 Setup'!$E$18+SUMIFS($N$4:$N261,$C$4:$C261,'Q3 Setup'!$C$18)-SUMIFS($N$4:$N261,$C$4:$C261,'Q3 Setup'!$C$18,$B$4:$B261,"&lt;"&amp;$B262))/IFERROR(NETWORKDAYS($B262,'Q3 Setup'!$G$4),1),0)</f>
        <v>0</v>
      </c>
      <c r="P262" s="43" t="str">
        <f t="shared" si="119"/>
        <v/>
      </c>
    </row>
    <row r="263" spans="2:17" ht="4.5" customHeight="1" x14ac:dyDescent="0.2"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</row>
    <row r="264" spans="2:17" ht="18.75" customHeight="1" x14ac:dyDescent="0.2">
      <c r="B264" s="31">
        <v>46324</v>
      </c>
      <c r="C264" s="32" t="str">
        <f>'Q3 Setup'!$C$7</f>
        <v>Rep 1</v>
      </c>
      <c r="D264" s="33"/>
      <c r="E264" s="25"/>
      <c r="F264" s="34">
        <f t="shared" ref="F264:F275" si="120">IFERROR(D264*7.5,"")</f>
        <v>0</v>
      </c>
      <c r="G264" s="34" t="str">
        <f t="shared" ref="G264:G275" si="121">IFERROR(E264/D264,"")</f>
        <v/>
      </c>
      <c r="H264" s="35" t="str">
        <f t="shared" ref="H264:H275" si="122">IFERROR(E264/F264,"")</f>
        <v/>
      </c>
      <c r="I264" s="36"/>
      <c r="J264" s="37">
        <f t="shared" ref="J264:J275" si="123">IFERROR(D264*0.375/24,"")</f>
        <v>0</v>
      </c>
      <c r="K264" s="35" t="str">
        <f t="shared" ref="K264:K275" si="124">IFERROR(I264/J264,"")</f>
        <v/>
      </c>
      <c r="L264" s="25"/>
      <c r="M264" s="25"/>
      <c r="N264" s="26"/>
      <c r="O264" s="29">
        <f>IFERROR(('Q3 Setup'!$D$7-'Q3 Setup'!$E$7+SUMIFS($N$4:$N263,$C$4:$C263,'Q3 Setup'!$C$7)-SUMIFS($N$4:$N263,$C$4:$C263,'Q3 Setup'!$C$7,$B$4:$B263,"&lt;"&amp;$B264))/IFERROR(NETWORKDAYS($B264,'Q3 Setup'!$G$4),1),0)</f>
        <v>0</v>
      </c>
      <c r="P264" s="38" t="str">
        <f t="shared" ref="P264:P275" si="125">IFERROR(N264/O264,"")</f>
        <v/>
      </c>
    </row>
    <row r="265" spans="2:17" ht="18.75" customHeight="1" x14ac:dyDescent="0.2">
      <c r="B265" s="31">
        <v>46324</v>
      </c>
      <c r="C265" s="39" t="str">
        <f>'Q3 Setup'!$C$8</f>
        <v>Rep 2</v>
      </c>
      <c r="D265" s="33"/>
      <c r="E265" s="25"/>
      <c r="F265" s="40">
        <f t="shared" si="120"/>
        <v>0</v>
      </c>
      <c r="G265" s="40" t="str">
        <f t="shared" si="121"/>
        <v/>
      </c>
      <c r="H265" s="41" t="str">
        <f t="shared" si="122"/>
        <v/>
      </c>
      <c r="I265" s="36"/>
      <c r="J265" s="42">
        <f t="shared" si="123"/>
        <v>0</v>
      </c>
      <c r="K265" s="41" t="str">
        <f t="shared" si="124"/>
        <v/>
      </c>
      <c r="L265" s="25"/>
      <c r="M265" s="25"/>
      <c r="N265" s="26"/>
      <c r="O265" s="29">
        <f>IFERROR(('Q3 Setup'!$D$8-'Q3 Setup'!$E$8+SUMIFS($N$4:$N264,$C$4:$C264,'Q3 Setup'!$C$8)-SUMIFS($N$4:$N264,$C$4:$C264,'Q3 Setup'!$C$8,$B$4:$B264,"&lt;"&amp;$B265))/IFERROR(NETWORKDAYS($B265,'Q3 Setup'!$G$4),1),0)</f>
        <v>0</v>
      </c>
      <c r="P265" s="43" t="str">
        <f t="shared" si="125"/>
        <v/>
      </c>
    </row>
    <row r="266" spans="2:17" ht="18.75" customHeight="1" x14ac:dyDescent="0.2">
      <c r="B266" s="31">
        <v>46324</v>
      </c>
      <c r="C266" s="32" t="str">
        <f>'Q3 Setup'!$C$9</f>
        <v>Rep 3</v>
      </c>
      <c r="D266" s="33"/>
      <c r="E266" s="25"/>
      <c r="F266" s="34">
        <f t="shared" si="120"/>
        <v>0</v>
      </c>
      <c r="G266" s="34" t="str">
        <f t="shared" si="121"/>
        <v/>
      </c>
      <c r="H266" s="35" t="str">
        <f t="shared" si="122"/>
        <v/>
      </c>
      <c r="I266" s="36"/>
      <c r="J266" s="37">
        <f t="shared" si="123"/>
        <v>0</v>
      </c>
      <c r="K266" s="35" t="str">
        <f t="shared" si="124"/>
        <v/>
      </c>
      <c r="L266" s="25"/>
      <c r="M266" s="25"/>
      <c r="N266" s="26"/>
      <c r="O266" s="29">
        <f>IFERROR(('Q3 Setup'!$D$9-'Q3 Setup'!$E$9+SUMIFS($N$4:$N265,$C$4:$C265,'Q3 Setup'!$C$9)-SUMIFS($N$4:$N265,$C$4:$C265,'Q3 Setup'!$C$9,$B$4:$B265,"&lt;"&amp;$B266))/IFERROR(NETWORKDAYS($B266,'Q3 Setup'!$G$4),1),0)</f>
        <v>0</v>
      </c>
      <c r="P266" s="38" t="str">
        <f t="shared" si="125"/>
        <v/>
      </c>
    </row>
    <row r="267" spans="2:17" ht="18.75" customHeight="1" x14ac:dyDescent="0.2">
      <c r="B267" s="31">
        <v>46324</v>
      </c>
      <c r="C267" s="39" t="str">
        <f>'Q3 Setup'!$C$10</f>
        <v>Rep 4</v>
      </c>
      <c r="D267" s="33"/>
      <c r="E267" s="25"/>
      <c r="F267" s="40">
        <f t="shared" si="120"/>
        <v>0</v>
      </c>
      <c r="G267" s="40" t="str">
        <f t="shared" si="121"/>
        <v/>
      </c>
      <c r="H267" s="41" t="str">
        <f t="shared" si="122"/>
        <v/>
      </c>
      <c r="I267" s="36"/>
      <c r="J267" s="42">
        <f t="shared" si="123"/>
        <v>0</v>
      </c>
      <c r="K267" s="41" t="str">
        <f t="shared" si="124"/>
        <v/>
      </c>
      <c r="L267" s="25"/>
      <c r="M267" s="25"/>
      <c r="N267" s="26"/>
      <c r="O267" s="29">
        <f>IFERROR(('Q3 Setup'!$D$10-'Q3 Setup'!$E$10+SUMIFS($N$4:$N266,$C$4:$C266,'Q3 Setup'!$C$10)-SUMIFS($N$4:$N266,$C$4:$C266,'Q3 Setup'!$C$10,$B$4:$B266,"&lt;"&amp;$B267))/IFERROR(NETWORKDAYS($B267,'Q3 Setup'!$G$4),1),0)</f>
        <v>0</v>
      </c>
      <c r="P267" s="43" t="str">
        <f t="shared" si="125"/>
        <v/>
      </c>
    </row>
    <row r="268" spans="2:17" ht="18.75" customHeight="1" x14ac:dyDescent="0.2">
      <c r="B268" s="31">
        <v>46324</v>
      </c>
      <c r="C268" s="32" t="str">
        <f>'Q3 Setup'!$C$11</f>
        <v>Rep 5</v>
      </c>
      <c r="D268" s="33"/>
      <c r="E268" s="25"/>
      <c r="F268" s="34">
        <f t="shared" si="120"/>
        <v>0</v>
      </c>
      <c r="G268" s="34" t="str">
        <f t="shared" si="121"/>
        <v/>
      </c>
      <c r="H268" s="35" t="str">
        <f t="shared" si="122"/>
        <v/>
      </c>
      <c r="I268" s="36"/>
      <c r="J268" s="37">
        <f t="shared" si="123"/>
        <v>0</v>
      </c>
      <c r="K268" s="35" t="str">
        <f t="shared" si="124"/>
        <v/>
      </c>
      <c r="L268" s="25"/>
      <c r="M268" s="25"/>
      <c r="N268" s="26"/>
      <c r="O268" s="29">
        <f>IFERROR(('Q3 Setup'!$D$11-'Q3 Setup'!$E$11+SUMIFS($N$4:$N267,$C$4:$C267,'Q3 Setup'!$C$11)-SUMIFS($N$4:$N267,$C$4:$C267,'Q3 Setup'!$C$11,$B$4:$B267,"&lt;"&amp;$B268))/IFERROR(NETWORKDAYS($B268,'Q3 Setup'!$G$4),1),0)</f>
        <v>0</v>
      </c>
      <c r="P268" s="38" t="str">
        <f t="shared" si="125"/>
        <v/>
      </c>
    </row>
    <row r="269" spans="2:17" ht="18.75" customHeight="1" x14ac:dyDescent="0.2">
      <c r="B269" s="31">
        <v>46324</v>
      </c>
      <c r="C269" s="39" t="str">
        <f>'Q3 Setup'!$C$12</f>
        <v>Rep 6</v>
      </c>
      <c r="D269" s="33"/>
      <c r="E269" s="25"/>
      <c r="F269" s="40">
        <f t="shared" si="120"/>
        <v>0</v>
      </c>
      <c r="G269" s="40" t="str">
        <f t="shared" si="121"/>
        <v/>
      </c>
      <c r="H269" s="41" t="str">
        <f t="shared" si="122"/>
        <v/>
      </c>
      <c r="I269" s="36"/>
      <c r="J269" s="42">
        <f t="shared" si="123"/>
        <v>0</v>
      </c>
      <c r="K269" s="41" t="str">
        <f t="shared" si="124"/>
        <v/>
      </c>
      <c r="L269" s="25"/>
      <c r="M269" s="25"/>
      <c r="N269" s="26"/>
      <c r="O269" s="29">
        <f>IFERROR(('Q3 Setup'!$D$12-'Q3 Setup'!$E$12+SUMIFS($N$4:$N268,$C$4:$C268,'Q3 Setup'!$C$12)-SUMIFS($N$4:$N268,$C$4:$C268,'Q3 Setup'!$C$12,$B$4:$B268,"&lt;"&amp;$B269))/IFERROR(NETWORKDAYS($B269,'Q3 Setup'!$G$4),1),0)</f>
        <v>0</v>
      </c>
      <c r="P269" s="43" t="str">
        <f t="shared" si="125"/>
        <v/>
      </c>
    </row>
    <row r="270" spans="2:17" ht="18.75" customHeight="1" x14ac:dyDescent="0.2">
      <c r="B270" s="31">
        <v>46324</v>
      </c>
      <c r="C270" s="32" t="str">
        <f>'Q3 Setup'!$C$13</f>
        <v>Rep 7</v>
      </c>
      <c r="D270" s="33"/>
      <c r="E270" s="25"/>
      <c r="F270" s="34">
        <f t="shared" si="120"/>
        <v>0</v>
      </c>
      <c r="G270" s="34" t="str">
        <f t="shared" si="121"/>
        <v/>
      </c>
      <c r="H270" s="35" t="str">
        <f t="shared" si="122"/>
        <v/>
      </c>
      <c r="I270" s="36"/>
      <c r="J270" s="37">
        <f t="shared" si="123"/>
        <v>0</v>
      </c>
      <c r="K270" s="35" t="str">
        <f t="shared" si="124"/>
        <v/>
      </c>
      <c r="L270" s="25"/>
      <c r="M270" s="25"/>
      <c r="N270" s="26"/>
      <c r="O270" s="29">
        <f>IFERROR(('Q3 Setup'!$D$13-'Q3 Setup'!$E$13+SUMIFS($N$4:$N269,$C$4:$C269,'Q3 Setup'!$C$13)-SUMIFS($N$4:$N269,$C$4:$C269,'Q3 Setup'!$C$13,$B$4:$B269,"&lt;"&amp;$B270))/IFERROR(NETWORKDAYS($B270,'Q3 Setup'!$G$4),1),0)</f>
        <v>0</v>
      </c>
      <c r="P270" s="38" t="str">
        <f t="shared" si="125"/>
        <v/>
      </c>
    </row>
    <row r="271" spans="2:17" ht="18.75" customHeight="1" x14ac:dyDescent="0.2">
      <c r="B271" s="31">
        <v>46324</v>
      </c>
      <c r="C271" s="39" t="str">
        <f>'Q3 Setup'!$C$14</f>
        <v>Rep 8</v>
      </c>
      <c r="D271" s="33"/>
      <c r="E271" s="25"/>
      <c r="F271" s="40">
        <f t="shared" si="120"/>
        <v>0</v>
      </c>
      <c r="G271" s="40" t="str">
        <f t="shared" si="121"/>
        <v/>
      </c>
      <c r="H271" s="41" t="str">
        <f t="shared" si="122"/>
        <v/>
      </c>
      <c r="I271" s="36"/>
      <c r="J271" s="42">
        <f t="shared" si="123"/>
        <v>0</v>
      </c>
      <c r="K271" s="41" t="str">
        <f t="shared" si="124"/>
        <v/>
      </c>
      <c r="L271" s="25"/>
      <c r="M271" s="25"/>
      <c r="N271" s="26"/>
      <c r="O271" s="29">
        <f>IFERROR(('Q3 Setup'!$D$14-'Q3 Setup'!$E$14+SUMIFS($N$4:$N270,$C$4:$C270,'Q3 Setup'!$C$14)-SUMIFS($N$4:$N270,$C$4:$C270,'Q3 Setup'!$C$14,$B$4:$B270,"&lt;"&amp;$B271))/IFERROR(NETWORKDAYS($B271,'Q3 Setup'!$G$4),1),0)</f>
        <v>0</v>
      </c>
      <c r="P271" s="43" t="str">
        <f t="shared" si="125"/>
        <v/>
      </c>
    </row>
    <row r="272" spans="2:17" ht="18.75" customHeight="1" x14ac:dyDescent="0.2">
      <c r="B272" s="31">
        <v>46324</v>
      </c>
      <c r="C272" s="32" t="str">
        <f>'Q3 Setup'!$C$15</f>
        <v>Rep 9</v>
      </c>
      <c r="D272" s="33"/>
      <c r="E272" s="25"/>
      <c r="F272" s="34">
        <f t="shared" si="120"/>
        <v>0</v>
      </c>
      <c r="G272" s="34" t="str">
        <f t="shared" si="121"/>
        <v/>
      </c>
      <c r="H272" s="35" t="str">
        <f t="shared" si="122"/>
        <v/>
      </c>
      <c r="I272" s="36"/>
      <c r="J272" s="37">
        <f t="shared" si="123"/>
        <v>0</v>
      </c>
      <c r="K272" s="35" t="str">
        <f t="shared" si="124"/>
        <v/>
      </c>
      <c r="L272" s="25"/>
      <c r="M272" s="25"/>
      <c r="N272" s="26"/>
      <c r="O272" s="29">
        <f>IFERROR(('Q3 Setup'!$D$15-'Q3 Setup'!$E$15+SUMIFS($N$4:$N271,$C$4:$C271,'Q3 Setup'!$C$15)-SUMIFS($N$4:$N271,$C$4:$C271,'Q3 Setup'!$C$15,$B$4:$B271,"&lt;"&amp;$B272))/IFERROR(NETWORKDAYS($B272,'Q3 Setup'!$G$4),1),0)</f>
        <v>0</v>
      </c>
      <c r="P272" s="38" t="str">
        <f t="shared" si="125"/>
        <v/>
      </c>
    </row>
    <row r="273" spans="2:17" ht="18.75" customHeight="1" x14ac:dyDescent="0.2">
      <c r="B273" s="31">
        <v>46324</v>
      </c>
      <c r="C273" s="39" t="str">
        <f>'Q3 Setup'!$C$16</f>
        <v>Rep 10</v>
      </c>
      <c r="D273" s="33"/>
      <c r="E273" s="25"/>
      <c r="F273" s="40">
        <f t="shared" si="120"/>
        <v>0</v>
      </c>
      <c r="G273" s="40" t="str">
        <f t="shared" si="121"/>
        <v/>
      </c>
      <c r="H273" s="41" t="str">
        <f t="shared" si="122"/>
        <v/>
      </c>
      <c r="I273" s="36"/>
      <c r="J273" s="42">
        <f t="shared" si="123"/>
        <v>0</v>
      </c>
      <c r="K273" s="41" t="str">
        <f t="shared" si="124"/>
        <v/>
      </c>
      <c r="L273" s="25"/>
      <c r="M273" s="25"/>
      <c r="N273" s="26"/>
      <c r="O273" s="29">
        <f>IFERROR(('Q3 Setup'!$D$16-'Q3 Setup'!$E$16+SUMIFS($N$4:$N272,$C$4:$C272,'Q3 Setup'!$C$16)-SUMIFS($N$4:$N272,$C$4:$C272,'Q3 Setup'!$C$16,$B$4:$B272,"&lt;"&amp;$B273))/IFERROR(NETWORKDAYS($B273,'Q3 Setup'!$G$4),1),0)</f>
        <v>0</v>
      </c>
      <c r="P273" s="43" t="str">
        <f t="shared" si="125"/>
        <v/>
      </c>
    </row>
    <row r="274" spans="2:17" ht="18.75" customHeight="1" x14ac:dyDescent="0.2">
      <c r="B274" s="31">
        <v>46324</v>
      </c>
      <c r="C274" s="32">
        <f>'Q3 Setup'!$C$17</f>
        <v>0</v>
      </c>
      <c r="D274" s="33"/>
      <c r="E274" s="25"/>
      <c r="F274" s="34">
        <f t="shared" si="120"/>
        <v>0</v>
      </c>
      <c r="G274" s="34" t="str">
        <f t="shared" si="121"/>
        <v/>
      </c>
      <c r="H274" s="35" t="str">
        <f t="shared" si="122"/>
        <v/>
      </c>
      <c r="I274" s="36"/>
      <c r="J274" s="37">
        <f t="shared" si="123"/>
        <v>0</v>
      </c>
      <c r="K274" s="35" t="str">
        <f t="shared" si="124"/>
        <v/>
      </c>
      <c r="L274" s="25"/>
      <c r="M274" s="25"/>
      <c r="N274" s="26"/>
      <c r="O274" s="29">
        <f>IFERROR(('Q3 Setup'!$D$17-'Q3 Setup'!$E$17+SUMIFS($N$4:$N273,$C$4:$C273,'Q3 Setup'!$C$17)-SUMIFS($N$4:$N273,$C$4:$C273,'Q3 Setup'!$C$17,$B$4:$B273,"&lt;"&amp;$B274))/IFERROR(NETWORKDAYS($B274,'Q3 Setup'!$G$4),1),0)</f>
        <v>0</v>
      </c>
      <c r="P274" s="38" t="str">
        <f t="shared" si="125"/>
        <v/>
      </c>
    </row>
    <row r="275" spans="2:17" ht="18.75" customHeight="1" x14ac:dyDescent="0.2">
      <c r="B275" s="31">
        <v>46324</v>
      </c>
      <c r="C275" s="39">
        <f>'Q3 Setup'!$C$18</f>
        <v>0</v>
      </c>
      <c r="D275" s="33"/>
      <c r="E275" s="25"/>
      <c r="F275" s="40">
        <f t="shared" si="120"/>
        <v>0</v>
      </c>
      <c r="G275" s="40" t="str">
        <f t="shared" si="121"/>
        <v/>
      </c>
      <c r="H275" s="41" t="str">
        <f t="shared" si="122"/>
        <v/>
      </c>
      <c r="I275" s="36"/>
      <c r="J275" s="42">
        <f t="shared" si="123"/>
        <v>0</v>
      </c>
      <c r="K275" s="41" t="str">
        <f t="shared" si="124"/>
        <v/>
      </c>
      <c r="L275" s="25"/>
      <c r="M275" s="25"/>
      <c r="N275" s="26"/>
      <c r="O275" s="29">
        <f>IFERROR(('Q3 Setup'!$D$18-'Q3 Setup'!$E$18+SUMIFS($N$4:$N274,$C$4:$C274,'Q3 Setup'!$C$18)-SUMIFS($N$4:$N274,$C$4:$C274,'Q3 Setup'!$C$18,$B$4:$B274,"&lt;"&amp;$B275))/IFERROR(NETWORKDAYS($B275,'Q3 Setup'!$G$4),1),0)</f>
        <v>0</v>
      </c>
      <c r="P275" s="43" t="str">
        <f t="shared" si="125"/>
        <v/>
      </c>
    </row>
    <row r="276" spans="2:17" ht="4.5" customHeight="1" x14ac:dyDescent="0.2"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</row>
    <row r="277" spans="2:17" ht="18.75" customHeight="1" x14ac:dyDescent="0.2">
      <c r="B277" s="31">
        <v>46325</v>
      </c>
      <c r="C277" s="32" t="str">
        <f>'Q3 Setup'!$C$7</f>
        <v>Rep 1</v>
      </c>
      <c r="D277" s="33"/>
      <c r="E277" s="25"/>
      <c r="F277" s="34">
        <f t="shared" ref="F277:F288" si="126">IFERROR(D277*7.5,"")</f>
        <v>0</v>
      </c>
      <c r="G277" s="34" t="str">
        <f t="shared" ref="G277:G288" si="127">IFERROR(E277/D277,"")</f>
        <v/>
      </c>
      <c r="H277" s="35" t="str">
        <f t="shared" ref="H277:H288" si="128">IFERROR(E277/F277,"")</f>
        <v/>
      </c>
      <c r="I277" s="36"/>
      <c r="J277" s="37">
        <f t="shared" ref="J277:J288" si="129">IFERROR(D277*0.375/24,"")</f>
        <v>0</v>
      </c>
      <c r="K277" s="35" t="str">
        <f t="shared" ref="K277:K288" si="130">IFERROR(I277/J277,"")</f>
        <v/>
      </c>
      <c r="L277" s="25"/>
      <c r="M277" s="25"/>
      <c r="N277" s="26"/>
      <c r="O277" s="29">
        <f>IFERROR(('Q3 Setup'!$D$7-'Q3 Setup'!$E$7+SUMIFS($N$4:$N276,$C$4:$C276,'Q3 Setup'!$C$7)-SUMIFS($N$4:$N276,$C$4:$C276,'Q3 Setup'!$C$7,$B$4:$B276,"&lt;"&amp;$B277))/IFERROR(NETWORKDAYS($B277,'Q3 Setup'!$G$4),1),0)</f>
        <v>0</v>
      </c>
      <c r="P277" s="38" t="str">
        <f t="shared" ref="P277:P288" si="131">IFERROR(N277/O277,"")</f>
        <v/>
      </c>
    </row>
    <row r="278" spans="2:17" ht="18.75" customHeight="1" x14ac:dyDescent="0.2">
      <c r="B278" s="31">
        <v>46325</v>
      </c>
      <c r="C278" s="39" t="str">
        <f>'Q3 Setup'!$C$8</f>
        <v>Rep 2</v>
      </c>
      <c r="D278" s="33"/>
      <c r="E278" s="25"/>
      <c r="F278" s="40">
        <f t="shared" si="126"/>
        <v>0</v>
      </c>
      <c r="G278" s="40" t="str">
        <f t="shared" si="127"/>
        <v/>
      </c>
      <c r="H278" s="41" t="str">
        <f t="shared" si="128"/>
        <v/>
      </c>
      <c r="I278" s="36"/>
      <c r="J278" s="42">
        <f t="shared" si="129"/>
        <v>0</v>
      </c>
      <c r="K278" s="41" t="str">
        <f t="shared" si="130"/>
        <v/>
      </c>
      <c r="L278" s="25"/>
      <c r="M278" s="25"/>
      <c r="N278" s="26"/>
      <c r="O278" s="29">
        <f>IFERROR(('Q3 Setup'!$D$8-'Q3 Setup'!$E$8+SUMIFS($N$4:$N277,$C$4:$C277,'Q3 Setup'!$C$8)-SUMIFS($N$4:$N277,$C$4:$C277,'Q3 Setup'!$C$8,$B$4:$B277,"&lt;"&amp;$B278))/IFERROR(NETWORKDAYS($B278,'Q3 Setup'!$G$4),1),0)</f>
        <v>0</v>
      </c>
      <c r="P278" s="43" t="str">
        <f t="shared" si="131"/>
        <v/>
      </c>
    </row>
    <row r="279" spans="2:17" ht="18.75" customHeight="1" x14ac:dyDescent="0.2">
      <c r="B279" s="31">
        <v>46325</v>
      </c>
      <c r="C279" s="32" t="str">
        <f>'Q3 Setup'!$C$9</f>
        <v>Rep 3</v>
      </c>
      <c r="D279" s="33"/>
      <c r="E279" s="25"/>
      <c r="F279" s="34">
        <f t="shared" si="126"/>
        <v>0</v>
      </c>
      <c r="G279" s="34" t="str">
        <f t="shared" si="127"/>
        <v/>
      </c>
      <c r="H279" s="35" t="str">
        <f t="shared" si="128"/>
        <v/>
      </c>
      <c r="I279" s="36"/>
      <c r="J279" s="37">
        <f t="shared" si="129"/>
        <v>0</v>
      </c>
      <c r="K279" s="35" t="str">
        <f t="shared" si="130"/>
        <v/>
      </c>
      <c r="L279" s="25"/>
      <c r="M279" s="25"/>
      <c r="N279" s="26"/>
      <c r="O279" s="29">
        <f>IFERROR(('Q3 Setup'!$D$9-'Q3 Setup'!$E$9+SUMIFS($N$4:$N278,$C$4:$C278,'Q3 Setup'!$C$9)-SUMIFS($N$4:$N278,$C$4:$C278,'Q3 Setup'!$C$9,$B$4:$B278,"&lt;"&amp;$B279))/IFERROR(NETWORKDAYS($B279,'Q3 Setup'!$G$4),1),0)</f>
        <v>0</v>
      </c>
      <c r="P279" s="38" t="str">
        <f t="shared" si="131"/>
        <v/>
      </c>
    </row>
    <row r="280" spans="2:17" ht="18.75" customHeight="1" x14ac:dyDescent="0.2">
      <c r="B280" s="31">
        <v>46325</v>
      </c>
      <c r="C280" s="39" t="str">
        <f>'Q3 Setup'!$C$10</f>
        <v>Rep 4</v>
      </c>
      <c r="D280" s="33"/>
      <c r="E280" s="25"/>
      <c r="F280" s="40">
        <f t="shared" si="126"/>
        <v>0</v>
      </c>
      <c r="G280" s="40" t="str">
        <f t="shared" si="127"/>
        <v/>
      </c>
      <c r="H280" s="41" t="str">
        <f t="shared" si="128"/>
        <v/>
      </c>
      <c r="I280" s="36"/>
      <c r="J280" s="42">
        <f t="shared" si="129"/>
        <v>0</v>
      </c>
      <c r="K280" s="41" t="str">
        <f t="shared" si="130"/>
        <v/>
      </c>
      <c r="L280" s="25"/>
      <c r="M280" s="25"/>
      <c r="N280" s="26"/>
      <c r="O280" s="29">
        <f>IFERROR(('Q3 Setup'!$D$10-'Q3 Setup'!$E$10+SUMIFS($N$4:$N279,$C$4:$C279,'Q3 Setup'!$C$10)-SUMIFS($N$4:$N279,$C$4:$C279,'Q3 Setup'!$C$10,$B$4:$B279,"&lt;"&amp;$B280))/IFERROR(NETWORKDAYS($B280,'Q3 Setup'!$G$4),1),0)</f>
        <v>0</v>
      </c>
      <c r="P280" s="43" t="str">
        <f t="shared" si="131"/>
        <v/>
      </c>
    </row>
    <row r="281" spans="2:17" ht="18.75" customHeight="1" x14ac:dyDescent="0.2">
      <c r="B281" s="31">
        <v>46325</v>
      </c>
      <c r="C281" s="32" t="str">
        <f>'Q3 Setup'!$C$11</f>
        <v>Rep 5</v>
      </c>
      <c r="D281" s="33"/>
      <c r="E281" s="25"/>
      <c r="F281" s="34">
        <f t="shared" si="126"/>
        <v>0</v>
      </c>
      <c r="G281" s="34" t="str">
        <f t="shared" si="127"/>
        <v/>
      </c>
      <c r="H281" s="35" t="str">
        <f t="shared" si="128"/>
        <v/>
      </c>
      <c r="I281" s="36"/>
      <c r="J281" s="37">
        <f t="shared" si="129"/>
        <v>0</v>
      </c>
      <c r="K281" s="35" t="str">
        <f t="shared" si="130"/>
        <v/>
      </c>
      <c r="L281" s="25"/>
      <c r="M281" s="25"/>
      <c r="N281" s="26"/>
      <c r="O281" s="29">
        <f>IFERROR(('Q3 Setup'!$D$11-'Q3 Setup'!$E$11+SUMIFS($N$4:$N280,$C$4:$C280,'Q3 Setup'!$C$11)-SUMIFS($N$4:$N280,$C$4:$C280,'Q3 Setup'!$C$11,$B$4:$B280,"&lt;"&amp;$B281))/IFERROR(NETWORKDAYS($B281,'Q3 Setup'!$G$4),1),0)</f>
        <v>0</v>
      </c>
      <c r="P281" s="38" t="str">
        <f t="shared" si="131"/>
        <v/>
      </c>
    </row>
    <row r="282" spans="2:17" ht="18.75" customHeight="1" x14ac:dyDescent="0.2">
      <c r="B282" s="31">
        <v>46325</v>
      </c>
      <c r="C282" s="39" t="str">
        <f>'Q3 Setup'!$C$12</f>
        <v>Rep 6</v>
      </c>
      <c r="D282" s="33"/>
      <c r="E282" s="25"/>
      <c r="F282" s="40">
        <f t="shared" si="126"/>
        <v>0</v>
      </c>
      <c r="G282" s="40" t="str">
        <f t="shared" si="127"/>
        <v/>
      </c>
      <c r="H282" s="41" t="str">
        <f t="shared" si="128"/>
        <v/>
      </c>
      <c r="I282" s="36"/>
      <c r="J282" s="42">
        <f t="shared" si="129"/>
        <v>0</v>
      </c>
      <c r="K282" s="41" t="str">
        <f t="shared" si="130"/>
        <v/>
      </c>
      <c r="L282" s="25"/>
      <c r="M282" s="25"/>
      <c r="N282" s="26"/>
      <c r="O282" s="29">
        <f>IFERROR(('Q3 Setup'!$D$12-'Q3 Setup'!$E$12+SUMIFS($N$4:$N281,$C$4:$C281,'Q3 Setup'!$C$12)-SUMIFS($N$4:$N281,$C$4:$C281,'Q3 Setup'!$C$12,$B$4:$B281,"&lt;"&amp;$B282))/IFERROR(NETWORKDAYS($B282,'Q3 Setup'!$G$4),1),0)</f>
        <v>0</v>
      </c>
      <c r="P282" s="43" t="str">
        <f t="shared" si="131"/>
        <v/>
      </c>
    </row>
    <row r="283" spans="2:17" ht="18.75" customHeight="1" x14ac:dyDescent="0.2">
      <c r="B283" s="31">
        <v>46325</v>
      </c>
      <c r="C283" s="32" t="str">
        <f>'Q3 Setup'!$C$13</f>
        <v>Rep 7</v>
      </c>
      <c r="D283" s="33"/>
      <c r="E283" s="25"/>
      <c r="F283" s="34">
        <f t="shared" si="126"/>
        <v>0</v>
      </c>
      <c r="G283" s="34" t="str">
        <f t="shared" si="127"/>
        <v/>
      </c>
      <c r="H283" s="35" t="str">
        <f t="shared" si="128"/>
        <v/>
      </c>
      <c r="I283" s="36"/>
      <c r="J283" s="37">
        <f t="shared" si="129"/>
        <v>0</v>
      </c>
      <c r="K283" s="35" t="str">
        <f t="shared" si="130"/>
        <v/>
      </c>
      <c r="L283" s="25"/>
      <c r="M283" s="25"/>
      <c r="N283" s="26"/>
      <c r="O283" s="29">
        <f>IFERROR(('Q3 Setup'!$D$13-'Q3 Setup'!$E$13+SUMIFS($N$4:$N282,$C$4:$C282,'Q3 Setup'!$C$13)-SUMIFS($N$4:$N282,$C$4:$C282,'Q3 Setup'!$C$13,$B$4:$B282,"&lt;"&amp;$B283))/IFERROR(NETWORKDAYS($B283,'Q3 Setup'!$G$4),1),0)</f>
        <v>0</v>
      </c>
      <c r="P283" s="38" t="str">
        <f t="shared" si="131"/>
        <v/>
      </c>
    </row>
    <row r="284" spans="2:17" ht="18.75" customHeight="1" x14ac:dyDescent="0.2">
      <c r="B284" s="31">
        <v>46325</v>
      </c>
      <c r="C284" s="39" t="str">
        <f>'Q3 Setup'!$C$14</f>
        <v>Rep 8</v>
      </c>
      <c r="D284" s="33"/>
      <c r="E284" s="25"/>
      <c r="F284" s="40">
        <f t="shared" si="126"/>
        <v>0</v>
      </c>
      <c r="G284" s="40" t="str">
        <f t="shared" si="127"/>
        <v/>
      </c>
      <c r="H284" s="41" t="str">
        <f t="shared" si="128"/>
        <v/>
      </c>
      <c r="I284" s="36"/>
      <c r="J284" s="42">
        <f t="shared" si="129"/>
        <v>0</v>
      </c>
      <c r="K284" s="41" t="str">
        <f t="shared" si="130"/>
        <v/>
      </c>
      <c r="L284" s="25"/>
      <c r="M284" s="25"/>
      <c r="N284" s="26"/>
      <c r="O284" s="29">
        <f>IFERROR(('Q3 Setup'!$D$14-'Q3 Setup'!$E$14+SUMIFS($N$4:$N283,$C$4:$C283,'Q3 Setup'!$C$14)-SUMIFS($N$4:$N283,$C$4:$C283,'Q3 Setup'!$C$14,$B$4:$B283,"&lt;"&amp;$B284))/IFERROR(NETWORKDAYS($B284,'Q3 Setup'!$G$4),1),0)</f>
        <v>0</v>
      </c>
      <c r="P284" s="43" t="str">
        <f t="shared" si="131"/>
        <v/>
      </c>
    </row>
    <row r="285" spans="2:17" ht="18.75" customHeight="1" x14ac:dyDescent="0.2">
      <c r="B285" s="31">
        <v>46325</v>
      </c>
      <c r="C285" s="32" t="str">
        <f>'Q3 Setup'!$C$15</f>
        <v>Rep 9</v>
      </c>
      <c r="D285" s="33"/>
      <c r="E285" s="25"/>
      <c r="F285" s="34">
        <f t="shared" si="126"/>
        <v>0</v>
      </c>
      <c r="G285" s="34" t="str">
        <f t="shared" si="127"/>
        <v/>
      </c>
      <c r="H285" s="35" t="str">
        <f t="shared" si="128"/>
        <v/>
      </c>
      <c r="I285" s="36"/>
      <c r="J285" s="37">
        <f t="shared" si="129"/>
        <v>0</v>
      </c>
      <c r="K285" s="35" t="str">
        <f t="shared" si="130"/>
        <v/>
      </c>
      <c r="L285" s="25"/>
      <c r="M285" s="25"/>
      <c r="N285" s="26"/>
      <c r="O285" s="29">
        <f>IFERROR(('Q3 Setup'!$D$15-'Q3 Setup'!$E$15+SUMIFS($N$4:$N284,$C$4:$C284,'Q3 Setup'!$C$15)-SUMIFS($N$4:$N284,$C$4:$C284,'Q3 Setup'!$C$15,$B$4:$B284,"&lt;"&amp;$B285))/IFERROR(NETWORKDAYS($B285,'Q3 Setup'!$G$4),1),0)</f>
        <v>0</v>
      </c>
      <c r="P285" s="38" t="str">
        <f t="shared" si="131"/>
        <v/>
      </c>
    </row>
    <row r="286" spans="2:17" ht="18.75" customHeight="1" x14ac:dyDescent="0.2">
      <c r="B286" s="31">
        <v>46325</v>
      </c>
      <c r="C286" s="39" t="str">
        <f>'Q3 Setup'!$C$16</f>
        <v>Rep 10</v>
      </c>
      <c r="D286" s="33"/>
      <c r="E286" s="25"/>
      <c r="F286" s="40">
        <f t="shared" si="126"/>
        <v>0</v>
      </c>
      <c r="G286" s="40" t="str">
        <f t="shared" si="127"/>
        <v/>
      </c>
      <c r="H286" s="41" t="str">
        <f t="shared" si="128"/>
        <v/>
      </c>
      <c r="I286" s="36"/>
      <c r="J286" s="42">
        <f t="shared" si="129"/>
        <v>0</v>
      </c>
      <c r="K286" s="41" t="str">
        <f t="shared" si="130"/>
        <v/>
      </c>
      <c r="L286" s="25"/>
      <c r="M286" s="25"/>
      <c r="N286" s="26"/>
      <c r="O286" s="29">
        <f>IFERROR(('Q3 Setup'!$D$16-'Q3 Setup'!$E$16+SUMIFS($N$4:$N285,$C$4:$C285,'Q3 Setup'!$C$16)-SUMIFS($N$4:$N285,$C$4:$C285,'Q3 Setup'!$C$16,$B$4:$B285,"&lt;"&amp;$B286))/IFERROR(NETWORKDAYS($B286,'Q3 Setup'!$G$4),1),0)</f>
        <v>0</v>
      </c>
      <c r="P286" s="43" t="str">
        <f t="shared" si="131"/>
        <v/>
      </c>
    </row>
    <row r="287" spans="2:17" ht="18.75" customHeight="1" x14ac:dyDescent="0.2">
      <c r="B287" s="31">
        <v>46325</v>
      </c>
      <c r="C287" s="32">
        <f>'Q3 Setup'!$C$17</f>
        <v>0</v>
      </c>
      <c r="D287" s="33"/>
      <c r="E287" s="25"/>
      <c r="F287" s="34">
        <f t="shared" si="126"/>
        <v>0</v>
      </c>
      <c r="G287" s="34" t="str">
        <f t="shared" si="127"/>
        <v/>
      </c>
      <c r="H287" s="35" t="str">
        <f t="shared" si="128"/>
        <v/>
      </c>
      <c r="I287" s="36"/>
      <c r="J287" s="37">
        <f t="shared" si="129"/>
        <v>0</v>
      </c>
      <c r="K287" s="35" t="str">
        <f t="shared" si="130"/>
        <v/>
      </c>
      <c r="L287" s="25"/>
      <c r="M287" s="25"/>
      <c r="N287" s="26"/>
      <c r="O287" s="29">
        <f>IFERROR(('Q3 Setup'!$D$17-'Q3 Setup'!$E$17+SUMIFS($N$4:$N286,$C$4:$C286,'Q3 Setup'!$C$17)-SUMIFS($N$4:$N286,$C$4:$C286,'Q3 Setup'!$C$17,$B$4:$B286,"&lt;"&amp;$B287))/IFERROR(NETWORKDAYS($B287,'Q3 Setup'!$G$4),1),0)</f>
        <v>0</v>
      </c>
      <c r="P287" s="38" t="str">
        <f t="shared" si="131"/>
        <v/>
      </c>
    </row>
    <row r="288" spans="2:17" ht="18.75" customHeight="1" x14ac:dyDescent="0.2">
      <c r="B288" s="31">
        <v>46325</v>
      </c>
      <c r="C288" s="39">
        <f>'Q3 Setup'!$C$18</f>
        <v>0</v>
      </c>
      <c r="D288" s="33"/>
      <c r="E288" s="25"/>
      <c r="F288" s="40">
        <f t="shared" si="126"/>
        <v>0</v>
      </c>
      <c r="G288" s="40" t="str">
        <f t="shared" si="127"/>
        <v/>
      </c>
      <c r="H288" s="41" t="str">
        <f t="shared" si="128"/>
        <v/>
      </c>
      <c r="I288" s="36"/>
      <c r="J288" s="42">
        <f t="shared" si="129"/>
        <v>0</v>
      </c>
      <c r="K288" s="41" t="str">
        <f t="shared" si="130"/>
        <v/>
      </c>
      <c r="L288" s="25"/>
      <c r="M288" s="25"/>
      <c r="N288" s="26"/>
      <c r="O288" s="29">
        <f>IFERROR(('Q3 Setup'!$D$18-'Q3 Setup'!$E$18+SUMIFS($N$4:$N287,$C$4:$C287,'Q3 Setup'!$C$18)-SUMIFS($N$4:$N287,$C$4:$C287,'Q3 Setup'!$C$18,$B$4:$B287,"&lt;"&amp;$B288))/IFERROR(NETWORKDAYS($B288,'Q3 Setup'!$G$4),1),0)</f>
        <v>0</v>
      </c>
      <c r="P288" s="43" t="str">
        <f t="shared" si="131"/>
        <v/>
      </c>
    </row>
    <row r="289" spans="2:17" ht="4.5" customHeight="1" x14ac:dyDescent="0.2"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</row>
    <row r="290" spans="2:17" ht="18.75" customHeight="1" x14ac:dyDescent="0.2">
      <c r="B290" s="31">
        <v>46328</v>
      </c>
      <c r="C290" s="32" t="str">
        <f>'Q3 Setup'!$C$7</f>
        <v>Rep 1</v>
      </c>
      <c r="D290" s="33"/>
      <c r="E290" s="25"/>
      <c r="F290" s="34">
        <f t="shared" ref="F290:F301" si="132">IFERROR(D290*7.5,"")</f>
        <v>0</v>
      </c>
      <c r="G290" s="34" t="str">
        <f t="shared" ref="G290:G301" si="133">IFERROR(E290/D290,"")</f>
        <v/>
      </c>
      <c r="H290" s="35" t="str">
        <f t="shared" ref="H290:H301" si="134">IFERROR(E290/F290,"")</f>
        <v/>
      </c>
      <c r="I290" s="36"/>
      <c r="J290" s="37">
        <f t="shared" ref="J290:J301" si="135">IFERROR(D290*0.375/24,"")</f>
        <v>0</v>
      </c>
      <c r="K290" s="35" t="str">
        <f t="shared" ref="K290:K301" si="136">IFERROR(I290/J290,"")</f>
        <v/>
      </c>
      <c r="L290" s="25"/>
      <c r="M290" s="25"/>
      <c r="N290" s="26"/>
      <c r="O290" s="29">
        <f>IFERROR(('Q3 Setup'!$D$7-'Q3 Setup'!$E$7+SUMIFS($N$4:$N289,$C$4:$C289,'Q3 Setup'!$C$7)-SUMIFS($N$4:$N289,$C$4:$C289,'Q3 Setup'!$C$7,$B$4:$B289,"&lt;"&amp;$B290))/IFERROR(NETWORKDAYS($B290,'Q3 Setup'!$G$4),1),0)</f>
        <v>0</v>
      </c>
      <c r="P290" s="38" t="str">
        <f t="shared" ref="P290:P301" si="137">IFERROR(N290/O290,"")</f>
        <v/>
      </c>
    </row>
    <row r="291" spans="2:17" ht="18.75" customHeight="1" x14ac:dyDescent="0.2">
      <c r="B291" s="31">
        <v>46328</v>
      </c>
      <c r="C291" s="39" t="str">
        <f>'Q3 Setup'!$C$8</f>
        <v>Rep 2</v>
      </c>
      <c r="D291" s="33"/>
      <c r="E291" s="25"/>
      <c r="F291" s="40">
        <f t="shared" si="132"/>
        <v>0</v>
      </c>
      <c r="G291" s="40" t="str">
        <f t="shared" si="133"/>
        <v/>
      </c>
      <c r="H291" s="41" t="str">
        <f t="shared" si="134"/>
        <v/>
      </c>
      <c r="I291" s="36"/>
      <c r="J291" s="42">
        <f t="shared" si="135"/>
        <v>0</v>
      </c>
      <c r="K291" s="41" t="str">
        <f t="shared" si="136"/>
        <v/>
      </c>
      <c r="L291" s="25"/>
      <c r="M291" s="25"/>
      <c r="N291" s="26"/>
      <c r="O291" s="29">
        <f>IFERROR(('Q3 Setup'!$D$8-'Q3 Setup'!$E$8+SUMIFS($N$4:$N290,$C$4:$C290,'Q3 Setup'!$C$8)-SUMIFS($N$4:$N290,$C$4:$C290,'Q3 Setup'!$C$8,$B$4:$B290,"&lt;"&amp;$B291))/IFERROR(NETWORKDAYS($B291,'Q3 Setup'!$G$4),1),0)</f>
        <v>0</v>
      </c>
      <c r="P291" s="43" t="str">
        <f t="shared" si="137"/>
        <v/>
      </c>
    </row>
    <row r="292" spans="2:17" ht="18.75" customHeight="1" x14ac:dyDescent="0.2">
      <c r="B292" s="31">
        <v>46328</v>
      </c>
      <c r="C292" s="32" t="str">
        <f>'Q3 Setup'!$C$9</f>
        <v>Rep 3</v>
      </c>
      <c r="D292" s="33"/>
      <c r="E292" s="25"/>
      <c r="F292" s="34">
        <f t="shared" si="132"/>
        <v>0</v>
      </c>
      <c r="G292" s="34" t="str">
        <f t="shared" si="133"/>
        <v/>
      </c>
      <c r="H292" s="35" t="str">
        <f t="shared" si="134"/>
        <v/>
      </c>
      <c r="I292" s="36"/>
      <c r="J292" s="37">
        <f t="shared" si="135"/>
        <v>0</v>
      </c>
      <c r="K292" s="35" t="str">
        <f t="shared" si="136"/>
        <v/>
      </c>
      <c r="L292" s="25"/>
      <c r="M292" s="25"/>
      <c r="N292" s="26"/>
      <c r="O292" s="29">
        <f>IFERROR(('Q3 Setup'!$D$9-'Q3 Setup'!$E$9+SUMIFS($N$4:$N291,$C$4:$C291,'Q3 Setup'!$C$9)-SUMIFS($N$4:$N291,$C$4:$C291,'Q3 Setup'!$C$9,$B$4:$B291,"&lt;"&amp;$B292))/IFERROR(NETWORKDAYS($B292,'Q3 Setup'!$G$4),1),0)</f>
        <v>0</v>
      </c>
      <c r="P292" s="38" t="str">
        <f t="shared" si="137"/>
        <v/>
      </c>
    </row>
    <row r="293" spans="2:17" ht="18.75" customHeight="1" x14ac:dyDescent="0.2">
      <c r="B293" s="31">
        <v>46328</v>
      </c>
      <c r="C293" s="39" t="str">
        <f>'Q3 Setup'!$C$10</f>
        <v>Rep 4</v>
      </c>
      <c r="D293" s="33"/>
      <c r="E293" s="25"/>
      <c r="F293" s="40">
        <f t="shared" si="132"/>
        <v>0</v>
      </c>
      <c r="G293" s="40" t="str">
        <f t="shared" si="133"/>
        <v/>
      </c>
      <c r="H293" s="41" t="str">
        <f t="shared" si="134"/>
        <v/>
      </c>
      <c r="I293" s="36"/>
      <c r="J293" s="42">
        <f t="shared" si="135"/>
        <v>0</v>
      </c>
      <c r="K293" s="41" t="str">
        <f t="shared" si="136"/>
        <v/>
      </c>
      <c r="L293" s="25"/>
      <c r="M293" s="25"/>
      <c r="N293" s="26"/>
      <c r="O293" s="29">
        <f>IFERROR(('Q3 Setup'!$D$10-'Q3 Setup'!$E$10+SUMIFS($N$4:$N292,$C$4:$C292,'Q3 Setup'!$C$10)-SUMIFS($N$4:$N292,$C$4:$C292,'Q3 Setup'!$C$10,$B$4:$B292,"&lt;"&amp;$B293))/IFERROR(NETWORKDAYS($B293,'Q3 Setup'!$G$4),1),0)</f>
        <v>0</v>
      </c>
      <c r="P293" s="43" t="str">
        <f t="shared" si="137"/>
        <v/>
      </c>
    </row>
    <row r="294" spans="2:17" ht="18.75" customHeight="1" x14ac:dyDescent="0.2">
      <c r="B294" s="31">
        <v>46328</v>
      </c>
      <c r="C294" s="32" t="str">
        <f>'Q3 Setup'!$C$11</f>
        <v>Rep 5</v>
      </c>
      <c r="D294" s="33"/>
      <c r="E294" s="25"/>
      <c r="F294" s="34">
        <f t="shared" si="132"/>
        <v>0</v>
      </c>
      <c r="G294" s="34" t="str">
        <f t="shared" si="133"/>
        <v/>
      </c>
      <c r="H294" s="35" t="str">
        <f t="shared" si="134"/>
        <v/>
      </c>
      <c r="I294" s="36"/>
      <c r="J294" s="37">
        <f t="shared" si="135"/>
        <v>0</v>
      </c>
      <c r="K294" s="35" t="str">
        <f t="shared" si="136"/>
        <v/>
      </c>
      <c r="L294" s="25"/>
      <c r="M294" s="25"/>
      <c r="N294" s="26"/>
      <c r="O294" s="29">
        <f>IFERROR(('Q3 Setup'!$D$11-'Q3 Setup'!$E$11+SUMIFS($N$4:$N293,$C$4:$C293,'Q3 Setup'!$C$11)-SUMIFS($N$4:$N293,$C$4:$C293,'Q3 Setup'!$C$11,$B$4:$B293,"&lt;"&amp;$B294))/IFERROR(NETWORKDAYS($B294,'Q3 Setup'!$G$4),1),0)</f>
        <v>0</v>
      </c>
      <c r="P294" s="38" t="str">
        <f t="shared" si="137"/>
        <v/>
      </c>
    </row>
    <row r="295" spans="2:17" ht="18.75" customHeight="1" x14ac:dyDescent="0.2">
      <c r="B295" s="31">
        <v>46328</v>
      </c>
      <c r="C295" s="39" t="str">
        <f>'Q3 Setup'!$C$12</f>
        <v>Rep 6</v>
      </c>
      <c r="D295" s="33"/>
      <c r="E295" s="25"/>
      <c r="F295" s="40">
        <f t="shared" si="132"/>
        <v>0</v>
      </c>
      <c r="G295" s="40" t="str">
        <f t="shared" si="133"/>
        <v/>
      </c>
      <c r="H295" s="41" t="str">
        <f t="shared" si="134"/>
        <v/>
      </c>
      <c r="I295" s="36"/>
      <c r="J295" s="42">
        <f t="shared" si="135"/>
        <v>0</v>
      </c>
      <c r="K295" s="41" t="str">
        <f t="shared" si="136"/>
        <v/>
      </c>
      <c r="L295" s="25"/>
      <c r="M295" s="25"/>
      <c r="N295" s="26"/>
      <c r="O295" s="29">
        <f>IFERROR(('Q3 Setup'!$D$12-'Q3 Setup'!$E$12+SUMIFS($N$4:$N294,$C$4:$C294,'Q3 Setup'!$C$12)-SUMIFS($N$4:$N294,$C$4:$C294,'Q3 Setup'!$C$12,$B$4:$B294,"&lt;"&amp;$B295))/IFERROR(NETWORKDAYS($B295,'Q3 Setup'!$G$4),1),0)</f>
        <v>0</v>
      </c>
      <c r="P295" s="43" t="str">
        <f t="shared" si="137"/>
        <v/>
      </c>
    </row>
    <row r="296" spans="2:17" ht="18.75" customHeight="1" x14ac:dyDescent="0.2">
      <c r="B296" s="31">
        <v>46328</v>
      </c>
      <c r="C296" s="32" t="str">
        <f>'Q3 Setup'!$C$13</f>
        <v>Rep 7</v>
      </c>
      <c r="D296" s="33"/>
      <c r="E296" s="25"/>
      <c r="F296" s="34">
        <f t="shared" si="132"/>
        <v>0</v>
      </c>
      <c r="G296" s="34" t="str">
        <f t="shared" si="133"/>
        <v/>
      </c>
      <c r="H296" s="35" t="str">
        <f t="shared" si="134"/>
        <v/>
      </c>
      <c r="I296" s="36"/>
      <c r="J296" s="37">
        <f t="shared" si="135"/>
        <v>0</v>
      </c>
      <c r="K296" s="35" t="str">
        <f t="shared" si="136"/>
        <v/>
      </c>
      <c r="L296" s="25"/>
      <c r="M296" s="25"/>
      <c r="N296" s="26"/>
      <c r="O296" s="29">
        <f>IFERROR(('Q3 Setup'!$D$13-'Q3 Setup'!$E$13+SUMIFS($N$4:$N295,$C$4:$C295,'Q3 Setup'!$C$13)-SUMIFS($N$4:$N295,$C$4:$C295,'Q3 Setup'!$C$13,$B$4:$B295,"&lt;"&amp;$B296))/IFERROR(NETWORKDAYS($B296,'Q3 Setup'!$G$4),1),0)</f>
        <v>0</v>
      </c>
      <c r="P296" s="38" t="str">
        <f t="shared" si="137"/>
        <v/>
      </c>
    </row>
    <row r="297" spans="2:17" ht="18.75" customHeight="1" x14ac:dyDescent="0.2">
      <c r="B297" s="31">
        <v>46328</v>
      </c>
      <c r="C297" s="39" t="str">
        <f>'Q3 Setup'!$C$14</f>
        <v>Rep 8</v>
      </c>
      <c r="D297" s="33"/>
      <c r="E297" s="25"/>
      <c r="F297" s="40">
        <f t="shared" si="132"/>
        <v>0</v>
      </c>
      <c r="G297" s="40" t="str">
        <f t="shared" si="133"/>
        <v/>
      </c>
      <c r="H297" s="41" t="str">
        <f t="shared" si="134"/>
        <v/>
      </c>
      <c r="I297" s="36"/>
      <c r="J297" s="42">
        <f t="shared" si="135"/>
        <v>0</v>
      </c>
      <c r="K297" s="41" t="str">
        <f t="shared" si="136"/>
        <v/>
      </c>
      <c r="L297" s="25"/>
      <c r="M297" s="25"/>
      <c r="N297" s="26"/>
      <c r="O297" s="29">
        <f>IFERROR(('Q3 Setup'!$D$14-'Q3 Setup'!$E$14+SUMIFS($N$4:$N296,$C$4:$C296,'Q3 Setup'!$C$14)-SUMIFS($N$4:$N296,$C$4:$C296,'Q3 Setup'!$C$14,$B$4:$B296,"&lt;"&amp;$B297))/IFERROR(NETWORKDAYS($B297,'Q3 Setup'!$G$4),1),0)</f>
        <v>0</v>
      </c>
      <c r="P297" s="43" t="str">
        <f t="shared" si="137"/>
        <v/>
      </c>
    </row>
    <row r="298" spans="2:17" ht="18.75" customHeight="1" x14ac:dyDescent="0.2">
      <c r="B298" s="31">
        <v>46328</v>
      </c>
      <c r="C298" s="32" t="str">
        <f>'Q3 Setup'!$C$15</f>
        <v>Rep 9</v>
      </c>
      <c r="D298" s="33"/>
      <c r="E298" s="25"/>
      <c r="F298" s="34">
        <f t="shared" si="132"/>
        <v>0</v>
      </c>
      <c r="G298" s="34" t="str">
        <f t="shared" si="133"/>
        <v/>
      </c>
      <c r="H298" s="35" t="str">
        <f t="shared" si="134"/>
        <v/>
      </c>
      <c r="I298" s="36"/>
      <c r="J298" s="37">
        <f t="shared" si="135"/>
        <v>0</v>
      </c>
      <c r="K298" s="35" t="str">
        <f t="shared" si="136"/>
        <v/>
      </c>
      <c r="L298" s="25"/>
      <c r="M298" s="25"/>
      <c r="N298" s="26"/>
      <c r="O298" s="29">
        <f>IFERROR(('Q3 Setup'!$D$15-'Q3 Setup'!$E$15+SUMIFS($N$4:$N297,$C$4:$C297,'Q3 Setup'!$C$15)-SUMIFS($N$4:$N297,$C$4:$C297,'Q3 Setup'!$C$15,$B$4:$B297,"&lt;"&amp;$B298))/IFERROR(NETWORKDAYS($B298,'Q3 Setup'!$G$4),1),0)</f>
        <v>0</v>
      </c>
      <c r="P298" s="38" t="str">
        <f t="shared" si="137"/>
        <v/>
      </c>
    </row>
    <row r="299" spans="2:17" ht="18.75" customHeight="1" x14ac:dyDescent="0.2">
      <c r="B299" s="31">
        <v>46328</v>
      </c>
      <c r="C299" s="39" t="str">
        <f>'Q3 Setup'!$C$16</f>
        <v>Rep 10</v>
      </c>
      <c r="D299" s="33"/>
      <c r="E299" s="25"/>
      <c r="F299" s="40">
        <f t="shared" si="132"/>
        <v>0</v>
      </c>
      <c r="G299" s="40" t="str">
        <f t="shared" si="133"/>
        <v/>
      </c>
      <c r="H299" s="41" t="str">
        <f t="shared" si="134"/>
        <v/>
      </c>
      <c r="I299" s="36"/>
      <c r="J299" s="42">
        <f t="shared" si="135"/>
        <v>0</v>
      </c>
      <c r="K299" s="41" t="str">
        <f t="shared" si="136"/>
        <v/>
      </c>
      <c r="L299" s="25"/>
      <c r="M299" s="25"/>
      <c r="N299" s="26"/>
      <c r="O299" s="29">
        <f>IFERROR(('Q3 Setup'!$D$16-'Q3 Setup'!$E$16+SUMIFS($N$4:$N298,$C$4:$C298,'Q3 Setup'!$C$16)-SUMIFS($N$4:$N298,$C$4:$C298,'Q3 Setup'!$C$16,$B$4:$B298,"&lt;"&amp;$B299))/IFERROR(NETWORKDAYS($B299,'Q3 Setup'!$G$4),1),0)</f>
        <v>0</v>
      </c>
      <c r="P299" s="43" t="str">
        <f t="shared" si="137"/>
        <v/>
      </c>
    </row>
    <row r="300" spans="2:17" ht="18.75" customHeight="1" x14ac:dyDescent="0.2">
      <c r="B300" s="31">
        <v>46328</v>
      </c>
      <c r="C300" s="32">
        <f>'Q3 Setup'!$C$17</f>
        <v>0</v>
      </c>
      <c r="D300" s="33"/>
      <c r="E300" s="25"/>
      <c r="F300" s="34">
        <f t="shared" si="132"/>
        <v>0</v>
      </c>
      <c r="G300" s="34" t="str">
        <f t="shared" si="133"/>
        <v/>
      </c>
      <c r="H300" s="35" t="str">
        <f t="shared" si="134"/>
        <v/>
      </c>
      <c r="I300" s="36"/>
      <c r="J300" s="37">
        <f t="shared" si="135"/>
        <v>0</v>
      </c>
      <c r="K300" s="35" t="str">
        <f t="shared" si="136"/>
        <v/>
      </c>
      <c r="L300" s="25"/>
      <c r="M300" s="25"/>
      <c r="N300" s="26"/>
      <c r="O300" s="29">
        <f>IFERROR(('Q3 Setup'!$D$17-'Q3 Setup'!$E$17+SUMIFS($N$4:$N299,$C$4:$C299,'Q3 Setup'!$C$17)-SUMIFS($N$4:$N299,$C$4:$C299,'Q3 Setup'!$C$17,$B$4:$B299,"&lt;"&amp;$B300))/IFERROR(NETWORKDAYS($B300,'Q3 Setup'!$G$4),1),0)</f>
        <v>0</v>
      </c>
      <c r="P300" s="38" t="str">
        <f t="shared" si="137"/>
        <v/>
      </c>
    </row>
    <row r="301" spans="2:17" ht="18.75" customHeight="1" x14ac:dyDescent="0.2">
      <c r="B301" s="31">
        <v>46328</v>
      </c>
      <c r="C301" s="39">
        <f>'Q3 Setup'!$C$18</f>
        <v>0</v>
      </c>
      <c r="D301" s="33"/>
      <c r="E301" s="25"/>
      <c r="F301" s="40">
        <f t="shared" si="132"/>
        <v>0</v>
      </c>
      <c r="G301" s="40" t="str">
        <f t="shared" si="133"/>
        <v/>
      </c>
      <c r="H301" s="41" t="str">
        <f t="shared" si="134"/>
        <v/>
      </c>
      <c r="I301" s="36"/>
      <c r="J301" s="42">
        <f t="shared" si="135"/>
        <v>0</v>
      </c>
      <c r="K301" s="41" t="str">
        <f t="shared" si="136"/>
        <v/>
      </c>
      <c r="L301" s="25"/>
      <c r="M301" s="25"/>
      <c r="N301" s="26"/>
      <c r="O301" s="29">
        <f>IFERROR(('Q3 Setup'!$D$18-'Q3 Setup'!$E$18+SUMIFS($N$4:$N300,$C$4:$C300,'Q3 Setup'!$C$18)-SUMIFS($N$4:$N300,$C$4:$C300,'Q3 Setup'!$C$18,$B$4:$B300,"&lt;"&amp;$B301))/IFERROR(NETWORKDAYS($B301,'Q3 Setup'!$G$4),1),0)</f>
        <v>0</v>
      </c>
      <c r="P301" s="43" t="str">
        <f t="shared" si="137"/>
        <v/>
      </c>
    </row>
    <row r="302" spans="2:17" ht="4.5" customHeight="1" x14ac:dyDescent="0.2"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</row>
    <row r="303" spans="2:17" ht="18.75" customHeight="1" x14ac:dyDescent="0.2">
      <c r="B303" s="31">
        <v>46329</v>
      </c>
      <c r="C303" s="32" t="str">
        <f>'Q3 Setup'!$C$7</f>
        <v>Rep 1</v>
      </c>
      <c r="D303" s="33"/>
      <c r="E303" s="25"/>
      <c r="F303" s="34">
        <f t="shared" ref="F303:F314" si="138">IFERROR(D303*7.5,"")</f>
        <v>0</v>
      </c>
      <c r="G303" s="34" t="str">
        <f t="shared" ref="G303:G314" si="139">IFERROR(E303/D303,"")</f>
        <v/>
      </c>
      <c r="H303" s="35" t="str">
        <f t="shared" ref="H303:H314" si="140">IFERROR(E303/F303,"")</f>
        <v/>
      </c>
      <c r="I303" s="36"/>
      <c r="J303" s="37">
        <f t="shared" ref="J303:J314" si="141">IFERROR(D303*0.375/24,"")</f>
        <v>0</v>
      </c>
      <c r="K303" s="35" t="str">
        <f t="shared" ref="K303:K314" si="142">IFERROR(I303/J303,"")</f>
        <v/>
      </c>
      <c r="L303" s="25"/>
      <c r="M303" s="25"/>
      <c r="N303" s="26"/>
      <c r="O303" s="29">
        <f>IFERROR(('Q3 Setup'!$D$7-'Q3 Setup'!$E$7+SUMIFS($N$4:$N302,$C$4:$C302,'Q3 Setup'!$C$7)-SUMIFS($N$4:$N302,$C$4:$C302,'Q3 Setup'!$C$7,$B$4:$B302,"&lt;"&amp;$B303))/IFERROR(NETWORKDAYS($B303,'Q3 Setup'!$G$4),1),0)</f>
        <v>0</v>
      </c>
      <c r="P303" s="38" t="str">
        <f t="shared" ref="P303:P314" si="143">IFERROR(N303/O303,"")</f>
        <v/>
      </c>
    </row>
    <row r="304" spans="2:17" ht="18.75" customHeight="1" x14ac:dyDescent="0.2">
      <c r="B304" s="31">
        <v>46329</v>
      </c>
      <c r="C304" s="39" t="str">
        <f>'Q3 Setup'!$C$8</f>
        <v>Rep 2</v>
      </c>
      <c r="D304" s="33"/>
      <c r="E304" s="25"/>
      <c r="F304" s="40">
        <f t="shared" si="138"/>
        <v>0</v>
      </c>
      <c r="G304" s="40" t="str">
        <f t="shared" si="139"/>
        <v/>
      </c>
      <c r="H304" s="41" t="str">
        <f t="shared" si="140"/>
        <v/>
      </c>
      <c r="I304" s="36"/>
      <c r="J304" s="42">
        <f t="shared" si="141"/>
        <v>0</v>
      </c>
      <c r="K304" s="41" t="str">
        <f t="shared" si="142"/>
        <v/>
      </c>
      <c r="L304" s="25"/>
      <c r="M304" s="25"/>
      <c r="N304" s="26"/>
      <c r="O304" s="29">
        <f>IFERROR(('Q3 Setup'!$D$8-'Q3 Setup'!$E$8+SUMIFS($N$4:$N303,$C$4:$C303,'Q3 Setup'!$C$8)-SUMIFS($N$4:$N303,$C$4:$C303,'Q3 Setup'!$C$8,$B$4:$B303,"&lt;"&amp;$B304))/IFERROR(NETWORKDAYS($B304,'Q3 Setup'!$G$4),1),0)</f>
        <v>0</v>
      </c>
      <c r="P304" s="43" t="str">
        <f t="shared" si="143"/>
        <v/>
      </c>
    </row>
    <row r="305" spans="2:17" ht="18.75" customHeight="1" x14ac:dyDescent="0.2">
      <c r="B305" s="31">
        <v>46329</v>
      </c>
      <c r="C305" s="32" t="str">
        <f>'Q3 Setup'!$C$9</f>
        <v>Rep 3</v>
      </c>
      <c r="D305" s="33"/>
      <c r="E305" s="25"/>
      <c r="F305" s="34">
        <f t="shared" si="138"/>
        <v>0</v>
      </c>
      <c r="G305" s="34" t="str">
        <f t="shared" si="139"/>
        <v/>
      </c>
      <c r="H305" s="35" t="str">
        <f t="shared" si="140"/>
        <v/>
      </c>
      <c r="I305" s="36"/>
      <c r="J305" s="37">
        <f t="shared" si="141"/>
        <v>0</v>
      </c>
      <c r="K305" s="35" t="str">
        <f t="shared" si="142"/>
        <v/>
      </c>
      <c r="L305" s="25"/>
      <c r="M305" s="25"/>
      <c r="N305" s="26"/>
      <c r="O305" s="29">
        <f>IFERROR(('Q3 Setup'!$D$9-'Q3 Setup'!$E$9+SUMIFS($N$4:$N304,$C$4:$C304,'Q3 Setup'!$C$9)-SUMIFS($N$4:$N304,$C$4:$C304,'Q3 Setup'!$C$9,$B$4:$B304,"&lt;"&amp;$B305))/IFERROR(NETWORKDAYS($B305,'Q3 Setup'!$G$4),1),0)</f>
        <v>0</v>
      </c>
      <c r="P305" s="38" t="str">
        <f t="shared" si="143"/>
        <v/>
      </c>
    </row>
    <row r="306" spans="2:17" ht="18.75" customHeight="1" x14ac:dyDescent="0.2">
      <c r="B306" s="31">
        <v>46329</v>
      </c>
      <c r="C306" s="39" t="str">
        <f>'Q3 Setup'!$C$10</f>
        <v>Rep 4</v>
      </c>
      <c r="D306" s="33"/>
      <c r="E306" s="25"/>
      <c r="F306" s="40">
        <f t="shared" si="138"/>
        <v>0</v>
      </c>
      <c r="G306" s="40" t="str">
        <f t="shared" si="139"/>
        <v/>
      </c>
      <c r="H306" s="41" t="str">
        <f t="shared" si="140"/>
        <v/>
      </c>
      <c r="I306" s="36"/>
      <c r="J306" s="42">
        <f t="shared" si="141"/>
        <v>0</v>
      </c>
      <c r="K306" s="41" t="str">
        <f t="shared" si="142"/>
        <v/>
      </c>
      <c r="L306" s="25"/>
      <c r="M306" s="25"/>
      <c r="N306" s="26"/>
      <c r="O306" s="29">
        <f>IFERROR(('Q3 Setup'!$D$10-'Q3 Setup'!$E$10+SUMIFS($N$4:$N305,$C$4:$C305,'Q3 Setup'!$C$10)-SUMIFS($N$4:$N305,$C$4:$C305,'Q3 Setup'!$C$10,$B$4:$B305,"&lt;"&amp;$B306))/IFERROR(NETWORKDAYS($B306,'Q3 Setup'!$G$4),1),0)</f>
        <v>0</v>
      </c>
      <c r="P306" s="43" t="str">
        <f t="shared" si="143"/>
        <v/>
      </c>
    </row>
    <row r="307" spans="2:17" ht="18.75" customHeight="1" x14ac:dyDescent="0.2">
      <c r="B307" s="31">
        <v>46329</v>
      </c>
      <c r="C307" s="32" t="str">
        <f>'Q3 Setup'!$C$11</f>
        <v>Rep 5</v>
      </c>
      <c r="D307" s="33"/>
      <c r="E307" s="25"/>
      <c r="F307" s="34">
        <f t="shared" si="138"/>
        <v>0</v>
      </c>
      <c r="G307" s="34" t="str">
        <f t="shared" si="139"/>
        <v/>
      </c>
      <c r="H307" s="35" t="str">
        <f t="shared" si="140"/>
        <v/>
      </c>
      <c r="I307" s="36"/>
      <c r="J307" s="37">
        <f t="shared" si="141"/>
        <v>0</v>
      </c>
      <c r="K307" s="35" t="str">
        <f t="shared" si="142"/>
        <v/>
      </c>
      <c r="L307" s="25"/>
      <c r="M307" s="25"/>
      <c r="N307" s="26"/>
      <c r="O307" s="29">
        <f>IFERROR(('Q3 Setup'!$D$11-'Q3 Setup'!$E$11+SUMIFS($N$4:$N306,$C$4:$C306,'Q3 Setup'!$C$11)-SUMIFS($N$4:$N306,$C$4:$C306,'Q3 Setup'!$C$11,$B$4:$B306,"&lt;"&amp;$B307))/IFERROR(NETWORKDAYS($B307,'Q3 Setup'!$G$4),1),0)</f>
        <v>0</v>
      </c>
      <c r="P307" s="38" t="str">
        <f t="shared" si="143"/>
        <v/>
      </c>
    </row>
    <row r="308" spans="2:17" ht="18.75" customHeight="1" x14ac:dyDescent="0.2">
      <c r="B308" s="31">
        <v>46329</v>
      </c>
      <c r="C308" s="39" t="str">
        <f>'Q3 Setup'!$C$12</f>
        <v>Rep 6</v>
      </c>
      <c r="D308" s="33"/>
      <c r="E308" s="25"/>
      <c r="F308" s="40">
        <f t="shared" si="138"/>
        <v>0</v>
      </c>
      <c r="G308" s="40" t="str">
        <f t="shared" si="139"/>
        <v/>
      </c>
      <c r="H308" s="41" t="str">
        <f t="shared" si="140"/>
        <v/>
      </c>
      <c r="I308" s="36"/>
      <c r="J308" s="42">
        <f t="shared" si="141"/>
        <v>0</v>
      </c>
      <c r="K308" s="41" t="str">
        <f t="shared" si="142"/>
        <v/>
      </c>
      <c r="L308" s="25"/>
      <c r="M308" s="25"/>
      <c r="N308" s="26"/>
      <c r="O308" s="29">
        <f>IFERROR(('Q3 Setup'!$D$12-'Q3 Setup'!$E$12+SUMIFS($N$4:$N307,$C$4:$C307,'Q3 Setup'!$C$12)-SUMIFS($N$4:$N307,$C$4:$C307,'Q3 Setup'!$C$12,$B$4:$B307,"&lt;"&amp;$B308))/IFERROR(NETWORKDAYS($B308,'Q3 Setup'!$G$4),1),0)</f>
        <v>0</v>
      </c>
      <c r="P308" s="43" t="str">
        <f t="shared" si="143"/>
        <v/>
      </c>
    </row>
    <row r="309" spans="2:17" ht="18.75" customHeight="1" x14ac:dyDescent="0.2">
      <c r="B309" s="31">
        <v>46329</v>
      </c>
      <c r="C309" s="32" t="str">
        <f>'Q3 Setup'!$C$13</f>
        <v>Rep 7</v>
      </c>
      <c r="D309" s="33"/>
      <c r="E309" s="25"/>
      <c r="F309" s="34">
        <f t="shared" si="138"/>
        <v>0</v>
      </c>
      <c r="G309" s="34" t="str">
        <f t="shared" si="139"/>
        <v/>
      </c>
      <c r="H309" s="35" t="str">
        <f t="shared" si="140"/>
        <v/>
      </c>
      <c r="I309" s="36"/>
      <c r="J309" s="37">
        <f t="shared" si="141"/>
        <v>0</v>
      </c>
      <c r="K309" s="35" t="str">
        <f t="shared" si="142"/>
        <v/>
      </c>
      <c r="L309" s="25"/>
      <c r="M309" s="25"/>
      <c r="N309" s="26"/>
      <c r="O309" s="29">
        <f>IFERROR(('Q3 Setup'!$D$13-'Q3 Setup'!$E$13+SUMIFS($N$4:$N308,$C$4:$C308,'Q3 Setup'!$C$13)-SUMIFS($N$4:$N308,$C$4:$C308,'Q3 Setup'!$C$13,$B$4:$B308,"&lt;"&amp;$B309))/IFERROR(NETWORKDAYS($B309,'Q3 Setup'!$G$4),1),0)</f>
        <v>0</v>
      </c>
      <c r="P309" s="38" t="str">
        <f t="shared" si="143"/>
        <v/>
      </c>
    </row>
    <row r="310" spans="2:17" ht="18.75" customHeight="1" x14ac:dyDescent="0.2">
      <c r="B310" s="31">
        <v>46329</v>
      </c>
      <c r="C310" s="39" t="str">
        <f>'Q3 Setup'!$C$14</f>
        <v>Rep 8</v>
      </c>
      <c r="D310" s="33"/>
      <c r="E310" s="25"/>
      <c r="F310" s="40">
        <f t="shared" si="138"/>
        <v>0</v>
      </c>
      <c r="G310" s="40" t="str">
        <f t="shared" si="139"/>
        <v/>
      </c>
      <c r="H310" s="41" t="str">
        <f t="shared" si="140"/>
        <v/>
      </c>
      <c r="I310" s="36"/>
      <c r="J310" s="42">
        <f t="shared" si="141"/>
        <v>0</v>
      </c>
      <c r="K310" s="41" t="str">
        <f t="shared" si="142"/>
        <v/>
      </c>
      <c r="L310" s="25"/>
      <c r="M310" s="25"/>
      <c r="N310" s="26"/>
      <c r="O310" s="29">
        <f>IFERROR(('Q3 Setup'!$D$14-'Q3 Setup'!$E$14+SUMIFS($N$4:$N309,$C$4:$C309,'Q3 Setup'!$C$14)-SUMIFS($N$4:$N309,$C$4:$C309,'Q3 Setup'!$C$14,$B$4:$B309,"&lt;"&amp;$B310))/IFERROR(NETWORKDAYS($B310,'Q3 Setup'!$G$4),1),0)</f>
        <v>0</v>
      </c>
      <c r="P310" s="43" t="str">
        <f t="shared" si="143"/>
        <v/>
      </c>
    </row>
    <row r="311" spans="2:17" ht="18.75" customHeight="1" x14ac:dyDescent="0.2">
      <c r="B311" s="31">
        <v>46329</v>
      </c>
      <c r="C311" s="32" t="str">
        <f>'Q3 Setup'!$C$15</f>
        <v>Rep 9</v>
      </c>
      <c r="D311" s="33"/>
      <c r="E311" s="25"/>
      <c r="F311" s="34">
        <f t="shared" si="138"/>
        <v>0</v>
      </c>
      <c r="G311" s="34" t="str">
        <f t="shared" si="139"/>
        <v/>
      </c>
      <c r="H311" s="35" t="str">
        <f t="shared" si="140"/>
        <v/>
      </c>
      <c r="I311" s="36"/>
      <c r="J311" s="37">
        <f t="shared" si="141"/>
        <v>0</v>
      </c>
      <c r="K311" s="35" t="str">
        <f t="shared" si="142"/>
        <v/>
      </c>
      <c r="L311" s="25"/>
      <c r="M311" s="25"/>
      <c r="N311" s="26"/>
      <c r="O311" s="29">
        <f>IFERROR(('Q3 Setup'!$D$15-'Q3 Setup'!$E$15+SUMIFS($N$4:$N310,$C$4:$C310,'Q3 Setup'!$C$15)-SUMIFS($N$4:$N310,$C$4:$C310,'Q3 Setup'!$C$15,$B$4:$B310,"&lt;"&amp;$B311))/IFERROR(NETWORKDAYS($B311,'Q3 Setup'!$G$4),1),0)</f>
        <v>0</v>
      </c>
      <c r="P311" s="38" t="str">
        <f t="shared" si="143"/>
        <v/>
      </c>
    </row>
    <row r="312" spans="2:17" ht="18.75" customHeight="1" x14ac:dyDescent="0.2">
      <c r="B312" s="31">
        <v>46329</v>
      </c>
      <c r="C312" s="39" t="str">
        <f>'Q3 Setup'!$C$16</f>
        <v>Rep 10</v>
      </c>
      <c r="D312" s="33"/>
      <c r="E312" s="25"/>
      <c r="F312" s="40">
        <f t="shared" si="138"/>
        <v>0</v>
      </c>
      <c r="G312" s="40" t="str">
        <f t="shared" si="139"/>
        <v/>
      </c>
      <c r="H312" s="41" t="str">
        <f t="shared" si="140"/>
        <v/>
      </c>
      <c r="I312" s="36"/>
      <c r="J312" s="42">
        <f t="shared" si="141"/>
        <v>0</v>
      </c>
      <c r="K312" s="41" t="str">
        <f t="shared" si="142"/>
        <v/>
      </c>
      <c r="L312" s="25"/>
      <c r="M312" s="25"/>
      <c r="N312" s="26"/>
      <c r="O312" s="29">
        <f>IFERROR(('Q3 Setup'!$D$16-'Q3 Setup'!$E$16+SUMIFS($N$4:$N311,$C$4:$C311,'Q3 Setup'!$C$16)-SUMIFS($N$4:$N311,$C$4:$C311,'Q3 Setup'!$C$16,$B$4:$B311,"&lt;"&amp;$B312))/IFERROR(NETWORKDAYS($B312,'Q3 Setup'!$G$4),1),0)</f>
        <v>0</v>
      </c>
      <c r="P312" s="43" t="str">
        <f t="shared" si="143"/>
        <v/>
      </c>
    </row>
    <row r="313" spans="2:17" ht="18.75" customHeight="1" x14ac:dyDescent="0.2">
      <c r="B313" s="31">
        <v>46329</v>
      </c>
      <c r="C313" s="32">
        <f>'Q3 Setup'!$C$17</f>
        <v>0</v>
      </c>
      <c r="D313" s="33"/>
      <c r="E313" s="25"/>
      <c r="F313" s="34">
        <f t="shared" si="138"/>
        <v>0</v>
      </c>
      <c r="G313" s="34" t="str">
        <f t="shared" si="139"/>
        <v/>
      </c>
      <c r="H313" s="35" t="str">
        <f t="shared" si="140"/>
        <v/>
      </c>
      <c r="I313" s="36"/>
      <c r="J313" s="37">
        <f t="shared" si="141"/>
        <v>0</v>
      </c>
      <c r="K313" s="35" t="str">
        <f t="shared" si="142"/>
        <v/>
      </c>
      <c r="L313" s="25"/>
      <c r="M313" s="25"/>
      <c r="N313" s="26"/>
      <c r="O313" s="29">
        <f>IFERROR(('Q3 Setup'!$D$17-'Q3 Setup'!$E$17+SUMIFS($N$4:$N312,$C$4:$C312,'Q3 Setup'!$C$17)-SUMIFS($N$4:$N312,$C$4:$C312,'Q3 Setup'!$C$17,$B$4:$B312,"&lt;"&amp;$B313))/IFERROR(NETWORKDAYS($B313,'Q3 Setup'!$G$4),1),0)</f>
        <v>0</v>
      </c>
      <c r="P313" s="38" t="str">
        <f t="shared" si="143"/>
        <v/>
      </c>
    </row>
    <row r="314" spans="2:17" ht="18.75" customHeight="1" x14ac:dyDescent="0.2">
      <c r="B314" s="31">
        <v>46329</v>
      </c>
      <c r="C314" s="39">
        <f>'Q3 Setup'!$C$18</f>
        <v>0</v>
      </c>
      <c r="D314" s="33"/>
      <c r="E314" s="25"/>
      <c r="F314" s="40">
        <f t="shared" si="138"/>
        <v>0</v>
      </c>
      <c r="G314" s="40" t="str">
        <f t="shared" si="139"/>
        <v/>
      </c>
      <c r="H314" s="41" t="str">
        <f t="shared" si="140"/>
        <v/>
      </c>
      <c r="I314" s="36"/>
      <c r="J314" s="42">
        <f t="shared" si="141"/>
        <v>0</v>
      </c>
      <c r="K314" s="41" t="str">
        <f t="shared" si="142"/>
        <v/>
      </c>
      <c r="L314" s="25"/>
      <c r="M314" s="25"/>
      <c r="N314" s="26"/>
      <c r="O314" s="29">
        <f>IFERROR(('Q3 Setup'!$D$18-'Q3 Setup'!$E$18+SUMIFS($N$4:$N313,$C$4:$C313,'Q3 Setup'!$C$18)-SUMIFS($N$4:$N313,$C$4:$C313,'Q3 Setup'!$C$18,$B$4:$B313,"&lt;"&amp;$B314))/IFERROR(NETWORKDAYS($B314,'Q3 Setup'!$G$4),1),0)</f>
        <v>0</v>
      </c>
      <c r="P314" s="43" t="str">
        <f t="shared" si="143"/>
        <v/>
      </c>
    </row>
    <row r="315" spans="2:17" ht="4.5" customHeight="1" x14ac:dyDescent="0.2"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</row>
    <row r="316" spans="2:17" ht="18.75" customHeight="1" x14ac:dyDescent="0.2">
      <c r="B316" s="31">
        <v>46330</v>
      </c>
      <c r="C316" s="32" t="str">
        <f>'Q3 Setup'!$C$7</f>
        <v>Rep 1</v>
      </c>
      <c r="D316" s="33"/>
      <c r="E316" s="25"/>
      <c r="F316" s="34">
        <f t="shared" ref="F316:F327" si="144">IFERROR(D316*7.5,"")</f>
        <v>0</v>
      </c>
      <c r="G316" s="34" t="str">
        <f t="shared" ref="G316:G327" si="145">IFERROR(E316/D316,"")</f>
        <v/>
      </c>
      <c r="H316" s="35" t="str">
        <f t="shared" ref="H316:H327" si="146">IFERROR(E316/F316,"")</f>
        <v/>
      </c>
      <c r="I316" s="36"/>
      <c r="J316" s="37">
        <f t="shared" ref="J316:J327" si="147">IFERROR(D316*0.375/24,"")</f>
        <v>0</v>
      </c>
      <c r="K316" s="35" t="str">
        <f t="shared" ref="K316:K327" si="148">IFERROR(I316/J316,"")</f>
        <v/>
      </c>
      <c r="L316" s="25"/>
      <c r="M316" s="25"/>
      <c r="N316" s="26"/>
      <c r="O316" s="29">
        <f>IFERROR(('Q3 Setup'!$D$7-'Q3 Setup'!$E$7+SUMIFS($N$4:$N315,$C$4:$C315,'Q3 Setup'!$C$7)-SUMIFS($N$4:$N315,$C$4:$C315,'Q3 Setup'!$C$7,$B$4:$B315,"&lt;"&amp;$B316))/IFERROR(NETWORKDAYS($B316,'Q3 Setup'!$G$4),1),0)</f>
        <v>0</v>
      </c>
      <c r="P316" s="38" t="str">
        <f t="shared" ref="P316:P327" si="149">IFERROR(N316/O316,"")</f>
        <v/>
      </c>
    </row>
    <row r="317" spans="2:17" ht="18.75" customHeight="1" x14ac:dyDescent="0.2">
      <c r="B317" s="31">
        <v>46330</v>
      </c>
      <c r="C317" s="39" t="str">
        <f>'Q3 Setup'!$C$8</f>
        <v>Rep 2</v>
      </c>
      <c r="D317" s="33"/>
      <c r="E317" s="25"/>
      <c r="F317" s="40">
        <f t="shared" si="144"/>
        <v>0</v>
      </c>
      <c r="G317" s="40" t="str">
        <f t="shared" si="145"/>
        <v/>
      </c>
      <c r="H317" s="41" t="str">
        <f t="shared" si="146"/>
        <v/>
      </c>
      <c r="I317" s="36"/>
      <c r="J317" s="42">
        <f t="shared" si="147"/>
        <v>0</v>
      </c>
      <c r="K317" s="41" t="str">
        <f t="shared" si="148"/>
        <v/>
      </c>
      <c r="L317" s="25"/>
      <c r="M317" s="25"/>
      <c r="N317" s="26"/>
      <c r="O317" s="29">
        <f>IFERROR(('Q3 Setup'!$D$8-'Q3 Setup'!$E$8+SUMIFS($N$4:$N316,$C$4:$C316,'Q3 Setup'!$C$8)-SUMIFS($N$4:$N316,$C$4:$C316,'Q3 Setup'!$C$8,$B$4:$B316,"&lt;"&amp;$B317))/IFERROR(NETWORKDAYS($B317,'Q3 Setup'!$G$4),1),0)</f>
        <v>0</v>
      </c>
      <c r="P317" s="43" t="str">
        <f t="shared" si="149"/>
        <v/>
      </c>
    </row>
    <row r="318" spans="2:17" ht="18.75" customHeight="1" x14ac:dyDescent="0.2">
      <c r="B318" s="31">
        <v>46330</v>
      </c>
      <c r="C318" s="32" t="str">
        <f>'Q3 Setup'!$C$9</f>
        <v>Rep 3</v>
      </c>
      <c r="D318" s="33"/>
      <c r="E318" s="25"/>
      <c r="F318" s="34">
        <f t="shared" si="144"/>
        <v>0</v>
      </c>
      <c r="G318" s="34" t="str">
        <f t="shared" si="145"/>
        <v/>
      </c>
      <c r="H318" s="35" t="str">
        <f t="shared" si="146"/>
        <v/>
      </c>
      <c r="I318" s="36"/>
      <c r="J318" s="37">
        <f t="shared" si="147"/>
        <v>0</v>
      </c>
      <c r="K318" s="35" t="str">
        <f t="shared" si="148"/>
        <v/>
      </c>
      <c r="L318" s="25"/>
      <c r="M318" s="25"/>
      <c r="N318" s="26"/>
      <c r="O318" s="29">
        <f>IFERROR(('Q3 Setup'!$D$9-'Q3 Setup'!$E$9+SUMIFS($N$4:$N317,$C$4:$C317,'Q3 Setup'!$C$9)-SUMIFS($N$4:$N317,$C$4:$C317,'Q3 Setup'!$C$9,$B$4:$B317,"&lt;"&amp;$B318))/IFERROR(NETWORKDAYS($B318,'Q3 Setup'!$G$4),1),0)</f>
        <v>0</v>
      </c>
      <c r="P318" s="38" t="str">
        <f t="shared" si="149"/>
        <v/>
      </c>
    </row>
    <row r="319" spans="2:17" ht="18.75" customHeight="1" x14ac:dyDescent="0.2">
      <c r="B319" s="31">
        <v>46330</v>
      </c>
      <c r="C319" s="39" t="str">
        <f>'Q3 Setup'!$C$10</f>
        <v>Rep 4</v>
      </c>
      <c r="D319" s="33"/>
      <c r="E319" s="25"/>
      <c r="F319" s="40">
        <f t="shared" si="144"/>
        <v>0</v>
      </c>
      <c r="G319" s="40" t="str">
        <f t="shared" si="145"/>
        <v/>
      </c>
      <c r="H319" s="41" t="str">
        <f t="shared" si="146"/>
        <v/>
      </c>
      <c r="I319" s="36"/>
      <c r="J319" s="42">
        <f t="shared" si="147"/>
        <v>0</v>
      </c>
      <c r="K319" s="41" t="str">
        <f t="shared" si="148"/>
        <v/>
      </c>
      <c r="L319" s="25"/>
      <c r="M319" s="25"/>
      <c r="N319" s="26"/>
      <c r="O319" s="29">
        <f>IFERROR(('Q3 Setup'!$D$10-'Q3 Setup'!$E$10+SUMIFS($N$4:$N318,$C$4:$C318,'Q3 Setup'!$C$10)-SUMIFS($N$4:$N318,$C$4:$C318,'Q3 Setup'!$C$10,$B$4:$B318,"&lt;"&amp;$B319))/IFERROR(NETWORKDAYS($B319,'Q3 Setup'!$G$4),1),0)</f>
        <v>0</v>
      </c>
      <c r="P319" s="43" t="str">
        <f t="shared" si="149"/>
        <v/>
      </c>
    </row>
    <row r="320" spans="2:17" ht="18.75" customHeight="1" x14ac:dyDescent="0.2">
      <c r="B320" s="31">
        <v>46330</v>
      </c>
      <c r="C320" s="32" t="str">
        <f>'Q3 Setup'!$C$11</f>
        <v>Rep 5</v>
      </c>
      <c r="D320" s="33"/>
      <c r="E320" s="25"/>
      <c r="F320" s="34">
        <f t="shared" si="144"/>
        <v>0</v>
      </c>
      <c r="G320" s="34" t="str">
        <f t="shared" si="145"/>
        <v/>
      </c>
      <c r="H320" s="35" t="str">
        <f t="shared" si="146"/>
        <v/>
      </c>
      <c r="I320" s="36"/>
      <c r="J320" s="37">
        <f t="shared" si="147"/>
        <v>0</v>
      </c>
      <c r="K320" s="35" t="str">
        <f t="shared" si="148"/>
        <v/>
      </c>
      <c r="L320" s="25"/>
      <c r="M320" s="25"/>
      <c r="N320" s="26"/>
      <c r="O320" s="29">
        <f>IFERROR(('Q3 Setup'!$D$11-'Q3 Setup'!$E$11+SUMIFS($N$4:$N319,$C$4:$C319,'Q3 Setup'!$C$11)-SUMIFS($N$4:$N319,$C$4:$C319,'Q3 Setup'!$C$11,$B$4:$B319,"&lt;"&amp;$B320))/IFERROR(NETWORKDAYS($B320,'Q3 Setup'!$G$4),1),0)</f>
        <v>0</v>
      </c>
      <c r="P320" s="38" t="str">
        <f t="shared" si="149"/>
        <v/>
      </c>
    </row>
    <row r="321" spans="2:17" ht="18.75" customHeight="1" x14ac:dyDescent="0.2">
      <c r="B321" s="31">
        <v>46330</v>
      </c>
      <c r="C321" s="39" t="str">
        <f>'Q3 Setup'!$C$12</f>
        <v>Rep 6</v>
      </c>
      <c r="D321" s="33"/>
      <c r="E321" s="25"/>
      <c r="F321" s="40">
        <f t="shared" si="144"/>
        <v>0</v>
      </c>
      <c r="G321" s="40" t="str">
        <f t="shared" si="145"/>
        <v/>
      </c>
      <c r="H321" s="41" t="str">
        <f t="shared" si="146"/>
        <v/>
      </c>
      <c r="I321" s="36"/>
      <c r="J321" s="42">
        <f t="shared" si="147"/>
        <v>0</v>
      </c>
      <c r="K321" s="41" t="str">
        <f t="shared" si="148"/>
        <v/>
      </c>
      <c r="L321" s="25"/>
      <c r="M321" s="25"/>
      <c r="N321" s="26"/>
      <c r="O321" s="29">
        <f>IFERROR(('Q3 Setup'!$D$12-'Q3 Setup'!$E$12+SUMIFS($N$4:$N320,$C$4:$C320,'Q3 Setup'!$C$12)-SUMIFS($N$4:$N320,$C$4:$C320,'Q3 Setup'!$C$12,$B$4:$B320,"&lt;"&amp;$B321))/IFERROR(NETWORKDAYS($B321,'Q3 Setup'!$G$4),1),0)</f>
        <v>0</v>
      </c>
      <c r="P321" s="43" t="str">
        <f t="shared" si="149"/>
        <v/>
      </c>
    </row>
    <row r="322" spans="2:17" ht="18.75" customHeight="1" x14ac:dyDescent="0.2">
      <c r="B322" s="31">
        <v>46330</v>
      </c>
      <c r="C322" s="32" t="str">
        <f>'Q3 Setup'!$C$13</f>
        <v>Rep 7</v>
      </c>
      <c r="D322" s="33"/>
      <c r="E322" s="25"/>
      <c r="F322" s="34">
        <f t="shared" si="144"/>
        <v>0</v>
      </c>
      <c r="G322" s="34" t="str">
        <f t="shared" si="145"/>
        <v/>
      </c>
      <c r="H322" s="35" t="str">
        <f t="shared" si="146"/>
        <v/>
      </c>
      <c r="I322" s="36"/>
      <c r="J322" s="37">
        <f t="shared" si="147"/>
        <v>0</v>
      </c>
      <c r="K322" s="35" t="str">
        <f t="shared" si="148"/>
        <v/>
      </c>
      <c r="L322" s="25"/>
      <c r="M322" s="25"/>
      <c r="N322" s="26"/>
      <c r="O322" s="29">
        <f>IFERROR(('Q3 Setup'!$D$13-'Q3 Setup'!$E$13+SUMIFS($N$4:$N321,$C$4:$C321,'Q3 Setup'!$C$13)-SUMIFS($N$4:$N321,$C$4:$C321,'Q3 Setup'!$C$13,$B$4:$B321,"&lt;"&amp;$B322))/IFERROR(NETWORKDAYS($B322,'Q3 Setup'!$G$4),1),0)</f>
        <v>0</v>
      </c>
      <c r="P322" s="38" t="str">
        <f t="shared" si="149"/>
        <v/>
      </c>
    </row>
    <row r="323" spans="2:17" ht="18.75" customHeight="1" x14ac:dyDescent="0.2">
      <c r="B323" s="31">
        <v>46330</v>
      </c>
      <c r="C323" s="39" t="str">
        <f>'Q3 Setup'!$C$14</f>
        <v>Rep 8</v>
      </c>
      <c r="D323" s="33"/>
      <c r="E323" s="25"/>
      <c r="F323" s="40">
        <f t="shared" si="144"/>
        <v>0</v>
      </c>
      <c r="G323" s="40" t="str">
        <f t="shared" si="145"/>
        <v/>
      </c>
      <c r="H323" s="41" t="str">
        <f t="shared" si="146"/>
        <v/>
      </c>
      <c r="I323" s="36"/>
      <c r="J323" s="42">
        <f t="shared" si="147"/>
        <v>0</v>
      </c>
      <c r="K323" s="41" t="str">
        <f t="shared" si="148"/>
        <v/>
      </c>
      <c r="L323" s="25"/>
      <c r="M323" s="25"/>
      <c r="N323" s="26"/>
      <c r="O323" s="29">
        <f>IFERROR(('Q3 Setup'!$D$14-'Q3 Setup'!$E$14+SUMIFS($N$4:$N322,$C$4:$C322,'Q3 Setup'!$C$14)-SUMIFS($N$4:$N322,$C$4:$C322,'Q3 Setup'!$C$14,$B$4:$B322,"&lt;"&amp;$B323))/IFERROR(NETWORKDAYS($B323,'Q3 Setup'!$G$4),1),0)</f>
        <v>0</v>
      </c>
      <c r="P323" s="43" t="str">
        <f t="shared" si="149"/>
        <v/>
      </c>
    </row>
    <row r="324" spans="2:17" ht="18.75" customHeight="1" x14ac:dyDescent="0.2">
      <c r="B324" s="31">
        <v>46330</v>
      </c>
      <c r="C324" s="32" t="str">
        <f>'Q3 Setup'!$C$15</f>
        <v>Rep 9</v>
      </c>
      <c r="D324" s="33"/>
      <c r="E324" s="25"/>
      <c r="F324" s="34">
        <f t="shared" si="144"/>
        <v>0</v>
      </c>
      <c r="G324" s="34" t="str">
        <f t="shared" si="145"/>
        <v/>
      </c>
      <c r="H324" s="35" t="str">
        <f t="shared" si="146"/>
        <v/>
      </c>
      <c r="I324" s="36"/>
      <c r="J324" s="37">
        <f t="shared" si="147"/>
        <v>0</v>
      </c>
      <c r="K324" s="35" t="str">
        <f t="shared" si="148"/>
        <v/>
      </c>
      <c r="L324" s="25"/>
      <c r="M324" s="25"/>
      <c r="N324" s="26"/>
      <c r="O324" s="29">
        <f>IFERROR(('Q3 Setup'!$D$15-'Q3 Setup'!$E$15+SUMIFS($N$4:$N323,$C$4:$C323,'Q3 Setup'!$C$15)-SUMIFS($N$4:$N323,$C$4:$C323,'Q3 Setup'!$C$15,$B$4:$B323,"&lt;"&amp;$B324))/IFERROR(NETWORKDAYS($B324,'Q3 Setup'!$G$4),1),0)</f>
        <v>0</v>
      </c>
      <c r="P324" s="38" t="str">
        <f t="shared" si="149"/>
        <v/>
      </c>
    </row>
    <row r="325" spans="2:17" ht="18.75" customHeight="1" x14ac:dyDescent="0.2">
      <c r="B325" s="31">
        <v>46330</v>
      </c>
      <c r="C325" s="39" t="str">
        <f>'Q3 Setup'!$C$16</f>
        <v>Rep 10</v>
      </c>
      <c r="D325" s="33"/>
      <c r="E325" s="25"/>
      <c r="F325" s="40">
        <f t="shared" si="144"/>
        <v>0</v>
      </c>
      <c r="G325" s="40" t="str">
        <f t="shared" si="145"/>
        <v/>
      </c>
      <c r="H325" s="41" t="str">
        <f t="shared" si="146"/>
        <v/>
      </c>
      <c r="I325" s="36"/>
      <c r="J325" s="42">
        <f t="shared" si="147"/>
        <v>0</v>
      </c>
      <c r="K325" s="41" t="str">
        <f t="shared" si="148"/>
        <v/>
      </c>
      <c r="L325" s="25"/>
      <c r="M325" s="25"/>
      <c r="N325" s="26"/>
      <c r="O325" s="29">
        <f>IFERROR(('Q3 Setup'!$D$16-'Q3 Setup'!$E$16+SUMIFS($N$4:$N324,$C$4:$C324,'Q3 Setup'!$C$16)-SUMIFS($N$4:$N324,$C$4:$C324,'Q3 Setup'!$C$16,$B$4:$B324,"&lt;"&amp;$B325))/IFERROR(NETWORKDAYS($B325,'Q3 Setup'!$G$4),1),0)</f>
        <v>0</v>
      </c>
      <c r="P325" s="43" t="str">
        <f t="shared" si="149"/>
        <v/>
      </c>
    </row>
    <row r="326" spans="2:17" ht="18.75" customHeight="1" x14ac:dyDescent="0.2">
      <c r="B326" s="31">
        <v>46330</v>
      </c>
      <c r="C326" s="32">
        <f>'Q3 Setup'!$C$17</f>
        <v>0</v>
      </c>
      <c r="D326" s="33"/>
      <c r="E326" s="25"/>
      <c r="F326" s="34">
        <f t="shared" si="144"/>
        <v>0</v>
      </c>
      <c r="G326" s="34" t="str">
        <f t="shared" si="145"/>
        <v/>
      </c>
      <c r="H326" s="35" t="str">
        <f t="shared" si="146"/>
        <v/>
      </c>
      <c r="I326" s="36"/>
      <c r="J326" s="37">
        <f t="shared" si="147"/>
        <v>0</v>
      </c>
      <c r="K326" s="35" t="str">
        <f t="shared" si="148"/>
        <v/>
      </c>
      <c r="L326" s="25"/>
      <c r="M326" s="25"/>
      <c r="N326" s="26"/>
      <c r="O326" s="29">
        <f>IFERROR(('Q3 Setup'!$D$17-'Q3 Setup'!$E$17+SUMIFS($N$4:$N325,$C$4:$C325,'Q3 Setup'!$C$17)-SUMIFS($N$4:$N325,$C$4:$C325,'Q3 Setup'!$C$17,$B$4:$B325,"&lt;"&amp;$B326))/IFERROR(NETWORKDAYS($B326,'Q3 Setup'!$G$4),1),0)</f>
        <v>0</v>
      </c>
      <c r="P326" s="38" t="str">
        <f t="shared" si="149"/>
        <v/>
      </c>
    </row>
    <row r="327" spans="2:17" ht="18.75" customHeight="1" x14ac:dyDescent="0.2">
      <c r="B327" s="31">
        <v>46330</v>
      </c>
      <c r="C327" s="39">
        <f>'Q3 Setup'!$C$18</f>
        <v>0</v>
      </c>
      <c r="D327" s="33"/>
      <c r="E327" s="25"/>
      <c r="F327" s="40">
        <f t="shared" si="144"/>
        <v>0</v>
      </c>
      <c r="G327" s="40" t="str">
        <f t="shared" si="145"/>
        <v/>
      </c>
      <c r="H327" s="41" t="str">
        <f t="shared" si="146"/>
        <v/>
      </c>
      <c r="I327" s="36"/>
      <c r="J327" s="42">
        <f t="shared" si="147"/>
        <v>0</v>
      </c>
      <c r="K327" s="41" t="str">
        <f t="shared" si="148"/>
        <v/>
      </c>
      <c r="L327" s="25"/>
      <c r="M327" s="25"/>
      <c r="N327" s="26"/>
      <c r="O327" s="29">
        <f>IFERROR(('Q3 Setup'!$D$18-'Q3 Setup'!$E$18+SUMIFS($N$4:$N326,$C$4:$C326,'Q3 Setup'!$C$18)-SUMIFS($N$4:$N326,$C$4:$C326,'Q3 Setup'!$C$18,$B$4:$B326,"&lt;"&amp;$B327))/IFERROR(NETWORKDAYS($B327,'Q3 Setup'!$G$4),1),0)</f>
        <v>0</v>
      </c>
      <c r="P327" s="43" t="str">
        <f t="shared" si="149"/>
        <v/>
      </c>
    </row>
    <row r="328" spans="2:17" ht="4.5" customHeight="1" x14ac:dyDescent="0.2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</row>
    <row r="329" spans="2:17" ht="18.75" customHeight="1" x14ac:dyDescent="0.2">
      <c r="B329" s="31">
        <v>46331</v>
      </c>
      <c r="C329" s="32" t="str">
        <f>'Q3 Setup'!$C$7</f>
        <v>Rep 1</v>
      </c>
      <c r="D329" s="33"/>
      <c r="E329" s="25"/>
      <c r="F329" s="34">
        <f t="shared" ref="F329:F340" si="150">IFERROR(D329*7.5,"")</f>
        <v>0</v>
      </c>
      <c r="G329" s="34" t="str">
        <f t="shared" ref="G329:G340" si="151">IFERROR(E329/D329,"")</f>
        <v/>
      </c>
      <c r="H329" s="35" t="str">
        <f t="shared" ref="H329:H340" si="152">IFERROR(E329/F329,"")</f>
        <v/>
      </c>
      <c r="I329" s="36"/>
      <c r="J329" s="37">
        <f t="shared" ref="J329:J340" si="153">IFERROR(D329*0.375/24,"")</f>
        <v>0</v>
      </c>
      <c r="K329" s="35" t="str">
        <f t="shared" ref="K329:K340" si="154">IFERROR(I329/J329,"")</f>
        <v/>
      </c>
      <c r="L329" s="25"/>
      <c r="M329" s="25"/>
      <c r="N329" s="26"/>
      <c r="O329" s="29">
        <f>IFERROR(('Q3 Setup'!$D$7-'Q3 Setup'!$E$7+SUMIFS($N$4:$N328,$C$4:$C328,'Q3 Setup'!$C$7)-SUMIFS($N$4:$N328,$C$4:$C328,'Q3 Setup'!$C$7,$B$4:$B328,"&lt;"&amp;$B329))/IFERROR(NETWORKDAYS($B329,'Q3 Setup'!$G$4),1),0)</f>
        <v>0</v>
      </c>
      <c r="P329" s="38" t="str">
        <f t="shared" ref="P329:P340" si="155">IFERROR(N329/O329,"")</f>
        <v/>
      </c>
    </row>
    <row r="330" spans="2:17" ht="18.75" customHeight="1" x14ac:dyDescent="0.2">
      <c r="B330" s="31">
        <v>46331</v>
      </c>
      <c r="C330" s="39" t="str">
        <f>'Q3 Setup'!$C$8</f>
        <v>Rep 2</v>
      </c>
      <c r="D330" s="33"/>
      <c r="E330" s="25"/>
      <c r="F330" s="40">
        <f t="shared" si="150"/>
        <v>0</v>
      </c>
      <c r="G330" s="40" t="str">
        <f t="shared" si="151"/>
        <v/>
      </c>
      <c r="H330" s="41" t="str">
        <f t="shared" si="152"/>
        <v/>
      </c>
      <c r="I330" s="36"/>
      <c r="J330" s="42">
        <f t="shared" si="153"/>
        <v>0</v>
      </c>
      <c r="K330" s="41" t="str">
        <f t="shared" si="154"/>
        <v/>
      </c>
      <c r="L330" s="25"/>
      <c r="M330" s="25"/>
      <c r="N330" s="26"/>
      <c r="O330" s="29">
        <f>IFERROR(('Q3 Setup'!$D$8-'Q3 Setup'!$E$8+SUMIFS($N$4:$N329,$C$4:$C329,'Q3 Setup'!$C$8)-SUMIFS($N$4:$N329,$C$4:$C329,'Q3 Setup'!$C$8,$B$4:$B329,"&lt;"&amp;$B330))/IFERROR(NETWORKDAYS($B330,'Q3 Setup'!$G$4),1),0)</f>
        <v>0</v>
      </c>
      <c r="P330" s="43" t="str">
        <f t="shared" si="155"/>
        <v/>
      </c>
    </row>
    <row r="331" spans="2:17" ht="18.75" customHeight="1" x14ac:dyDescent="0.2">
      <c r="B331" s="31">
        <v>46331</v>
      </c>
      <c r="C331" s="32" t="str">
        <f>'Q3 Setup'!$C$9</f>
        <v>Rep 3</v>
      </c>
      <c r="D331" s="33"/>
      <c r="E331" s="25"/>
      <c r="F331" s="34">
        <f t="shared" si="150"/>
        <v>0</v>
      </c>
      <c r="G331" s="34" t="str">
        <f t="shared" si="151"/>
        <v/>
      </c>
      <c r="H331" s="35" t="str">
        <f t="shared" si="152"/>
        <v/>
      </c>
      <c r="I331" s="36"/>
      <c r="J331" s="37">
        <f t="shared" si="153"/>
        <v>0</v>
      </c>
      <c r="K331" s="35" t="str">
        <f t="shared" si="154"/>
        <v/>
      </c>
      <c r="L331" s="25"/>
      <c r="M331" s="25"/>
      <c r="N331" s="26"/>
      <c r="O331" s="29">
        <f>IFERROR(('Q3 Setup'!$D$9-'Q3 Setup'!$E$9+SUMIFS($N$4:$N330,$C$4:$C330,'Q3 Setup'!$C$9)-SUMIFS($N$4:$N330,$C$4:$C330,'Q3 Setup'!$C$9,$B$4:$B330,"&lt;"&amp;$B331))/IFERROR(NETWORKDAYS($B331,'Q3 Setup'!$G$4),1),0)</f>
        <v>0</v>
      </c>
      <c r="P331" s="38" t="str">
        <f t="shared" si="155"/>
        <v/>
      </c>
    </row>
    <row r="332" spans="2:17" ht="18.75" customHeight="1" x14ac:dyDescent="0.2">
      <c r="B332" s="31">
        <v>46331</v>
      </c>
      <c r="C332" s="39" t="str">
        <f>'Q3 Setup'!$C$10</f>
        <v>Rep 4</v>
      </c>
      <c r="D332" s="33"/>
      <c r="E332" s="25"/>
      <c r="F332" s="40">
        <f t="shared" si="150"/>
        <v>0</v>
      </c>
      <c r="G332" s="40" t="str">
        <f t="shared" si="151"/>
        <v/>
      </c>
      <c r="H332" s="41" t="str">
        <f t="shared" si="152"/>
        <v/>
      </c>
      <c r="I332" s="36"/>
      <c r="J332" s="42">
        <f t="shared" si="153"/>
        <v>0</v>
      </c>
      <c r="K332" s="41" t="str">
        <f t="shared" si="154"/>
        <v/>
      </c>
      <c r="L332" s="25"/>
      <c r="M332" s="25"/>
      <c r="N332" s="26"/>
      <c r="O332" s="29">
        <f>IFERROR(('Q3 Setup'!$D$10-'Q3 Setup'!$E$10+SUMIFS($N$4:$N331,$C$4:$C331,'Q3 Setup'!$C$10)-SUMIFS($N$4:$N331,$C$4:$C331,'Q3 Setup'!$C$10,$B$4:$B331,"&lt;"&amp;$B332))/IFERROR(NETWORKDAYS($B332,'Q3 Setup'!$G$4),1),0)</f>
        <v>0</v>
      </c>
      <c r="P332" s="43" t="str">
        <f t="shared" si="155"/>
        <v/>
      </c>
    </row>
    <row r="333" spans="2:17" ht="18.75" customHeight="1" x14ac:dyDescent="0.2">
      <c r="B333" s="31">
        <v>46331</v>
      </c>
      <c r="C333" s="32" t="str">
        <f>'Q3 Setup'!$C$11</f>
        <v>Rep 5</v>
      </c>
      <c r="D333" s="33"/>
      <c r="E333" s="25"/>
      <c r="F333" s="34">
        <f t="shared" si="150"/>
        <v>0</v>
      </c>
      <c r="G333" s="34" t="str">
        <f t="shared" si="151"/>
        <v/>
      </c>
      <c r="H333" s="35" t="str">
        <f t="shared" si="152"/>
        <v/>
      </c>
      <c r="I333" s="36"/>
      <c r="J333" s="37">
        <f t="shared" si="153"/>
        <v>0</v>
      </c>
      <c r="K333" s="35" t="str">
        <f t="shared" si="154"/>
        <v/>
      </c>
      <c r="L333" s="25"/>
      <c r="M333" s="25"/>
      <c r="N333" s="26"/>
      <c r="O333" s="29">
        <f>IFERROR(('Q3 Setup'!$D$11-'Q3 Setup'!$E$11+SUMIFS($N$4:$N332,$C$4:$C332,'Q3 Setup'!$C$11)-SUMIFS($N$4:$N332,$C$4:$C332,'Q3 Setup'!$C$11,$B$4:$B332,"&lt;"&amp;$B333))/IFERROR(NETWORKDAYS($B333,'Q3 Setup'!$G$4),1),0)</f>
        <v>0</v>
      </c>
      <c r="P333" s="38" t="str">
        <f t="shared" si="155"/>
        <v/>
      </c>
    </row>
    <row r="334" spans="2:17" ht="18.75" customHeight="1" x14ac:dyDescent="0.2">
      <c r="B334" s="31">
        <v>46331</v>
      </c>
      <c r="C334" s="39" t="str">
        <f>'Q3 Setup'!$C$12</f>
        <v>Rep 6</v>
      </c>
      <c r="D334" s="33"/>
      <c r="E334" s="25"/>
      <c r="F334" s="40">
        <f t="shared" si="150"/>
        <v>0</v>
      </c>
      <c r="G334" s="40" t="str">
        <f t="shared" si="151"/>
        <v/>
      </c>
      <c r="H334" s="41" t="str">
        <f t="shared" si="152"/>
        <v/>
      </c>
      <c r="I334" s="36"/>
      <c r="J334" s="42">
        <f t="shared" si="153"/>
        <v>0</v>
      </c>
      <c r="K334" s="41" t="str">
        <f t="shared" si="154"/>
        <v/>
      </c>
      <c r="L334" s="25"/>
      <c r="M334" s="25"/>
      <c r="N334" s="26"/>
      <c r="O334" s="29">
        <f>IFERROR(('Q3 Setup'!$D$12-'Q3 Setup'!$E$12+SUMIFS($N$4:$N333,$C$4:$C333,'Q3 Setup'!$C$12)-SUMIFS($N$4:$N333,$C$4:$C333,'Q3 Setup'!$C$12,$B$4:$B333,"&lt;"&amp;$B334))/IFERROR(NETWORKDAYS($B334,'Q3 Setup'!$G$4),1),0)</f>
        <v>0</v>
      </c>
      <c r="P334" s="43" t="str">
        <f t="shared" si="155"/>
        <v/>
      </c>
    </row>
    <row r="335" spans="2:17" ht="18.75" customHeight="1" x14ac:dyDescent="0.2">
      <c r="B335" s="31">
        <v>46331</v>
      </c>
      <c r="C335" s="32" t="str">
        <f>'Q3 Setup'!$C$13</f>
        <v>Rep 7</v>
      </c>
      <c r="D335" s="33"/>
      <c r="E335" s="25"/>
      <c r="F335" s="34">
        <f t="shared" si="150"/>
        <v>0</v>
      </c>
      <c r="G335" s="34" t="str">
        <f t="shared" si="151"/>
        <v/>
      </c>
      <c r="H335" s="35" t="str">
        <f t="shared" si="152"/>
        <v/>
      </c>
      <c r="I335" s="36"/>
      <c r="J335" s="37">
        <f t="shared" si="153"/>
        <v>0</v>
      </c>
      <c r="K335" s="35" t="str">
        <f t="shared" si="154"/>
        <v/>
      </c>
      <c r="L335" s="25"/>
      <c r="M335" s="25"/>
      <c r="N335" s="26"/>
      <c r="O335" s="29">
        <f>IFERROR(('Q3 Setup'!$D$13-'Q3 Setup'!$E$13+SUMIFS($N$4:$N334,$C$4:$C334,'Q3 Setup'!$C$13)-SUMIFS($N$4:$N334,$C$4:$C334,'Q3 Setup'!$C$13,$B$4:$B334,"&lt;"&amp;$B335))/IFERROR(NETWORKDAYS($B335,'Q3 Setup'!$G$4),1),0)</f>
        <v>0</v>
      </c>
      <c r="P335" s="38" t="str">
        <f t="shared" si="155"/>
        <v/>
      </c>
    </row>
    <row r="336" spans="2:17" ht="18.75" customHeight="1" x14ac:dyDescent="0.2">
      <c r="B336" s="31">
        <v>46331</v>
      </c>
      <c r="C336" s="39" t="str">
        <f>'Q3 Setup'!$C$14</f>
        <v>Rep 8</v>
      </c>
      <c r="D336" s="33"/>
      <c r="E336" s="25"/>
      <c r="F336" s="40">
        <f t="shared" si="150"/>
        <v>0</v>
      </c>
      <c r="G336" s="40" t="str">
        <f t="shared" si="151"/>
        <v/>
      </c>
      <c r="H336" s="41" t="str">
        <f t="shared" si="152"/>
        <v/>
      </c>
      <c r="I336" s="36"/>
      <c r="J336" s="42">
        <f t="shared" si="153"/>
        <v>0</v>
      </c>
      <c r="K336" s="41" t="str">
        <f t="shared" si="154"/>
        <v/>
      </c>
      <c r="L336" s="25"/>
      <c r="M336" s="25"/>
      <c r="N336" s="26"/>
      <c r="O336" s="29">
        <f>IFERROR(('Q3 Setup'!$D$14-'Q3 Setup'!$E$14+SUMIFS($N$4:$N335,$C$4:$C335,'Q3 Setup'!$C$14)-SUMIFS($N$4:$N335,$C$4:$C335,'Q3 Setup'!$C$14,$B$4:$B335,"&lt;"&amp;$B336))/IFERROR(NETWORKDAYS($B336,'Q3 Setup'!$G$4),1),0)</f>
        <v>0</v>
      </c>
      <c r="P336" s="43" t="str">
        <f t="shared" si="155"/>
        <v/>
      </c>
    </row>
    <row r="337" spans="2:17" ht="18.75" customHeight="1" x14ac:dyDescent="0.2">
      <c r="B337" s="31">
        <v>46331</v>
      </c>
      <c r="C337" s="32" t="str">
        <f>'Q3 Setup'!$C$15</f>
        <v>Rep 9</v>
      </c>
      <c r="D337" s="33"/>
      <c r="E337" s="25"/>
      <c r="F337" s="34">
        <f t="shared" si="150"/>
        <v>0</v>
      </c>
      <c r="G337" s="34" t="str">
        <f t="shared" si="151"/>
        <v/>
      </c>
      <c r="H337" s="35" t="str">
        <f t="shared" si="152"/>
        <v/>
      </c>
      <c r="I337" s="36"/>
      <c r="J337" s="37">
        <f t="shared" si="153"/>
        <v>0</v>
      </c>
      <c r="K337" s="35" t="str">
        <f t="shared" si="154"/>
        <v/>
      </c>
      <c r="L337" s="25"/>
      <c r="M337" s="25"/>
      <c r="N337" s="26"/>
      <c r="O337" s="29">
        <f>IFERROR(('Q3 Setup'!$D$15-'Q3 Setup'!$E$15+SUMIFS($N$4:$N336,$C$4:$C336,'Q3 Setup'!$C$15)-SUMIFS($N$4:$N336,$C$4:$C336,'Q3 Setup'!$C$15,$B$4:$B336,"&lt;"&amp;$B337))/IFERROR(NETWORKDAYS($B337,'Q3 Setup'!$G$4),1),0)</f>
        <v>0</v>
      </c>
      <c r="P337" s="38" t="str">
        <f t="shared" si="155"/>
        <v/>
      </c>
    </row>
    <row r="338" spans="2:17" ht="18.75" customHeight="1" x14ac:dyDescent="0.2">
      <c r="B338" s="31">
        <v>46331</v>
      </c>
      <c r="C338" s="39" t="str">
        <f>'Q3 Setup'!$C$16</f>
        <v>Rep 10</v>
      </c>
      <c r="D338" s="33"/>
      <c r="E338" s="25"/>
      <c r="F338" s="40">
        <f t="shared" si="150"/>
        <v>0</v>
      </c>
      <c r="G338" s="40" t="str">
        <f t="shared" si="151"/>
        <v/>
      </c>
      <c r="H338" s="41" t="str">
        <f t="shared" si="152"/>
        <v/>
      </c>
      <c r="I338" s="36"/>
      <c r="J338" s="42">
        <f t="shared" si="153"/>
        <v>0</v>
      </c>
      <c r="K338" s="41" t="str">
        <f t="shared" si="154"/>
        <v/>
      </c>
      <c r="L338" s="25"/>
      <c r="M338" s="25"/>
      <c r="N338" s="26"/>
      <c r="O338" s="29">
        <f>IFERROR(('Q3 Setup'!$D$16-'Q3 Setup'!$E$16+SUMIFS($N$4:$N337,$C$4:$C337,'Q3 Setup'!$C$16)-SUMIFS($N$4:$N337,$C$4:$C337,'Q3 Setup'!$C$16,$B$4:$B337,"&lt;"&amp;$B338))/IFERROR(NETWORKDAYS($B338,'Q3 Setup'!$G$4),1),0)</f>
        <v>0</v>
      </c>
      <c r="P338" s="43" t="str">
        <f t="shared" si="155"/>
        <v/>
      </c>
    </row>
    <row r="339" spans="2:17" ht="18.75" customHeight="1" x14ac:dyDescent="0.2">
      <c r="B339" s="31">
        <v>46331</v>
      </c>
      <c r="C339" s="32">
        <f>'Q3 Setup'!$C$17</f>
        <v>0</v>
      </c>
      <c r="D339" s="33"/>
      <c r="E339" s="25"/>
      <c r="F339" s="34">
        <f t="shared" si="150"/>
        <v>0</v>
      </c>
      <c r="G339" s="34" t="str">
        <f t="shared" si="151"/>
        <v/>
      </c>
      <c r="H339" s="35" t="str">
        <f t="shared" si="152"/>
        <v/>
      </c>
      <c r="I339" s="36"/>
      <c r="J339" s="37">
        <f t="shared" si="153"/>
        <v>0</v>
      </c>
      <c r="K339" s="35" t="str">
        <f t="shared" si="154"/>
        <v/>
      </c>
      <c r="L339" s="25"/>
      <c r="M339" s="25"/>
      <c r="N339" s="26"/>
      <c r="O339" s="29">
        <f>IFERROR(('Q3 Setup'!$D$17-'Q3 Setup'!$E$17+SUMIFS($N$4:$N338,$C$4:$C338,'Q3 Setup'!$C$17)-SUMIFS($N$4:$N338,$C$4:$C338,'Q3 Setup'!$C$17,$B$4:$B338,"&lt;"&amp;$B339))/IFERROR(NETWORKDAYS($B339,'Q3 Setup'!$G$4),1),0)</f>
        <v>0</v>
      </c>
      <c r="P339" s="38" t="str">
        <f t="shared" si="155"/>
        <v/>
      </c>
    </row>
    <row r="340" spans="2:17" ht="18.75" customHeight="1" x14ac:dyDescent="0.2">
      <c r="B340" s="31">
        <v>46331</v>
      </c>
      <c r="C340" s="39">
        <f>'Q3 Setup'!$C$18</f>
        <v>0</v>
      </c>
      <c r="D340" s="33"/>
      <c r="E340" s="25"/>
      <c r="F340" s="40">
        <f t="shared" si="150"/>
        <v>0</v>
      </c>
      <c r="G340" s="40" t="str">
        <f t="shared" si="151"/>
        <v/>
      </c>
      <c r="H340" s="41" t="str">
        <f t="shared" si="152"/>
        <v/>
      </c>
      <c r="I340" s="36"/>
      <c r="J340" s="42">
        <f t="shared" si="153"/>
        <v>0</v>
      </c>
      <c r="K340" s="41" t="str">
        <f t="shared" si="154"/>
        <v/>
      </c>
      <c r="L340" s="25"/>
      <c r="M340" s="25"/>
      <c r="N340" s="26"/>
      <c r="O340" s="29">
        <f>IFERROR(('Q3 Setup'!$D$18-'Q3 Setup'!$E$18+SUMIFS($N$4:$N339,$C$4:$C339,'Q3 Setup'!$C$18)-SUMIFS($N$4:$N339,$C$4:$C339,'Q3 Setup'!$C$18,$B$4:$B339,"&lt;"&amp;$B340))/IFERROR(NETWORKDAYS($B340,'Q3 Setup'!$G$4),1),0)</f>
        <v>0</v>
      </c>
      <c r="P340" s="43" t="str">
        <f t="shared" si="155"/>
        <v/>
      </c>
    </row>
    <row r="341" spans="2:17" ht="4.5" customHeight="1" x14ac:dyDescent="0.2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</row>
    <row r="342" spans="2:17" ht="18.75" customHeight="1" x14ac:dyDescent="0.2">
      <c r="B342" s="31">
        <v>46332</v>
      </c>
      <c r="C342" s="32" t="str">
        <f>'Q3 Setup'!$C$7</f>
        <v>Rep 1</v>
      </c>
      <c r="D342" s="33"/>
      <c r="E342" s="25"/>
      <c r="F342" s="34">
        <f t="shared" ref="F342:F353" si="156">IFERROR(D342*7.5,"")</f>
        <v>0</v>
      </c>
      <c r="G342" s="34" t="str">
        <f t="shared" ref="G342:G353" si="157">IFERROR(E342/D342,"")</f>
        <v/>
      </c>
      <c r="H342" s="35" t="str">
        <f t="shared" ref="H342:H353" si="158">IFERROR(E342/F342,"")</f>
        <v/>
      </c>
      <c r="I342" s="36"/>
      <c r="J342" s="37">
        <f t="shared" ref="J342:J353" si="159">IFERROR(D342*0.375/24,"")</f>
        <v>0</v>
      </c>
      <c r="K342" s="35" t="str">
        <f t="shared" ref="K342:K353" si="160">IFERROR(I342/J342,"")</f>
        <v/>
      </c>
      <c r="L342" s="25"/>
      <c r="M342" s="25"/>
      <c r="N342" s="26"/>
      <c r="O342" s="29">
        <f>IFERROR(('Q3 Setup'!$D$7-'Q3 Setup'!$E$7+SUMIFS($N$4:$N341,$C$4:$C341,'Q3 Setup'!$C$7)-SUMIFS($N$4:$N341,$C$4:$C341,'Q3 Setup'!$C$7,$B$4:$B341,"&lt;"&amp;$B342))/IFERROR(NETWORKDAYS($B342,'Q3 Setup'!$G$4),1),0)</f>
        <v>0</v>
      </c>
      <c r="P342" s="38" t="str">
        <f t="shared" ref="P342:P353" si="161">IFERROR(N342/O342,"")</f>
        <v/>
      </c>
    </row>
    <row r="343" spans="2:17" ht="18.75" customHeight="1" x14ac:dyDescent="0.2">
      <c r="B343" s="31">
        <v>46332</v>
      </c>
      <c r="C343" s="39" t="str">
        <f>'Q3 Setup'!$C$8</f>
        <v>Rep 2</v>
      </c>
      <c r="D343" s="33"/>
      <c r="E343" s="25"/>
      <c r="F343" s="40">
        <f t="shared" si="156"/>
        <v>0</v>
      </c>
      <c r="G343" s="40" t="str">
        <f t="shared" si="157"/>
        <v/>
      </c>
      <c r="H343" s="41" t="str">
        <f t="shared" si="158"/>
        <v/>
      </c>
      <c r="I343" s="36"/>
      <c r="J343" s="42">
        <f t="shared" si="159"/>
        <v>0</v>
      </c>
      <c r="K343" s="41" t="str">
        <f t="shared" si="160"/>
        <v/>
      </c>
      <c r="L343" s="25"/>
      <c r="M343" s="25"/>
      <c r="N343" s="26"/>
      <c r="O343" s="29">
        <f>IFERROR(('Q3 Setup'!$D$8-'Q3 Setup'!$E$8+SUMIFS($N$4:$N342,$C$4:$C342,'Q3 Setup'!$C$8)-SUMIFS($N$4:$N342,$C$4:$C342,'Q3 Setup'!$C$8,$B$4:$B342,"&lt;"&amp;$B343))/IFERROR(NETWORKDAYS($B343,'Q3 Setup'!$G$4),1),0)</f>
        <v>0</v>
      </c>
      <c r="P343" s="43" t="str">
        <f t="shared" si="161"/>
        <v/>
      </c>
    </row>
    <row r="344" spans="2:17" ht="18.75" customHeight="1" x14ac:dyDescent="0.2">
      <c r="B344" s="31">
        <v>46332</v>
      </c>
      <c r="C344" s="32" t="str">
        <f>'Q3 Setup'!$C$9</f>
        <v>Rep 3</v>
      </c>
      <c r="D344" s="33"/>
      <c r="E344" s="25"/>
      <c r="F344" s="34">
        <f t="shared" si="156"/>
        <v>0</v>
      </c>
      <c r="G344" s="34" t="str">
        <f t="shared" si="157"/>
        <v/>
      </c>
      <c r="H344" s="35" t="str">
        <f t="shared" si="158"/>
        <v/>
      </c>
      <c r="I344" s="36"/>
      <c r="J344" s="37">
        <f t="shared" si="159"/>
        <v>0</v>
      </c>
      <c r="K344" s="35" t="str">
        <f t="shared" si="160"/>
        <v/>
      </c>
      <c r="L344" s="25"/>
      <c r="M344" s="25"/>
      <c r="N344" s="26"/>
      <c r="O344" s="29">
        <f>IFERROR(('Q3 Setup'!$D$9-'Q3 Setup'!$E$9+SUMIFS($N$4:$N343,$C$4:$C343,'Q3 Setup'!$C$9)-SUMIFS($N$4:$N343,$C$4:$C343,'Q3 Setup'!$C$9,$B$4:$B343,"&lt;"&amp;$B344))/IFERROR(NETWORKDAYS($B344,'Q3 Setup'!$G$4),1),0)</f>
        <v>0</v>
      </c>
      <c r="P344" s="38" t="str">
        <f t="shared" si="161"/>
        <v/>
      </c>
    </row>
    <row r="345" spans="2:17" ht="18.75" customHeight="1" x14ac:dyDescent="0.2">
      <c r="B345" s="31">
        <v>46332</v>
      </c>
      <c r="C345" s="39" t="str">
        <f>'Q3 Setup'!$C$10</f>
        <v>Rep 4</v>
      </c>
      <c r="D345" s="33"/>
      <c r="E345" s="25"/>
      <c r="F345" s="40">
        <f t="shared" si="156"/>
        <v>0</v>
      </c>
      <c r="G345" s="40" t="str">
        <f t="shared" si="157"/>
        <v/>
      </c>
      <c r="H345" s="41" t="str">
        <f t="shared" si="158"/>
        <v/>
      </c>
      <c r="I345" s="36"/>
      <c r="J345" s="42">
        <f t="shared" si="159"/>
        <v>0</v>
      </c>
      <c r="K345" s="41" t="str">
        <f t="shared" si="160"/>
        <v/>
      </c>
      <c r="L345" s="25"/>
      <c r="M345" s="25"/>
      <c r="N345" s="26"/>
      <c r="O345" s="29">
        <f>IFERROR(('Q3 Setup'!$D$10-'Q3 Setup'!$E$10+SUMIFS($N$4:$N344,$C$4:$C344,'Q3 Setup'!$C$10)-SUMIFS($N$4:$N344,$C$4:$C344,'Q3 Setup'!$C$10,$B$4:$B344,"&lt;"&amp;$B345))/IFERROR(NETWORKDAYS($B345,'Q3 Setup'!$G$4),1),0)</f>
        <v>0</v>
      </c>
      <c r="P345" s="43" t="str">
        <f t="shared" si="161"/>
        <v/>
      </c>
    </row>
    <row r="346" spans="2:17" ht="18.75" customHeight="1" x14ac:dyDescent="0.2">
      <c r="B346" s="31">
        <v>46332</v>
      </c>
      <c r="C346" s="32" t="str">
        <f>'Q3 Setup'!$C$11</f>
        <v>Rep 5</v>
      </c>
      <c r="D346" s="33"/>
      <c r="E346" s="25"/>
      <c r="F346" s="34">
        <f t="shared" si="156"/>
        <v>0</v>
      </c>
      <c r="G346" s="34" t="str">
        <f t="shared" si="157"/>
        <v/>
      </c>
      <c r="H346" s="35" t="str">
        <f t="shared" si="158"/>
        <v/>
      </c>
      <c r="I346" s="36"/>
      <c r="J346" s="37">
        <f t="shared" si="159"/>
        <v>0</v>
      </c>
      <c r="K346" s="35" t="str">
        <f t="shared" si="160"/>
        <v/>
      </c>
      <c r="L346" s="25"/>
      <c r="M346" s="25"/>
      <c r="N346" s="26"/>
      <c r="O346" s="29">
        <f>IFERROR(('Q3 Setup'!$D$11-'Q3 Setup'!$E$11+SUMIFS($N$4:$N345,$C$4:$C345,'Q3 Setup'!$C$11)-SUMIFS($N$4:$N345,$C$4:$C345,'Q3 Setup'!$C$11,$B$4:$B345,"&lt;"&amp;$B346))/IFERROR(NETWORKDAYS($B346,'Q3 Setup'!$G$4),1),0)</f>
        <v>0</v>
      </c>
      <c r="P346" s="38" t="str">
        <f t="shared" si="161"/>
        <v/>
      </c>
    </row>
    <row r="347" spans="2:17" ht="18.75" customHeight="1" x14ac:dyDescent="0.2">
      <c r="B347" s="31">
        <v>46332</v>
      </c>
      <c r="C347" s="39" t="str">
        <f>'Q3 Setup'!$C$12</f>
        <v>Rep 6</v>
      </c>
      <c r="D347" s="33"/>
      <c r="E347" s="25"/>
      <c r="F347" s="40">
        <f t="shared" si="156"/>
        <v>0</v>
      </c>
      <c r="G347" s="40" t="str">
        <f t="shared" si="157"/>
        <v/>
      </c>
      <c r="H347" s="41" t="str">
        <f t="shared" si="158"/>
        <v/>
      </c>
      <c r="I347" s="36"/>
      <c r="J347" s="42">
        <f t="shared" si="159"/>
        <v>0</v>
      </c>
      <c r="K347" s="41" t="str">
        <f t="shared" si="160"/>
        <v/>
      </c>
      <c r="L347" s="25"/>
      <c r="M347" s="25"/>
      <c r="N347" s="26"/>
      <c r="O347" s="29">
        <f>IFERROR(('Q3 Setup'!$D$12-'Q3 Setup'!$E$12+SUMIFS($N$4:$N346,$C$4:$C346,'Q3 Setup'!$C$12)-SUMIFS($N$4:$N346,$C$4:$C346,'Q3 Setup'!$C$12,$B$4:$B346,"&lt;"&amp;$B347))/IFERROR(NETWORKDAYS($B347,'Q3 Setup'!$G$4),1),0)</f>
        <v>0</v>
      </c>
      <c r="P347" s="43" t="str">
        <f t="shared" si="161"/>
        <v/>
      </c>
    </row>
    <row r="348" spans="2:17" ht="18.75" customHeight="1" x14ac:dyDescent="0.2">
      <c r="B348" s="31">
        <v>46332</v>
      </c>
      <c r="C348" s="32" t="str">
        <f>'Q3 Setup'!$C$13</f>
        <v>Rep 7</v>
      </c>
      <c r="D348" s="33"/>
      <c r="E348" s="25"/>
      <c r="F348" s="34">
        <f t="shared" si="156"/>
        <v>0</v>
      </c>
      <c r="G348" s="34" t="str">
        <f t="shared" si="157"/>
        <v/>
      </c>
      <c r="H348" s="35" t="str">
        <f t="shared" si="158"/>
        <v/>
      </c>
      <c r="I348" s="36"/>
      <c r="J348" s="37">
        <f t="shared" si="159"/>
        <v>0</v>
      </c>
      <c r="K348" s="35" t="str">
        <f t="shared" si="160"/>
        <v/>
      </c>
      <c r="L348" s="25"/>
      <c r="M348" s="25"/>
      <c r="N348" s="26"/>
      <c r="O348" s="29">
        <f>IFERROR(('Q3 Setup'!$D$13-'Q3 Setup'!$E$13+SUMIFS($N$4:$N347,$C$4:$C347,'Q3 Setup'!$C$13)-SUMIFS($N$4:$N347,$C$4:$C347,'Q3 Setup'!$C$13,$B$4:$B347,"&lt;"&amp;$B348))/IFERROR(NETWORKDAYS($B348,'Q3 Setup'!$G$4),1),0)</f>
        <v>0</v>
      </c>
      <c r="P348" s="38" t="str">
        <f t="shared" si="161"/>
        <v/>
      </c>
    </row>
    <row r="349" spans="2:17" ht="18.75" customHeight="1" x14ac:dyDescent="0.2">
      <c r="B349" s="31">
        <v>46332</v>
      </c>
      <c r="C349" s="39" t="str">
        <f>'Q3 Setup'!$C$14</f>
        <v>Rep 8</v>
      </c>
      <c r="D349" s="33"/>
      <c r="E349" s="25"/>
      <c r="F349" s="40">
        <f t="shared" si="156"/>
        <v>0</v>
      </c>
      <c r="G349" s="40" t="str">
        <f t="shared" si="157"/>
        <v/>
      </c>
      <c r="H349" s="41" t="str">
        <f t="shared" si="158"/>
        <v/>
      </c>
      <c r="I349" s="36"/>
      <c r="J349" s="42">
        <f t="shared" si="159"/>
        <v>0</v>
      </c>
      <c r="K349" s="41" t="str">
        <f t="shared" si="160"/>
        <v/>
      </c>
      <c r="L349" s="25"/>
      <c r="M349" s="25"/>
      <c r="N349" s="26"/>
      <c r="O349" s="29">
        <f>IFERROR(('Q3 Setup'!$D$14-'Q3 Setup'!$E$14+SUMIFS($N$4:$N348,$C$4:$C348,'Q3 Setup'!$C$14)-SUMIFS($N$4:$N348,$C$4:$C348,'Q3 Setup'!$C$14,$B$4:$B348,"&lt;"&amp;$B349))/IFERROR(NETWORKDAYS($B349,'Q3 Setup'!$G$4),1),0)</f>
        <v>0</v>
      </c>
      <c r="P349" s="43" t="str">
        <f t="shared" si="161"/>
        <v/>
      </c>
    </row>
    <row r="350" spans="2:17" ht="18.75" customHeight="1" x14ac:dyDescent="0.2">
      <c r="B350" s="31">
        <v>46332</v>
      </c>
      <c r="C350" s="32" t="str">
        <f>'Q3 Setup'!$C$15</f>
        <v>Rep 9</v>
      </c>
      <c r="D350" s="33"/>
      <c r="E350" s="25"/>
      <c r="F350" s="34">
        <f t="shared" si="156"/>
        <v>0</v>
      </c>
      <c r="G350" s="34" t="str">
        <f t="shared" si="157"/>
        <v/>
      </c>
      <c r="H350" s="35" t="str">
        <f t="shared" si="158"/>
        <v/>
      </c>
      <c r="I350" s="36"/>
      <c r="J350" s="37">
        <f t="shared" si="159"/>
        <v>0</v>
      </c>
      <c r="K350" s="35" t="str">
        <f t="shared" si="160"/>
        <v/>
      </c>
      <c r="L350" s="25"/>
      <c r="M350" s="25"/>
      <c r="N350" s="26"/>
      <c r="O350" s="29">
        <f>IFERROR(('Q3 Setup'!$D$15-'Q3 Setup'!$E$15+SUMIFS($N$4:$N349,$C$4:$C349,'Q3 Setup'!$C$15)-SUMIFS($N$4:$N349,$C$4:$C349,'Q3 Setup'!$C$15,$B$4:$B349,"&lt;"&amp;$B350))/IFERROR(NETWORKDAYS($B350,'Q3 Setup'!$G$4),1),0)</f>
        <v>0</v>
      </c>
      <c r="P350" s="38" t="str">
        <f t="shared" si="161"/>
        <v/>
      </c>
    </row>
    <row r="351" spans="2:17" ht="18.75" customHeight="1" x14ac:dyDescent="0.2">
      <c r="B351" s="31">
        <v>46332</v>
      </c>
      <c r="C351" s="39" t="str">
        <f>'Q3 Setup'!$C$16</f>
        <v>Rep 10</v>
      </c>
      <c r="D351" s="33"/>
      <c r="E351" s="25"/>
      <c r="F351" s="40">
        <f t="shared" si="156"/>
        <v>0</v>
      </c>
      <c r="G351" s="40" t="str">
        <f t="shared" si="157"/>
        <v/>
      </c>
      <c r="H351" s="41" t="str">
        <f t="shared" si="158"/>
        <v/>
      </c>
      <c r="I351" s="36"/>
      <c r="J351" s="42">
        <f t="shared" si="159"/>
        <v>0</v>
      </c>
      <c r="K351" s="41" t="str">
        <f t="shared" si="160"/>
        <v/>
      </c>
      <c r="L351" s="25"/>
      <c r="M351" s="25"/>
      <c r="N351" s="26"/>
      <c r="O351" s="29">
        <f>IFERROR(('Q3 Setup'!$D$16-'Q3 Setup'!$E$16+SUMIFS($N$4:$N350,$C$4:$C350,'Q3 Setup'!$C$16)-SUMIFS($N$4:$N350,$C$4:$C350,'Q3 Setup'!$C$16,$B$4:$B350,"&lt;"&amp;$B351))/IFERROR(NETWORKDAYS($B351,'Q3 Setup'!$G$4),1),0)</f>
        <v>0</v>
      </c>
      <c r="P351" s="43" t="str">
        <f t="shared" si="161"/>
        <v/>
      </c>
    </row>
    <row r="352" spans="2:17" ht="18.75" customHeight="1" x14ac:dyDescent="0.2">
      <c r="B352" s="31">
        <v>46332</v>
      </c>
      <c r="C352" s="32">
        <f>'Q3 Setup'!$C$17</f>
        <v>0</v>
      </c>
      <c r="D352" s="33"/>
      <c r="E352" s="25"/>
      <c r="F352" s="34">
        <f t="shared" si="156"/>
        <v>0</v>
      </c>
      <c r="G352" s="34" t="str">
        <f t="shared" si="157"/>
        <v/>
      </c>
      <c r="H352" s="35" t="str">
        <f t="shared" si="158"/>
        <v/>
      </c>
      <c r="I352" s="36"/>
      <c r="J352" s="37">
        <f t="shared" si="159"/>
        <v>0</v>
      </c>
      <c r="K352" s="35" t="str">
        <f t="shared" si="160"/>
        <v/>
      </c>
      <c r="L352" s="25"/>
      <c r="M352" s="25"/>
      <c r="N352" s="26"/>
      <c r="O352" s="29">
        <f>IFERROR(('Q3 Setup'!$D$17-'Q3 Setup'!$E$17+SUMIFS($N$4:$N351,$C$4:$C351,'Q3 Setup'!$C$17)-SUMIFS($N$4:$N351,$C$4:$C351,'Q3 Setup'!$C$17,$B$4:$B351,"&lt;"&amp;$B352))/IFERROR(NETWORKDAYS($B352,'Q3 Setup'!$G$4),1),0)</f>
        <v>0</v>
      </c>
      <c r="P352" s="38" t="str">
        <f t="shared" si="161"/>
        <v/>
      </c>
    </row>
    <row r="353" spans="2:17" ht="18.75" customHeight="1" x14ac:dyDescent="0.2">
      <c r="B353" s="31">
        <v>46332</v>
      </c>
      <c r="C353" s="39">
        <f>'Q3 Setup'!$C$18</f>
        <v>0</v>
      </c>
      <c r="D353" s="33"/>
      <c r="E353" s="25"/>
      <c r="F353" s="40">
        <f t="shared" si="156"/>
        <v>0</v>
      </c>
      <c r="G353" s="40" t="str">
        <f t="shared" si="157"/>
        <v/>
      </c>
      <c r="H353" s="41" t="str">
        <f t="shared" si="158"/>
        <v/>
      </c>
      <c r="I353" s="36"/>
      <c r="J353" s="42">
        <f t="shared" si="159"/>
        <v>0</v>
      </c>
      <c r="K353" s="41" t="str">
        <f t="shared" si="160"/>
        <v/>
      </c>
      <c r="L353" s="25"/>
      <c r="M353" s="25"/>
      <c r="N353" s="26"/>
      <c r="O353" s="29">
        <f>IFERROR(('Q3 Setup'!$D$18-'Q3 Setup'!$E$18+SUMIFS($N$4:$N352,$C$4:$C352,'Q3 Setup'!$C$18)-SUMIFS($N$4:$N352,$C$4:$C352,'Q3 Setup'!$C$18,$B$4:$B352,"&lt;"&amp;$B353))/IFERROR(NETWORKDAYS($B353,'Q3 Setup'!$G$4),1),0)</f>
        <v>0</v>
      </c>
      <c r="P353" s="43" t="str">
        <f t="shared" si="161"/>
        <v/>
      </c>
    </row>
    <row r="354" spans="2:17" ht="4.5" customHeight="1" x14ac:dyDescent="0.2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</row>
    <row r="355" spans="2:17" ht="18.75" customHeight="1" x14ac:dyDescent="0.2">
      <c r="B355" s="31">
        <v>46335</v>
      </c>
      <c r="C355" s="32" t="str">
        <f>'Q3 Setup'!$C$7</f>
        <v>Rep 1</v>
      </c>
      <c r="D355" s="33"/>
      <c r="E355" s="25"/>
      <c r="F355" s="34">
        <f t="shared" ref="F355:F366" si="162">IFERROR(D355*7.5,"")</f>
        <v>0</v>
      </c>
      <c r="G355" s="34" t="str">
        <f t="shared" ref="G355:G366" si="163">IFERROR(E355/D355,"")</f>
        <v/>
      </c>
      <c r="H355" s="35" t="str">
        <f t="shared" ref="H355:H366" si="164">IFERROR(E355/F355,"")</f>
        <v/>
      </c>
      <c r="I355" s="36"/>
      <c r="J355" s="37">
        <f t="shared" ref="J355:J366" si="165">IFERROR(D355*0.375/24,"")</f>
        <v>0</v>
      </c>
      <c r="K355" s="35" t="str">
        <f t="shared" ref="K355:K366" si="166">IFERROR(I355/J355,"")</f>
        <v/>
      </c>
      <c r="L355" s="25"/>
      <c r="M355" s="25"/>
      <c r="N355" s="26"/>
      <c r="O355" s="29">
        <f>IFERROR(('Q3 Setup'!$D$7-'Q3 Setup'!$E$7+SUMIFS($N$4:$N354,$C$4:$C354,'Q3 Setup'!$C$7)-SUMIFS($N$4:$N354,$C$4:$C354,'Q3 Setup'!$C$7,$B$4:$B354,"&lt;"&amp;$B355))/IFERROR(NETWORKDAYS($B355,'Q3 Setup'!$G$4),1),0)</f>
        <v>0</v>
      </c>
      <c r="P355" s="38" t="str">
        <f t="shared" ref="P355:P366" si="167">IFERROR(N355/O355,"")</f>
        <v/>
      </c>
    </row>
    <row r="356" spans="2:17" ht="18.75" customHeight="1" x14ac:dyDescent="0.2">
      <c r="B356" s="31">
        <v>46335</v>
      </c>
      <c r="C356" s="39" t="str">
        <f>'Q3 Setup'!$C$8</f>
        <v>Rep 2</v>
      </c>
      <c r="D356" s="33"/>
      <c r="E356" s="25"/>
      <c r="F356" s="40">
        <f t="shared" si="162"/>
        <v>0</v>
      </c>
      <c r="G356" s="40" t="str">
        <f t="shared" si="163"/>
        <v/>
      </c>
      <c r="H356" s="41" t="str">
        <f t="shared" si="164"/>
        <v/>
      </c>
      <c r="I356" s="36"/>
      <c r="J356" s="42">
        <f t="shared" si="165"/>
        <v>0</v>
      </c>
      <c r="K356" s="41" t="str">
        <f t="shared" si="166"/>
        <v/>
      </c>
      <c r="L356" s="25"/>
      <c r="M356" s="25"/>
      <c r="N356" s="26"/>
      <c r="O356" s="29">
        <f>IFERROR(('Q3 Setup'!$D$8-'Q3 Setup'!$E$8+SUMIFS($N$4:$N355,$C$4:$C355,'Q3 Setup'!$C$8)-SUMIFS($N$4:$N355,$C$4:$C355,'Q3 Setup'!$C$8,$B$4:$B355,"&lt;"&amp;$B356))/IFERROR(NETWORKDAYS($B356,'Q3 Setup'!$G$4),1),0)</f>
        <v>0</v>
      </c>
      <c r="P356" s="43" t="str">
        <f t="shared" si="167"/>
        <v/>
      </c>
    </row>
    <row r="357" spans="2:17" ht="18.75" customHeight="1" x14ac:dyDescent="0.2">
      <c r="B357" s="31">
        <v>46335</v>
      </c>
      <c r="C357" s="32" t="str">
        <f>'Q3 Setup'!$C$9</f>
        <v>Rep 3</v>
      </c>
      <c r="D357" s="33"/>
      <c r="E357" s="25"/>
      <c r="F357" s="34">
        <f t="shared" si="162"/>
        <v>0</v>
      </c>
      <c r="G357" s="34" t="str">
        <f t="shared" si="163"/>
        <v/>
      </c>
      <c r="H357" s="35" t="str">
        <f t="shared" si="164"/>
        <v/>
      </c>
      <c r="I357" s="36"/>
      <c r="J357" s="37">
        <f t="shared" si="165"/>
        <v>0</v>
      </c>
      <c r="K357" s="35" t="str">
        <f t="shared" si="166"/>
        <v/>
      </c>
      <c r="L357" s="25"/>
      <c r="M357" s="25"/>
      <c r="N357" s="26"/>
      <c r="O357" s="29">
        <f>IFERROR(('Q3 Setup'!$D$9-'Q3 Setup'!$E$9+SUMIFS($N$4:$N356,$C$4:$C356,'Q3 Setup'!$C$9)-SUMIFS($N$4:$N356,$C$4:$C356,'Q3 Setup'!$C$9,$B$4:$B356,"&lt;"&amp;$B357))/IFERROR(NETWORKDAYS($B357,'Q3 Setup'!$G$4),1),0)</f>
        <v>0</v>
      </c>
      <c r="P357" s="38" t="str">
        <f t="shared" si="167"/>
        <v/>
      </c>
    </row>
    <row r="358" spans="2:17" ht="18.75" customHeight="1" x14ac:dyDescent="0.2">
      <c r="B358" s="31">
        <v>46335</v>
      </c>
      <c r="C358" s="39" t="str">
        <f>'Q3 Setup'!$C$10</f>
        <v>Rep 4</v>
      </c>
      <c r="D358" s="33"/>
      <c r="E358" s="25"/>
      <c r="F358" s="40">
        <f t="shared" si="162"/>
        <v>0</v>
      </c>
      <c r="G358" s="40" t="str">
        <f t="shared" si="163"/>
        <v/>
      </c>
      <c r="H358" s="41" t="str">
        <f t="shared" si="164"/>
        <v/>
      </c>
      <c r="I358" s="36"/>
      <c r="J358" s="42">
        <f t="shared" si="165"/>
        <v>0</v>
      </c>
      <c r="K358" s="41" t="str">
        <f t="shared" si="166"/>
        <v/>
      </c>
      <c r="L358" s="25"/>
      <c r="M358" s="25"/>
      <c r="N358" s="26"/>
      <c r="O358" s="29">
        <f>IFERROR(('Q3 Setup'!$D$10-'Q3 Setup'!$E$10+SUMIFS($N$4:$N357,$C$4:$C357,'Q3 Setup'!$C$10)-SUMIFS($N$4:$N357,$C$4:$C357,'Q3 Setup'!$C$10,$B$4:$B357,"&lt;"&amp;$B358))/IFERROR(NETWORKDAYS($B358,'Q3 Setup'!$G$4),1),0)</f>
        <v>0</v>
      </c>
      <c r="P358" s="43" t="str">
        <f t="shared" si="167"/>
        <v/>
      </c>
    </row>
    <row r="359" spans="2:17" ht="18.75" customHeight="1" x14ac:dyDescent="0.2">
      <c r="B359" s="31">
        <v>46335</v>
      </c>
      <c r="C359" s="32" t="str">
        <f>'Q3 Setup'!$C$11</f>
        <v>Rep 5</v>
      </c>
      <c r="D359" s="33"/>
      <c r="E359" s="25"/>
      <c r="F359" s="34">
        <f t="shared" si="162"/>
        <v>0</v>
      </c>
      <c r="G359" s="34" t="str">
        <f t="shared" si="163"/>
        <v/>
      </c>
      <c r="H359" s="35" t="str">
        <f t="shared" si="164"/>
        <v/>
      </c>
      <c r="I359" s="36"/>
      <c r="J359" s="37">
        <f t="shared" si="165"/>
        <v>0</v>
      </c>
      <c r="K359" s="35" t="str">
        <f t="shared" si="166"/>
        <v/>
      </c>
      <c r="L359" s="25"/>
      <c r="M359" s="25"/>
      <c r="N359" s="26"/>
      <c r="O359" s="29">
        <f>IFERROR(('Q3 Setup'!$D$11-'Q3 Setup'!$E$11+SUMIFS($N$4:$N358,$C$4:$C358,'Q3 Setup'!$C$11)-SUMIFS($N$4:$N358,$C$4:$C358,'Q3 Setup'!$C$11,$B$4:$B358,"&lt;"&amp;$B359))/IFERROR(NETWORKDAYS($B359,'Q3 Setup'!$G$4),1),0)</f>
        <v>0</v>
      </c>
      <c r="P359" s="38" t="str">
        <f t="shared" si="167"/>
        <v/>
      </c>
    </row>
    <row r="360" spans="2:17" ht="18.75" customHeight="1" x14ac:dyDescent="0.2">
      <c r="B360" s="31">
        <v>46335</v>
      </c>
      <c r="C360" s="39" t="str">
        <f>'Q3 Setup'!$C$12</f>
        <v>Rep 6</v>
      </c>
      <c r="D360" s="33"/>
      <c r="E360" s="25"/>
      <c r="F360" s="40">
        <f t="shared" si="162"/>
        <v>0</v>
      </c>
      <c r="G360" s="40" t="str">
        <f t="shared" si="163"/>
        <v/>
      </c>
      <c r="H360" s="41" t="str">
        <f t="shared" si="164"/>
        <v/>
      </c>
      <c r="I360" s="36"/>
      <c r="J360" s="42">
        <f t="shared" si="165"/>
        <v>0</v>
      </c>
      <c r="K360" s="41" t="str">
        <f t="shared" si="166"/>
        <v/>
      </c>
      <c r="L360" s="25"/>
      <c r="M360" s="25"/>
      <c r="N360" s="26"/>
      <c r="O360" s="29">
        <f>IFERROR(('Q3 Setup'!$D$12-'Q3 Setup'!$E$12+SUMIFS($N$4:$N359,$C$4:$C359,'Q3 Setup'!$C$12)-SUMIFS($N$4:$N359,$C$4:$C359,'Q3 Setup'!$C$12,$B$4:$B359,"&lt;"&amp;$B360))/IFERROR(NETWORKDAYS($B360,'Q3 Setup'!$G$4),1),0)</f>
        <v>0</v>
      </c>
      <c r="P360" s="43" t="str">
        <f t="shared" si="167"/>
        <v/>
      </c>
    </row>
    <row r="361" spans="2:17" ht="18.75" customHeight="1" x14ac:dyDescent="0.2">
      <c r="B361" s="31">
        <v>46335</v>
      </c>
      <c r="C361" s="32" t="str">
        <f>'Q3 Setup'!$C$13</f>
        <v>Rep 7</v>
      </c>
      <c r="D361" s="33"/>
      <c r="E361" s="25"/>
      <c r="F361" s="34">
        <f t="shared" si="162"/>
        <v>0</v>
      </c>
      <c r="G361" s="34" t="str">
        <f t="shared" si="163"/>
        <v/>
      </c>
      <c r="H361" s="35" t="str">
        <f t="shared" si="164"/>
        <v/>
      </c>
      <c r="I361" s="36"/>
      <c r="J361" s="37">
        <f t="shared" si="165"/>
        <v>0</v>
      </c>
      <c r="K361" s="35" t="str">
        <f t="shared" si="166"/>
        <v/>
      </c>
      <c r="L361" s="25"/>
      <c r="M361" s="25"/>
      <c r="N361" s="26"/>
      <c r="O361" s="29">
        <f>IFERROR(('Q3 Setup'!$D$13-'Q3 Setup'!$E$13+SUMIFS($N$4:$N360,$C$4:$C360,'Q3 Setup'!$C$13)-SUMIFS($N$4:$N360,$C$4:$C360,'Q3 Setup'!$C$13,$B$4:$B360,"&lt;"&amp;$B361))/IFERROR(NETWORKDAYS($B361,'Q3 Setup'!$G$4),1),0)</f>
        <v>0</v>
      </c>
      <c r="P361" s="38" t="str">
        <f t="shared" si="167"/>
        <v/>
      </c>
    </row>
    <row r="362" spans="2:17" ht="18.75" customHeight="1" x14ac:dyDescent="0.2">
      <c r="B362" s="31">
        <v>46335</v>
      </c>
      <c r="C362" s="39" t="str">
        <f>'Q3 Setup'!$C$14</f>
        <v>Rep 8</v>
      </c>
      <c r="D362" s="33"/>
      <c r="E362" s="25"/>
      <c r="F362" s="40">
        <f t="shared" si="162"/>
        <v>0</v>
      </c>
      <c r="G362" s="40" t="str">
        <f t="shared" si="163"/>
        <v/>
      </c>
      <c r="H362" s="41" t="str">
        <f t="shared" si="164"/>
        <v/>
      </c>
      <c r="I362" s="36"/>
      <c r="J362" s="42">
        <f t="shared" si="165"/>
        <v>0</v>
      </c>
      <c r="K362" s="41" t="str">
        <f t="shared" si="166"/>
        <v/>
      </c>
      <c r="L362" s="25"/>
      <c r="M362" s="25"/>
      <c r="N362" s="26"/>
      <c r="O362" s="29">
        <f>IFERROR(('Q3 Setup'!$D$14-'Q3 Setup'!$E$14+SUMIFS($N$4:$N361,$C$4:$C361,'Q3 Setup'!$C$14)-SUMIFS($N$4:$N361,$C$4:$C361,'Q3 Setup'!$C$14,$B$4:$B361,"&lt;"&amp;$B362))/IFERROR(NETWORKDAYS($B362,'Q3 Setup'!$G$4),1),0)</f>
        <v>0</v>
      </c>
      <c r="P362" s="43" t="str">
        <f t="shared" si="167"/>
        <v/>
      </c>
    </row>
    <row r="363" spans="2:17" ht="18.75" customHeight="1" x14ac:dyDescent="0.2">
      <c r="B363" s="31">
        <v>46335</v>
      </c>
      <c r="C363" s="32" t="str">
        <f>'Q3 Setup'!$C$15</f>
        <v>Rep 9</v>
      </c>
      <c r="D363" s="33"/>
      <c r="E363" s="25"/>
      <c r="F363" s="34">
        <f t="shared" si="162"/>
        <v>0</v>
      </c>
      <c r="G363" s="34" t="str">
        <f t="shared" si="163"/>
        <v/>
      </c>
      <c r="H363" s="35" t="str">
        <f t="shared" si="164"/>
        <v/>
      </c>
      <c r="I363" s="36"/>
      <c r="J363" s="37">
        <f t="shared" si="165"/>
        <v>0</v>
      </c>
      <c r="K363" s="35" t="str">
        <f t="shared" si="166"/>
        <v/>
      </c>
      <c r="L363" s="25"/>
      <c r="M363" s="25"/>
      <c r="N363" s="26"/>
      <c r="O363" s="29">
        <f>IFERROR(('Q3 Setup'!$D$15-'Q3 Setup'!$E$15+SUMIFS($N$4:$N362,$C$4:$C362,'Q3 Setup'!$C$15)-SUMIFS($N$4:$N362,$C$4:$C362,'Q3 Setup'!$C$15,$B$4:$B362,"&lt;"&amp;$B363))/IFERROR(NETWORKDAYS($B363,'Q3 Setup'!$G$4),1),0)</f>
        <v>0</v>
      </c>
      <c r="P363" s="38" t="str">
        <f t="shared" si="167"/>
        <v/>
      </c>
    </row>
    <row r="364" spans="2:17" ht="18.75" customHeight="1" x14ac:dyDescent="0.2">
      <c r="B364" s="31">
        <v>46335</v>
      </c>
      <c r="C364" s="39" t="str">
        <f>'Q3 Setup'!$C$16</f>
        <v>Rep 10</v>
      </c>
      <c r="D364" s="33"/>
      <c r="E364" s="25"/>
      <c r="F364" s="40">
        <f t="shared" si="162"/>
        <v>0</v>
      </c>
      <c r="G364" s="40" t="str">
        <f t="shared" si="163"/>
        <v/>
      </c>
      <c r="H364" s="41" t="str">
        <f t="shared" si="164"/>
        <v/>
      </c>
      <c r="I364" s="36"/>
      <c r="J364" s="42">
        <f t="shared" si="165"/>
        <v>0</v>
      </c>
      <c r="K364" s="41" t="str">
        <f t="shared" si="166"/>
        <v/>
      </c>
      <c r="L364" s="25"/>
      <c r="M364" s="25"/>
      <c r="N364" s="26"/>
      <c r="O364" s="29">
        <f>IFERROR(('Q3 Setup'!$D$16-'Q3 Setup'!$E$16+SUMIFS($N$4:$N363,$C$4:$C363,'Q3 Setup'!$C$16)-SUMIFS($N$4:$N363,$C$4:$C363,'Q3 Setup'!$C$16,$B$4:$B363,"&lt;"&amp;$B364))/IFERROR(NETWORKDAYS($B364,'Q3 Setup'!$G$4),1),0)</f>
        <v>0</v>
      </c>
      <c r="P364" s="43" t="str">
        <f t="shared" si="167"/>
        <v/>
      </c>
    </row>
    <row r="365" spans="2:17" ht="18.75" customHeight="1" x14ac:dyDescent="0.2">
      <c r="B365" s="31">
        <v>46335</v>
      </c>
      <c r="C365" s="32">
        <f>'Q3 Setup'!$C$17</f>
        <v>0</v>
      </c>
      <c r="D365" s="33"/>
      <c r="E365" s="25"/>
      <c r="F365" s="34">
        <f t="shared" si="162"/>
        <v>0</v>
      </c>
      <c r="G365" s="34" t="str">
        <f t="shared" si="163"/>
        <v/>
      </c>
      <c r="H365" s="35" t="str">
        <f t="shared" si="164"/>
        <v/>
      </c>
      <c r="I365" s="36"/>
      <c r="J365" s="37">
        <f t="shared" si="165"/>
        <v>0</v>
      </c>
      <c r="K365" s="35" t="str">
        <f t="shared" si="166"/>
        <v/>
      </c>
      <c r="L365" s="25"/>
      <c r="M365" s="25"/>
      <c r="N365" s="26"/>
      <c r="O365" s="29">
        <f>IFERROR(('Q3 Setup'!$D$17-'Q3 Setup'!$E$17+SUMIFS($N$4:$N364,$C$4:$C364,'Q3 Setup'!$C$17)-SUMIFS($N$4:$N364,$C$4:$C364,'Q3 Setup'!$C$17,$B$4:$B364,"&lt;"&amp;$B365))/IFERROR(NETWORKDAYS($B365,'Q3 Setup'!$G$4),1),0)</f>
        <v>0</v>
      </c>
      <c r="P365" s="38" t="str">
        <f t="shared" si="167"/>
        <v/>
      </c>
    </row>
    <row r="366" spans="2:17" ht="18.75" customHeight="1" x14ac:dyDescent="0.2">
      <c r="B366" s="31">
        <v>46335</v>
      </c>
      <c r="C366" s="39">
        <f>'Q3 Setup'!$C$18</f>
        <v>0</v>
      </c>
      <c r="D366" s="33"/>
      <c r="E366" s="25"/>
      <c r="F366" s="40">
        <f t="shared" si="162"/>
        <v>0</v>
      </c>
      <c r="G366" s="40" t="str">
        <f t="shared" si="163"/>
        <v/>
      </c>
      <c r="H366" s="41" t="str">
        <f t="shared" si="164"/>
        <v/>
      </c>
      <c r="I366" s="36"/>
      <c r="J366" s="42">
        <f t="shared" si="165"/>
        <v>0</v>
      </c>
      <c r="K366" s="41" t="str">
        <f t="shared" si="166"/>
        <v/>
      </c>
      <c r="L366" s="25"/>
      <c r="M366" s="25"/>
      <c r="N366" s="26"/>
      <c r="O366" s="29">
        <f>IFERROR(('Q3 Setup'!$D$18-'Q3 Setup'!$E$18+SUMIFS($N$4:$N365,$C$4:$C365,'Q3 Setup'!$C$18)-SUMIFS($N$4:$N365,$C$4:$C365,'Q3 Setup'!$C$18,$B$4:$B365,"&lt;"&amp;$B366))/IFERROR(NETWORKDAYS($B366,'Q3 Setup'!$G$4),1),0)</f>
        <v>0</v>
      </c>
      <c r="P366" s="43" t="str">
        <f t="shared" si="167"/>
        <v/>
      </c>
    </row>
    <row r="367" spans="2:17" ht="4.5" customHeight="1" x14ac:dyDescent="0.2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</row>
    <row r="368" spans="2:17" ht="18.75" customHeight="1" x14ac:dyDescent="0.2">
      <c r="B368" s="31">
        <v>46336</v>
      </c>
      <c r="C368" s="32" t="str">
        <f>'Q3 Setup'!$C$7</f>
        <v>Rep 1</v>
      </c>
      <c r="D368" s="33"/>
      <c r="E368" s="25"/>
      <c r="F368" s="34">
        <f t="shared" ref="F368:F379" si="168">IFERROR(D368*7.5,"")</f>
        <v>0</v>
      </c>
      <c r="G368" s="34" t="str">
        <f t="shared" ref="G368:G379" si="169">IFERROR(E368/D368,"")</f>
        <v/>
      </c>
      <c r="H368" s="35" t="str">
        <f t="shared" ref="H368:H379" si="170">IFERROR(E368/F368,"")</f>
        <v/>
      </c>
      <c r="I368" s="36"/>
      <c r="J368" s="37">
        <f t="shared" ref="J368:J379" si="171">IFERROR(D368*0.375/24,"")</f>
        <v>0</v>
      </c>
      <c r="K368" s="35" t="str">
        <f t="shared" ref="K368:K379" si="172">IFERROR(I368/J368,"")</f>
        <v/>
      </c>
      <c r="L368" s="25"/>
      <c r="M368" s="25"/>
      <c r="N368" s="26"/>
      <c r="O368" s="29">
        <f>IFERROR(('Q3 Setup'!$D$7-'Q3 Setup'!$E$7+SUMIFS($N$4:$N367,$C$4:$C367,'Q3 Setup'!$C$7)-SUMIFS($N$4:$N367,$C$4:$C367,'Q3 Setup'!$C$7,$B$4:$B367,"&lt;"&amp;$B368))/IFERROR(NETWORKDAYS($B368,'Q3 Setup'!$G$4),1),0)</f>
        <v>0</v>
      </c>
      <c r="P368" s="38" t="str">
        <f t="shared" ref="P368:P379" si="173">IFERROR(N368/O368,"")</f>
        <v/>
      </c>
    </row>
    <row r="369" spans="2:17" ht="18.75" customHeight="1" x14ac:dyDescent="0.2">
      <c r="B369" s="31">
        <v>46336</v>
      </c>
      <c r="C369" s="39" t="str">
        <f>'Q3 Setup'!$C$8</f>
        <v>Rep 2</v>
      </c>
      <c r="D369" s="33"/>
      <c r="E369" s="25"/>
      <c r="F369" s="40">
        <f t="shared" si="168"/>
        <v>0</v>
      </c>
      <c r="G369" s="40" t="str">
        <f t="shared" si="169"/>
        <v/>
      </c>
      <c r="H369" s="41" t="str">
        <f t="shared" si="170"/>
        <v/>
      </c>
      <c r="I369" s="36"/>
      <c r="J369" s="42">
        <f t="shared" si="171"/>
        <v>0</v>
      </c>
      <c r="K369" s="41" t="str">
        <f t="shared" si="172"/>
        <v/>
      </c>
      <c r="L369" s="25"/>
      <c r="M369" s="25"/>
      <c r="N369" s="26"/>
      <c r="O369" s="29">
        <f>IFERROR(('Q3 Setup'!$D$8-'Q3 Setup'!$E$8+SUMIFS($N$4:$N368,$C$4:$C368,'Q3 Setup'!$C$8)-SUMIFS($N$4:$N368,$C$4:$C368,'Q3 Setup'!$C$8,$B$4:$B368,"&lt;"&amp;$B369))/IFERROR(NETWORKDAYS($B369,'Q3 Setup'!$G$4),1),0)</f>
        <v>0</v>
      </c>
      <c r="P369" s="43" t="str">
        <f t="shared" si="173"/>
        <v/>
      </c>
    </row>
    <row r="370" spans="2:17" ht="18.75" customHeight="1" x14ac:dyDescent="0.2">
      <c r="B370" s="31">
        <v>46336</v>
      </c>
      <c r="C370" s="32" t="str">
        <f>'Q3 Setup'!$C$9</f>
        <v>Rep 3</v>
      </c>
      <c r="D370" s="33"/>
      <c r="E370" s="25"/>
      <c r="F370" s="34">
        <f t="shared" si="168"/>
        <v>0</v>
      </c>
      <c r="G370" s="34" t="str">
        <f t="shared" si="169"/>
        <v/>
      </c>
      <c r="H370" s="35" t="str">
        <f t="shared" si="170"/>
        <v/>
      </c>
      <c r="I370" s="36"/>
      <c r="J370" s="37">
        <f t="shared" si="171"/>
        <v>0</v>
      </c>
      <c r="K370" s="35" t="str">
        <f t="shared" si="172"/>
        <v/>
      </c>
      <c r="L370" s="25"/>
      <c r="M370" s="25"/>
      <c r="N370" s="26"/>
      <c r="O370" s="29">
        <f>IFERROR(('Q3 Setup'!$D$9-'Q3 Setup'!$E$9+SUMIFS($N$4:$N369,$C$4:$C369,'Q3 Setup'!$C$9)-SUMIFS($N$4:$N369,$C$4:$C369,'Q3 Setup'!$C$9,$B$4:$B369,"&lt;"&amp;$B370))/IFERROR(NETWORKDAYS($B370,'Q3 Setup'!$G$4),1),0)</f>
        <v>0</v>
      </c>
      <c r="P370" s="38" t="str">
        <f t="shared" si="173"/>
        <v/>
      </c>
    </row>
    <row r="371" spans="2:17" ht="18.75" customHeight="1" x14ac:dyDescent="0.2">
      <c r="B371" s="31">
        <v>46336</v>
      </c>
      <c r="C371" s="39" t="str">
        <f>'Q3 Setup'!$C$10</f>
        <v>Rep 4</v>
      </c>
      <c r="D371" s="33"/>
      <c r="E371" s="25"/>
      <c r="F371" s="40">
        <f t="shared" si="168"/>
        <v>0</v>
      </c>
      <c r="G371" s="40" t="str">
        <f t="shared" si="169"/>
        <v/>
      </c>
      <c r="H371" s="41" t="str">
        <f t="shared" si="170"/>
        <v/>
      </c>
      <c r="I371" s="36"/>
      <c r="J371" s="42">
        <f t="shared" si="171"/>
        <v>0</v>
      </c>
      <c r="K371" s="41" t="str">
        <f t="shared" si="172"/>
        <v/>
      </c>
      <c r="L371" s="25"/>
      <c r="M371" s="25"/>
      <c r="N371" s="26"/>
      <c r="O371" s="29">
        <f>IFERROR(('Q3 Setup'!$D$10-'Q3 Setup'!$E$10+SUMIFS($N$4:$N370,$C$4:$C370,'Q3 Setup'!$C$10)-SUMIFS($N$4:$N370,$C$4:$C370,'Q3 Setup'!$C$10,$B$4:$B370,"&lt;"&amp;$B371))/IFERROR(NETWORKDAYS($B371,'Q3 Setup'!$G$4),1),0)</f>
        <v>0</v>
      </c>
      <c r="P371" s="43" t="str">
        <f t="shared" si="173"/>
        <v/>
      </c>
    </row>
    <row r="372" spans="2:17" ht="18.75" customHeight="1" x14ac:dyDescent="0.2">
      <c r="B372" s="31">
        <v>46336</v>
      </c>
      <c r="C372" s="32" t="str">
        <f>'Q3 Setup'!$C$11</f>
        <v>Rep 5</v>
      </c>
      <c r="D372" s="33"/>
      <c r="E372" s="25"/>
      <c r="F372" s="34">
        <f t="shared" si="168"/>
        <v>0</v>
      </c>
      <c r="G372" s="34" t="str">
        <f t="shared" si="169"/>
        <v/>
      </c>
      <c r="H372" s="35" t="str">
        <f t="shared" si="170"/>
        <v/>
      </c>
      <c r="I372" s="36"/>
      <c r="J372" s="37">
        <f t="shared" si="171"/>
        <v>0</v>
      </c>
      <c r="K372" s="35" t="str">
        <f t="shared" si="172"/>
        <v/>
      </c>
      <c r="L372" s="25"/>
      <c r="M372" s="25"/>
      <c r="N372" s="26"/>
      <c r="O372" s="29">
        <f>IFERROR(('Q3 Setup'!$D$11-'Q3 Setup'!$E$11+SUMIFS($N$4:$N371,$C$4:$C371,'Q3 Setup'!$C$11)-SUMIFS($N$4:$N371,$C$4:$C371,'Q3 Setup'!$C$11,$B$4:$B371,"&lt;"&amp;$B372))/IFERROR(NETWORKDAYS($B372,'Q3 Setup'!$G$4),1),0)</f>
        <v>0</v>
      </c>
      <c r="P372" s="38" t="str">
        <f t="shared" si="173"/>
        <v/>
      </c>
    </row>
    <row r="373" spans="2:17" ht="18.75" customHeight="1" x14ac:dyDescent="0.2">
      <c r="B373" s="31">
        <v>46336</v>
      </c>
      <c r="C373" s="39" t="str">
        <f>'Q3 Setup'!$C$12</f>
        <v>Rep 6</v>
      </c>
      <c r="D373" s="33"/>
      <c r="E373" s="25"/>
      <c r="F373" s="40">
        <f t="shared" si="168"/>
        <v>0</v>
      </c>
      <c r="G373" s="40" t="str">
        <f t="shared" si="169"/>
        <v/>
      </c>
      <c r="H373" s="41" t="str">
        <f t="shared" si="170"/>
        <v/>
      </c>
      <c r="I373" s="36"/>
      <c r="J373" s="42">
        <f t="shared" si="171"/>
        <v>0</v>
      </c>
      <c r="K373" s="41" t="str">
        <f t="shared" si="172"/>
        <v/>
      </c>
      <c r="L373" s="25"/>
      <c r="M373" s="25"/>
      <c r="N373" s="26"/>
      <c r="O373" s="29">
        <f>IFERROR(('Q3 Setup'!$D$12-'Q3 Setup'!$E$12+SUMIFS($N$4:$N372,$C$4:$C372,'Q3 Setup'!$C$12)-SUMIFS($N$4:$N372,$C$4:$C372,'Q3 Setup'!$C$12,$B$4:$B372,"&lt;"&amp;$B373))/IFERROR(NETWORKDAYS($B373,'Q3 Setup'!$G$4),1),0)</f>
        <v>0</v>
      </c>
      <c r="P373" s="43" t="str">
        <f t="shared" si="173"/>
        <v/>
      </c>
    </row>
    <row r="374" spans="2:17" ht="18.75" customHeight="1" x14ac:dyDescent="0.2">
      <c r="B374" s="31">
        <v>46336</v>
      </c>
      <c r="C374" s="32" t="str">
        <f>'Q3 Setup'!$C$13</f>
        <v>Rep 7</v>
      </c>
      <c r="D374" s="33"/>
      <c r="E374" s="25"/>
      <c r="F374" s="34">
        <f t="shared" si="168"/>
        <v>0</v>
      </c>
      <c r="G374" s="34" t="str">
        <f t="shared" si="169"/>
        <v/>
      </c>
      <c r="H374" s="35" t="str">
        <f t="shared" si="170"/>
        <v/>
      </c>
      <c r="I374" s="36"/>
      <c r="J374" s="37">
        <f t="shared" si="171"/>
        <v>0</v>
      </c>
      <c r="K374" s="35" t="str">
        <f t="shared" si="172"/>
        <v/>
      </c>
      <c r="L374" s="25"/>
      <c r="M374" s="25"/>
      <c r="N374" s="26"/>
      <c r="O374" s="29">
        <f>IFERROR(('Q3 Setup'!$D$13-'Q3 Setup'!$E$13+SUMIFS($N$4:$N373,$C$4:$C373,'Q3 Setup'!$C$13)-SUMIFS($N$4:$N373,$C$4:$C373,'Q3 Setup'!$C$13,$B$4:$B373,"&lt;"&amp;$B374))/IFERROR(NETWORKDAYS($B374,'Q3 Setup'!$G$4),1),0)</f>
        <v>0</v>
      </c>
      <c r="P374" s="38" t="str">
        <f t="shared" si="173"/>
        <v/>
      </c>
    </row>
    <row r="375" spans="2:17" ht="18.75" customHeight="1" x14ac:dyDescent="0.2">
      <c r="B375" s="31">
        <v>46336</v>
      </c>
      <c r="C375" s="39" t="str">
        <f>'Q3 Setup'!$C$14</f>
        <v>Rep 8</v>
      </c>
      <c r="D375" s="33"/>
      <c r="E375" s="25"/>
      <c r="F375" s="40">
        <f t="shared" si="168"/>
        <v>0</v>
      </c>
      <c r="G375" s="40" t="str">
        <f t="shared" si="169"/>
        <v/>
      </c>
      <c r="H375" s="41" t="str">
        <f t="shared" si="170"/>
        <v/>
      </c>
      <c r="I375" s="36"/>
      <c r="J375" s="42">
        <f t="shared" si="171"/>
        <v>0</v>
      </c>
      <c r="K375" s="41" t="str">
        <f t="shared" si="172"/>
        <v/>
      </c>
      <c r="L375" s="25"/>
      <c r="M375" s="25"/>
      <c r="N375" s="26"/>
      <c r="O375" s="29">
        <f>IFERROR(('Q3 Setup'!$D$14-'Q3 Setup'!$E$14+SUMIFS($N$4:$N374,$C$4:$C374,'Q3 Setup'!$C$14)-SUMIFS($N$4:$N374,$C$4:$C374,'Q3 Setup'!$C$14,$B$4:$B374,"&lt;"&amp;$B375))/IFERROR(NETWORKDAYS($B375,'Q3 Setup'!$G$4),1),0)</f>
        <v>0</v>
      </c>
      <c r="P375" s="43" t="str">
        <f t="shared" si="173"/>
        <v/>
      </c>
    </row>
    <row r="376" spans="2:17" ht="18.75" customHeight="1" x14ac:dyDescent="0.2">
      <c r="B376" s="31">
        <v>46336</v>
      </c>
      <c r="C376" s="32" t="str">
        <f>'Q3 Setup'!$C$15</f>
        <v>Rep 9</v>
      </c>
      <c r="D376" s="33"/>
      <c r="E376" s="25"/>
      <c r="F376" s="34">
        <f t="shared" si="168"/>
        <v>0</v>
      </c>
      <c r="G376" s="34" t="str">
        <f t="shared" si="169"/>
        <v/>
      </c>
      <c r="H376" s="35" t="str">
        <f t="shared" si="170"/>
        <v/>
      </c>
      <c r="I376" s="36"/>
      <c r="J376" s="37">
        <f t="shared" si="171"/>
        <v>0</v>
      </c>
      <c r="K376" s="35" t="str">
        <f t="shared" si="172"/>
        <v/>
      </c>
      <c r="L376" s="25"/>
      <c r="M376" s="25"/>
      <c r="N376" s="26"/>
      <c r="O376" s="29">
        <f>IFERROR(('Q3 Setup'!$D$15-'Q3 Setup'!$E$15+SUMIFS($N$4:$N375,$C$4:$C375,'Q3 Setup'!$C$15)-SUMIFS($N$4:$N375,$C$4:$C375,'Q3 Setup'!$C$15,$B$4:$B375,"&lt;"&amp;$B376))/IFERROR(NETWORKDAYS($B376,'Q3 Setup'!$G$4),1),0)</f>
        <v>0</v>
      </c>
      <c r="P376" s="38" t="str">
        <f t="shared" si="173"/>
        <v/>
      </c>
    </row>
    <row r="377" spans="2:17" ht="18.75" customHeight="1" x14ac:dyDescent="0.2">
      <c r="B377" s="31">
        <v>46336</v>
      </c>
      <c r="C377" s="39" t="str">
        <f>'Q3 Setup'!$C$16</f>
        <v>Rep 10</v>
      </c>
      <c r="D377" s="33"/>
      <c r="E377" s="25"/>
      <c r="F377" s="40">
        <f t="shared" si="168"/>
        <v>0</v>
      </c>
      <c r="G377" s="40" t="str">
        <f t="shared" si="169"/>
        <v/>
      </c>
      <c r="H377" s="41" t="str">
        <f t="shared" si="170"/>
        <v/>
      </c>
      <c r="I377" s="36"/>
      <c r="J377" s="42">
        <f t="shared" si="171"/>
        <v>0</v>
      </c>
      <c r="K377" s="41" t="str">
        <f t="shared" si="172"/>
        <v/>
      </c>
      <c r="L377" s="25"/>
      <c r="M377" s="25"/>
      <c r="N377" s="26"/>
      <c r="O377" s="29">
        <f>IFERROR(('Q3 Setup'!$D$16-'Q3 Setup'!$E$16+SUMIFS($N$4:$N376,$C$4:$C376,'Q3 Setup'!$C$16)-SUMIFS($N$4:$N376,$C$4:$C376,'Q3 Setup'!$C$16,$B$4:$B376,"&lt;"&amp;$B377))/IFERROR(NETWORKDAYS($B377,'Q3 Setup'!$G$4),1),0)</f>
        <v>0</v>
      </c>
      <c r="P377" s="43" t="str">
        <f t="shared" si="173"/>
        <v/>
      </c>
    </row>
    <row r="378" spans="2:17" ht="18.75" customHeight="1" x14ac:dyDescent="0.2">
      <c r="B378" s="31">
        <v>46336</v>
      </c>
      <c r="C378" s="32">
        <f>'Q3 Setup'!$C$17</f>
        <v>0</v>
      </c>
      <c r="D378" s="33"/>
      <c r="E378" s="25"/>
      <c r="F378" s="34">
        <f t="shared" si="168"/>
        <v>0</v>
      </c>
      <c r="G378" s="34" t="str">
        <f t="shared" si="169"/>
        <v/>
      </c>
      <c r="H378" s="35" t="str">
        <f t="shared" si="170"/>
        <v/>
      </c>
      <c r="I378" s="36"/>
      <c r="J378" s="37">
        <f t="shared" si="171"/>
        <v>0</v>
      </c>
      <c r="K378" s="35" t="str">
        <f t="shared" si="172"/>
        <v/>
      </c>
      <c r="L378" s="25"/>
      <c r="M378" s="25"/>
      <c r="N378" s="26"/>
      <c r="O378" s="29">
        <f>IFERROR(('Q3 Setup'!$D$17-'Q3 Setup'!$E$17+SUMIFS($N$4:$N377,$C$4:$C377,'Q3 Setup'!$C$17)-SUMIFS($N$4:$N377,$C$4:$C377,'Q3 Setup'!$C$17,$B$4:$B377,"&lt;"&amp;$B378))/IFERROR(NETWORKDAYS($B378,'Q3 Setup'!$G$4),1),0)</f>
        <v>0</v>
      </c>
      <c r="P378" s="38" t="str">
        <f t="shared" si="173"/>
        <v/>
      </c>
    </row>
    <row r="379" spans="2:17" ht="18.75" customHeight="1" x14ac:dyDescent="0.2">
      <c r="B379" s="31">
        <v>46336</v>
      </c>
      <c r="C379" s="39">
        <f>'Q3 Setup'!$C$18</f>
        <v>0</v>
      </c>
      <c r="D379" s="33"/>
      <c r="E379" s="25"/>
      <c r="F379" s="40">
        <f t="shared" si="168"/>
        <v>0</v>
      </c>
      <c r="G379" s="40" t="str">
        <f t="shared" si="169"/>
        <v/>
      </c>
      <c r="H379" s="41" t="str">
        <f t="shared" si="170"/>
        <v/>
      </c>
      <c r="I379" s="36"/>
      <c r="J379" s="42">
        <f t="shared" si="171"/>
        <v>0</v>
      </c>
      <c r="K379" s="41" t="str">
        <f t="shared" si="172"/>
        <v/>
      </c>
      <c r="L379" s="25"/>
      <c r="M379" s="25"/>
      <c r="N379" s="26"/>
      <c r="O379" s="29">
        <f>IFERROR(('Q3 Setup'!$D$18-'Q3 Setup'!$E$18+SUMIFS($N$4:$N378,$C$4:$C378,'Q3 Setup'!$C$18)-SUMIFS($N$4:$N378,$C$4:$C378,'Q3 Setup'!$C$18,$B$4:$B378,"&lt;"&amp;$B379))/IFERROR(NETWORKDAYS($B379,'Q3 Setup'!$G$4),1),0)</f>
        <v>0</v>
      </c>
      <c r="P379" s="43" t="str">
        <f t="shared" si="173"/>
        <v/>
      </c>
    </row>
    <row r="380" spans="2:17" ht="4.5" customHeight="1" x14ac:dyDescent="0.2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</row>
    <row r="381" spans="2:17" ht="18.75" customHeight="1" x14ac:dyDescent="0.2">
      <c r="B381" s="31">
        <v>46337</v>
      </c>
      <c r="C381" s="32" t="str">
        <f>'Q3 Setup'!$C$7</f>
        <v>Rep 1</v>
      </c>
      <c r="D381" s="33"/>
      <c r="E381" s="25"/>
      <c r="F381" s="34">
        <f t="shared" ref="F381:F392" si="174">IFERROR(D381*7.5,"")</f>
        <v>0</v>
      </c>
      <c r="G381" s="34" t="str">
        <f t="shared" ref="G381:G392" si="175">IFERROR(E381/D381,"")</f>
        <v/>
      </c>
      <c r="H381" s="35" t="str">
        <f t="shared" ref="H381:H392" si="176">IFERROR(E381/F381,"")</f>
        <v/>
      </c>
      <c r="I381" s="36"/>
      <c r="J381" s="37">
        <f t="shared" ref="J381:J392" si="177">IFERROR(D381*0.375/24,"")</f>
        <v>0</v>
      </c>
      <c r="K381" s="35" t="str">
        <f t="shared" ref="K381:K392" si="178">IFERROR(I381/J381,"")</f>
        <v/>
      </c>
      <c r="L381" s="25"/>
      <c r="M381" s="25"/>
      <c r="N381" s="26"/>
      <c r="O381" s="29">
        <f>IFERROR(('Q3 Setup'!$D$7-'Q3 Setup'!$E$7+SUMIFS($N$4:$N380,$C$4:$C380,'Q3 Setup'!$C$7)-SUMIFS($N$4:$N380,$C$4:$C380,'Q3 Setup'!$C$7,$B$4:$B380,"&lt;"&amp;$B381))/IFERROR(NETWORKDAYS($B381,'Q3 Setup'!$G$4),1),0)</f>
        <v>0</v>
      </c>
      <c r="P381" s="38" t="str">
        <f t="shared" ref="P381:P392" si="179">IFERROR(N381/O381,"")</f>
        <v/>
      </c>
    </row>
    <row r="382" spans="2:17" ht="18.75" customHeight="1" x14ac:dyDescent="0.2">
      <c r="B382" s="31">
        <v>46337</v>
      </c>
      <c r="C382" s="39" t="str">
        <f>'Q3 Setup'!$C$8</f>
        <v>Rep 2</v>
      </c>
      <c r="D382" s="33"/>
      <c r="E382" s="25"/>
      <c r="F382" s="40">
        <f t="shared" si="174"/>
        <v>0</v>
      </c>
      <c r="G382" s="40" t="str">
        <f t="shared" si="175"/>
        <v/>
      </c>
      <c r="H382" s="41" t="str">
        <f t="shared" si="176"/>
        <v/>
      </c>
      <c r="I382" s="36"/>
      <c r="J382" s="42">
        <f t="shared" si="177"/>
        <v>0</v>
      </c>
      <c r="K382" s="41" t="str">
        <f t="shared" si="178"/>
        <v/>
      </c>
      <c r="L382" s="25"/>
      <c r="M382" s="25"/>
      <c r="N382" s="26"/>
      <c r="O382" s="29">
        <f>IFERROR(('Q3 Setup'!$D$8-'Q3 Setup'!$E$8+SUMIFS($N$4:$N381,$C$4:$C381,'Q3 Setup'!$C$8)-SUMIFS($N$4:$N381,$C$4:$C381,'Q3 Setup'!$C$8,$B$4:$B381,"&lt;"&amp;$B382))/IFERROR(NETWORKDAYS($B382,'Q3 Setup'!$G$4),1),0)</f>
        <v>0</v>
      </c>
      <c r="P382" s="43" t="str">
        <f t="shared" si="179"/>
        <v/>
      </c>
    </row>
    <row r="383" spans="2:17" ht="18.75" customHeight="1" x14ac:dyDescent="0.2">
      <c r="B383" s="31">
        <v>46337</v>
      </c>
      <c r="C383" s="32" t="str">
        <f>'Q3 Setup'!$C$9</f>
        <v>Rep 3</v>
      </c>
      <c r="D383" s="33"/>
      <c r="E383" s="25"/>
      <c r="F383" s="34">
        <f t="shared" si="174"/>
        <v>0</v>
      </c>
      <c r="G383" s="34" t="str">
        <f t="shared" si="175"/>
        <v/>
      </c>
      <c r="H383" s="35" t="str">
        <f t="shared" si="176"/>
        <v/>
      </c>
      <c r="I383" s="36"/>
      <c r="J383" s="37">
        <f t="shared" si="177"/>
        <v>0</v>
      </c>
      <c r="K383" s="35" t="str">
        <f t="shared" si="178"/>
        <v/>
      </c>
      <c r="L383" s="25"/>
      <c r="M383" s="25"/>
      <c r="N383" s="26"/>
      <c r="O383" s="29">
        <f>IFERROR(('Q3 Setup'!$D$9-'Q3 Setup'!$E$9+SUMIFS($N$4:$N382,$C$4:$C382,'Q3 Setup'!$C$9)-SUMIFS($N$4:$N382,$C$4:$C382,'Q3 Setup'!$C$9,$B$4:$B382,"&lt;"&amp;$B383))/IFERROR(NETWORKDAYS($B383,'Q3 Setup'!$G$4),1),0)</f>
        <v>0</v>
      </c>
      <c r="P383" s="38" t="str">
        <f t="shared" si="179"/>
        <v/>
      </c>
    </row>
    <row r="384" spans="2:17" ht="18.75" customHeight="1" x14ac:dyDescent="0.2">
      <c r="B384" s="31">
        <v>46337</v>
      </c>
      <c r="C384" s="39" t="str">
        <f>'Q3 Setup'!$C$10</f>
        <v>Rep 4</v>
      </c>
      <c r="D384" s="33"/>
      <c r="E384" s="25"/>
      <c r="F384" s="40">
        <f t="shared" si="174"/>
        <v>0</v>
      </c>
      <c r="G384" s="40" t="str">
        <f t="shared" si="175"/>
        <v/>
      </c>
      <c r="H384" s="41" t="str">
        <f t="shared" si="176"/>
        <v/>
      </c>
      <c r="I384" s="36"/>
      <c r="J384" s="42">
        <f t="shared" si="177"/>
        <v>0</v>
      </c>
      <c r="K384" s="41" t="str">
        <f t="shared" si="178"/>
        <v/>
      </c>
      <c r="L384" s="25"/>
      <c r="M384" s="25"/>
      <c r="N384" s="26"/>
      <c r="O384" s="29">
        <f>IFERROR(('Q3 Setup'!$D$10-'Q3 Setup'!$E$10+SUMIFS($N$4:$N383,$C$4:$C383,'Q3 Setup'!$C$10)-SUMIFS($N$4:$N383,$C$4:$C383,'Q3 Setup'!$C$10,$B$4:$B383,"&lt;"&amp;$B384))/IFERROR(NETWORKDAYS($B384,'Q3 Setup'!$G$4),1),0)</f>
        <v>0</v>
      </c>
      <c r="P384" s="43" t="str">
        <f t="shared" si="179"/>
        <v/>
      </c>
    </row>
    <row r="385" spans="2:17" ht="18.75" customHeight="1" x14ac:dyDescent="0.2">
      <c r="B385" s="31">
        <v>46337</v>
      </c>
      <c r="C385" s="32" t="str">
        <f>'Q3 Setup'!$C$11</f>
        <v>Rep 5</v>
      </c>
      <c r="D385" s="33"/>
      <c r="E385" s="25"/>
      <c r="F385" s="34">
        <f t="shared" si="174"/>
        <v>0</v>
      </c>
      <c r="G385" s="34" t="str">
        <f t="shared" si="175"/>
        <v/>
      </c>
      <c r="H385" s="35" t="str">
        <f t="shared" si="176"/>
        <v/>
      </c>
      <c r="I385" s="36"/>
      <c r="J385" s="37">
        <f t="shared" si="177"/>
        <v>0</v>
      </c>
      <c r="K385" s="35" t="str">
        <f t="shared" si="178"/>
        <v/>
      </c>
      <c r="L385" s="25"/>
      <c r="M385" s="25"/>
      <c r="N385" s="26"/>
      <c r="O385" s="29">
        <f>IFERROR(('Q3 Setup'!$D$11-'Q3 Setup'!$E$11+SUMIFS($N$4:$N384,$C$4:$C384,'Q3 Setup'!$C$11)-SUMIFS($N$4:$N384,$C$4:$C384,'Q3 Setup'!$C$11,$B$4:$B384,"&lt;"&amp;$B385))/IFERROR(NETWORKDAYS($B385,'Q3 Setup'!$G$4),1),0)</f>
        <v>0</v>
      </c>
      <c r="P385" s="38" t="str">
        <f t="shared" si="179"/>
        <v/>
      </c>
    </row>
    <row r="386" spans="2:17" ht="18.75" customHeight="1" x14ac:dyDescent="0.2">
      <c r="B386" s="31">
        <v>46337</v>
      </c>
      <c r="C386" s="39" t="str">
        <f>'Q3 Setup'!$C$12</f>
        <v>Rep 6</v>
      </c>
      <c r="D386" s="33"/>
      <c r="E386" s="25"/>
      <c r="F386" s="40">
        <f t="shared" si="174"/>
        <v>0</v>
      </c>
      <c r="G386" s="40" t="str">
        <f t="shared" si="175"/>
        <v/>
      </c>
      <c r="H386" s="41" t="str">
        <f t="shared" si="176"/>
        <v/>
      </c>
      <c r="I386" s="36"/>
      <c r="J386" s="42">
        <f t="shared" si="177"/>
        <v>0</v>
      </c>
      <c r="K386" s="41" t="str">
        <f t="shared" si="178"/>
        <v/>
      </c>
      <c r="L386" s="25"/>
      <c r="M386" s="25"/>
      <c r="N386" s="26"/>
      <c r="O386" s="29">
        <f>IFERROR(('Q3 Setup'!$D$12-'Q3 Setup'!$E$12+SUMIFS($N$4:$N385,$C$4:$C385,'Q3 Setup'!$C$12)-SUMIFS($N$4:$N385,$C$4:$C385,'Q3 Setup'!$C$12,$B$4:$B385,"&lt;"&amp;$B386))/IFERROR(NETWORKDAYS($B386,'Q3 Setup'!$G$4),1),0)</f>
        <v>0</v>
      </c>
      <c r="P386" s="43" t="str">
        <f t="shared" si="179"/>
        <v/>
      </c>
    </row>
    <row r="387" spans="2:17" ht="18.75" customHeight="1" x14ac:dyDescent="0.2">
      <c r="B387" s="31">
        <v>46337</v>
      </c>
      <c r="C387" s="32" t="str">
        <f>'Q3 Setup'!$C$13</f>
        <v>Rep 7</v>
      </c>
      <c r="D387" s="33"/>
      <c r="E387" s="25"/>
      <c r="F387" s="34">
        <f t="shared" si="174"/>
        <v>0</v>
      </c>
      <c r="G387" s="34" t="str">
        <f t="shared" si="175"/>
        <v/>
      </c>
      <c r="H387" s="35" t="str">
        <f t="shared" si="176"/>
        <v/>
      </c>
      <c r="I387" s="36"/>
      <c r="J387" s="37">
        <f t="shared" si="177"/>
        <v>0</v>
      </c>
      <c r="K387" s="35" t="str">
        <f t="shared" si="178"/>
        <v/>
      </c>
      <c r="L387" s="25"/>
      <c r="M387" s="25"/>
      <c r="N387" s="26"/>
      <c r="O387" s="29">
        <f>IFERROR(('Q3 Setup'!$D$13-'Q3 Setup'!$E$13+SUMIFS($N$4:$N386,$C$4:$C386,'Q3 Setup'!$C$13)-SUMIFS($N$4:$N386,$C$4:$C386,'Q3 Setup'!$C$13,$B$4:$B386,"&lt;"&amp;$B387))/IFERROR(NETWORKDAYS($B387,'Q3 Setup'!$G$4),1),0)</f>
        <v>0</v>
      </c>
      <c r="P387" s="38" t="str">
        <f t="shared" si="179"/>
        <v/>
      </c>
    </row>
    <row r="388" spans="2:17" ht="18.75" customHeight="1" x14ac:dyDescent="0.2">
      <c r="B388" s="31">
        <v>46337</v>
      </c>
      <c r="C388" s="39" t="str">
        <f>'Q3 Setup'!$C$14</f>
        <v>Rep 8</v>
      </c>
      <c r="D388" s="33"/>
      <c r="E388" s="25"/>
      <c r="F388" s="40">
        <f t="shared" si="174"/>
        <v>0</v>
      </c>
      <c r="G388" s="40" t="str">
        <f t="shared" si="175"/>
        <v/>
      </c>
      <c r="H388" s="41" t="str">
        <f t="shared" si="176"/>
        <v/>
      </c>
      <c r="I388" s="36"/>
      <c r="J388" s="42">
        <f t="shared" si="177"/>
        <v>0</v>
      </c>
      <c r="K388" s="41" t="str">
        <f t="shared" si="178"/>
        <v/>
      </c>
      <c r="L388" s="25"/>
      <c r="M388" s="25"/>
      <c r="N388" s="26"/>
      <c r="O388" s="29">
        <f>IFERROR(('Q3 Setup'!$D$14-'Q3 Setup'!$E$14+SUMIFS($N$4:$N387,$C$4:$C387,'Q3 Setup'!$C$14)-SUMIFS($N$4:$N387,$C$4:$C387,'Q3 Setup'!$C$14,$B$4:$B387,"&lt;"&amp;$B388))/IFERROR(NETWORKDAYS($B388,'Q3 Setup'!$G$4),1),0)</f>
        <v>0</v>
      </c>
      <c r="P388" s="43" t="str">
        <f t="shared" si="179"/>
        <v/>
      </c>
    </row>
    <row r="389" spans="2:17" ht="18.75" customHeight="1" x14ac:dyDescent="0.2">
      <c r="B389" s="31">
        <v>46337</v>
      </c>
      <c r="C389" s="32" t="str">
        <f>'Q3 Setup'!$C$15</f>
        <v>Rep 9</v>
      </c>
      <c r="D389" s="33"/>
      <c r="E389" s="25"/>
      <c r="F389" s="34">
        <f t="shared" si="174"/>
        <v>0</v>
      </c>
      <c r="G389" s="34" t="str">
        <f t="shared" si="175"/>
        <v/>
      </c>
      <c r="H389" s="35" t="str">
        <f t="shared" si="176"/>
        <v/>
      </c>
      <c r="I389" s="36"/>
      <c r="J389" s="37">
        <f t="shared" si="177"/>
        <v>0</v>
      </c>
      <c r="K389" s="35" t="str">
        <f t="shared" si="178"/>
        <v/>
      </c>
      <c r="L389" s="25"/>
      <c r="M389" s="25"/>
      <c r="N389" s="26"/>
      <c r="O389" s="29">
        <f>IFERROR(('Q3 Setup'!$D$15-'Q3 Setup'!$E$15+SUMIFS($N$4:$N388,$C$4:$C388,'Q3 Setup'!$C$15)-SUMIFS($N$4:$N388,$C$4:$C388,'Q3 Setup'!$C$15,$B$4:$B388,"&lt;"&amp;$B389))/IFERROR(NETWORKDAYS($B389,'Q3 Setup'!$G$4),1),0)</f>
        <v>0</v>
      </c>
      <c r="P389" s="38" t="str">
        <f t="shared" si="179"/>
        <v/>
      </c>
    </row>
    <row r="390" spans="2:17" ht="18.75" customHeight="1" x14ac:dyDescent="0.2">
      <c r="B390" s="31">
        <v>46337</v>
      </c>
      <c r="C390" s="39" t="str">
        <f>'Q3 Setup'!$C$16</f>
        <v>Rep 10</v>
      </c>
      <c r="D390" s="33"/>
      <c r="E390" s="25"/>
      <c r="F390" s="40">
        <f t="shared" si="174"/>
        <v>0</v>
      </c>
      <c r="G390" s="40" t="str">
        <f t="shared" si="175"/>
        <v/>
      </c>
      <c r="H390" s="41" t="str">
        <f t="shared" si="176"/>
        <v/>
      </c>
      <c r="I390" s="36"/>
      <c r="J390" s="42">
        <f t="shared" si="177"/>
        <v>0</v>
      </c>
      <c r="K390" s="41" t="str">
        <f t="shared" si="178"/>
        <v/>
      </c>
      <c r="L390" s="25"/>
      <c r="M390" s="25"/>
      <c r="N390" s="26"/>
      <c r="O390" s="29">
        <f>IFERROR(('Q3 Setup'!$D$16-'Q3 Setup'!$E$16+SUMIFS($N$4:$N389,$C$4:$C389,'Q3 Setup'!$C$16)-SUMIFS($N$4:$N389,$C$4:$C389,'Q3 Setup'!$C$16,$B$4:$B389,"&lt;"&amp;$B390))/IFERROR(NETWORKDAYS($B390,'Q3 Setup'!$G$4),1),0)</f>
        <v>0</v>
      </c>
      <c r="P390" s="43" t="str">
        <f t="shared" si="179"/>
        <v/>
      </c>
    </row>
    <row r="391" spans="2:17" ht="18.75" customHeight="1" x14ac:dyDescent="0.2">
      <c r="B391" s="31">
        <v>46337</v>
      </c>
      <c r="C391" s="32">
        <f>'Q3 Setup'!$C$17</f>
        <v>0</v>
      </c>
      <c r="D391" s="33"/>
      <c r="E391" s="25"/>
      <c r="F391" s="34">
        <f t="shared" si="174"/>
        <v>0</v>
      </c>
      <c r="G391" s="34" t="str">
        <f t="shared" si="175"/>
        <v/>
      </c>
      <c r="H391" s="35" t="str">
        <f t="shared" si="176"/>
        <v/>
      </c>
      <c r="I391" s="36"/>
      <c r="J391" s="37">
        <f t="shared" si="177"/>
        <v>0</v>
      </c>
      <c r="K391" s="35" t="str">
        <f t="shared" si="178"/>
        <v/>
      </c>
      <c r="L391" s="25"/>
      <c r="M391" s="25"/>
      <c r="N391" s="26"/>
      <c r="O391" s="29">
        <f>IFERROR(('Q3 Setup'!$D$17-'Q3 Setup'!$E$17+SUMIFS($N$4:$N390,$C$4:$C390,'Q3 Setup'!$C$17)-SUMIFS($N$4:$N390,$C$4:$C390,'Q3 Setup'!$C$17,$B$4:$B390,"&lt;"&amp;$B391))/IFERROR(NETWORKDAYS($B391,'Q3 Setup'!$G$4),1),0)</f>
        <v>0</v>
      </c>
      <c r="P391" s="38" t="str">
        <f t="shared" si="179"/>
        <v/>
      </c>
    </row>
    <row r="392" spans="2:17" ht="18.75" customHeight="1" x14ac:dyDescent="0.2">
      <c r="B392" s="31">
        <v>46337</v>
      </c>
      <c r="C392" s="39">
        <f>'Q3 Setup'!$C$18</f>
        <v>0</v>
      </c>
      <c r="D392" s="33"/>
      <c r="E392" s="25"/>
      <c r="F392" s="40">
        <f t="shared" si="174"/>
        <v>0</v>
      </c>
      <c r="G392" s="40" t="str">
        <f t="shared" si="175"/>
        <v/>
      </c>
      <c r="H392" s="41" t="str">
        <f t="shared" si="176"/>
        <v/>
      </c>
      <c r="I392" s="36"/>
      <c r="J392" s="42">
        <f t="shared" si="177"/>
        <v>0</v>
      </c>
      <c r="K392" s="41" t="str">
        <f t="shared" si="178"/>
        <v/>
      </c>
      <c r="L392" s="25"/>
      <c r="M392" s="25"/>
      <c r="N392" s="26"/>
      <c r="O392" s="29">
        <f>IFERROR(('Q3 Setup'!$D$18-'Q3 Setup'!$E$18+SUMIFS($N$4:$N391,$C$4:$C391,'Q3 Setup'!$C$18)-SUMIFS($N$4:$N391,$C$4:$C391,'Q3 Setup'!$C$18,$B$4:$B391,"&lt;"&amp;$B392))/IFERROR(NETWORKDAYS($B392,'Q3 Setup'!$G$4),1),0)</f>
        <v>0</v>
      </c>
      <c r="P392" s="43" t="str">
        <f t="shared" si="179"/>
        <v/>
      </c>
    </row>
    <row r="393" spans="2:17" ht="4.5" customHeight="1" x14ac:dyDescent="0.2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</row>
    <row r="394" spans="2:17" ht="18.75" customHeight="1" x14ac:dyDescent="0.2">
      <c r="B394" s="31">
        <v>46338</v>
      </c>
      <c r="C394" s="32" t="str">
        <f>'Q3 Setup'!$C$7</f>
        <v>Rep 1</v>
      </c>
      <c r="D394" s="33"/>
      <c r="E394" s="25"/>
      <c r="F394" s="34">
        <f t="shared" ref="F394:F405" si="180">IFERROR(D394*7.5,"")</f>
        <v>0</v>
      </c>
      <c r="G394" s="34" t="str">
        <f t="shared" ref="G394:G405" si="181">IFERROR(E394/D394,"")</f>
        <v/>
      </c>
      <c r="H394" s="35" t="str">
        <f t="shared" ref="H394:H405" si="182">IFERROR(E394/F394,"")</f>
        <v/>
      </c>
      <c r="I394" s="36"/>
      <c r="J394" s="37">
        <f t="shared" ref="J394:J405" si="183">IFERROR(D394*0.375/24,"")</f>
        <v>0</v>
      </c>
      <c r="K394" s="35" t="str">
        <f t="shared" ref="K394:K405" si="184">IFERROR(I394/J394,"")</f>
        <v/>
      </c>
      <c r="L394" s="25"/>
      <c r="M394" s="25"/>
      <c r="N394" s="26"/>
      <c r="O394" s="29">
        <f>IFERROR(('Q3 Setup'!$D$7-'Q3 Setup'!$E$7+SUMIFS($N$4:$N393,$C$4:$C393,'Q3 Setup'!$C$7)-SUMIFS($N$4:$N393,$C$4:$C393,'Q3 Setup'!$C$7,$B$4:$B393,"&lt;"&amp;$B394))/IFERROR(NETWORKDAYS($B394,'Q3 Setup'!$G$4),1),0)</f>
        <v>0</v>
      </c>
      <c r="P394" s="38" t="str">
        <f t="shared" ref="P394:P405" si="185">IFERROR(N394/O394,"")</f>
        <v/>
      </c>
    </row>
    <row r="395" spans="2:17" ht="18.75" customHeight="1" x14ac:dyDescent="0.2">
      <c r="B395" s="31">
        <v>46338</v>
      </c>
      <c r="C395" s="39" t="str">
        <f>'Q3 Setup'!$C$8</f>
        <v>Rep 2</v>
      </c>
      <c r="D395" s="33"/>
      <c r="E395" s="25"/>
      <c r="F395" s="40">
        <f t="shared" si="180"/>
        <v>0</v>
      </c>
      <c r="G395" s="40" t="str">
        <f t="shared" si="181"/>
        <v/>
      </c>
      <c r="H395" s="41" t="str">
        <f t="shared" si="182"/>
        <v/>
      </c>
      <c r="I395" s="36"/>
      <c r="J395" s="42">
        <f t="shared" si="183"/>
        <v>0</v>
      </c>
      <c r="K395" s="41" t="str">
        <f t="shared" si="184"/>
        <v/>
      </c>
      <c r="L395" s="25"/>
      <c r="M395" s="25"/>
      <c r="N395" s="26"/>
      <c r="O395" s="29">
        <f>IFERROR(('Q3 Setup'!$D$8-'Q3 Setup'!$E$8+SUMIFS($N$4:$N394,$C$4:$C394,'Q3 Setup'!$C$8)-SUMIFS($N$4:$N394,$C$4:$C394,'Q3 Setup'!$C$8,$B$4:$B394,"&lt;"&amp;$B395))/IFERROR(NETWORKDAYS($B395,'Q3 Setup'!$G$4),1),0)</f>
        <v>0</v>
      </c>
      <c r="P395" s="43" t="str">
        <f t="shared" si="185"/>
        <v/>
      </c>
    </row>
    <row r="396" spans="2:17" ht="18.75" customHeight="1" x14ac:dyDescent="0.2">
      <c r="B396" s="31">
        <v>46338</v>
      </c>
      <c r="C396" s="32" t="str">
        <f>'Q3 Setup'!$C$9</f>
        <v>Rep 3</v>
      </c>
      <c r="D396" s="33"/>
      <c r="E396" s="25"/>
      <c r="F396" s="34">
        <f t="shared" si="180"/>
        <v>0</v>
      </c>
      <c r="G396" s="34" t="str">
        <f t="shared" si="181"/>
        <v/>
      </c>
      <c r="H396" s="35" t="str">
        <f t="shared" si="182"/>
        <v/>
      </c>
      <c r="I396" s="36"/>
      <c r="J396" s="37">
        <f t="shared" si="183"/>
        <v>0</v>
      </c>
      <c r="K396" s="35" t="str">
        <f t="shared" si="184"/>
        <v/>
      </c>
      <c r="L396" s="25"/>
      <c r="M396" s="25"/>
      <c r="N396" s="26"/>
      <c r="O396" s="29">
        <f>IFERROR(('Q3 Setup'!$D$9-'Q3 Setup'!$E$9+SUMIFS($N$4:$N395,$C$4:$C395,'Q3 Setup'!$C$9)-SUMIFS($N$4:$N395,$C$4:$C395,'Q3 Setup'!$C$9,$B$4:$B395,"&lt;"&amp;$B396))/IFERROR(NETWORKDAYS($B396,'Q3 Setup'!$G$4),1),0)</f>
        <v>0</v>
      </c>
      <c r="P396" s="38" t="str">
        <f t="shared" si="185"/>
        <v/>
      </c>
    </row>
    <row r="397" spans="2:17" ht="18.75" customHeight="1" x14ac:dyDescent="0.2">
      <c r="B397" s="31">
        <v>46338</v>
      </c>
      <c r="C397" s="39" t="str">
        <f>'Q3 Setup'!$C$10</f>
        <v>Rep 4</v>
      </c>
      <c r="D397" s="33"/>
      <c r="E397" s="25"/>
      <c r="F397" s="40">
        <f t="shared" si="180"/>
        <v>0</v>
      </c>
      <c r="G397" s="40" t="str">
        <f t="shared" si="181"/>
        <v/>
      </c>
      <c r="H397" s="41" t="str">
        <f t="shared" si="182"/>
        <v/>
      </c>
      <c r="I397" s="36"/>
      <c r="J397" s="42">
        <f t="shared" si="183"/>
        <v>0</v>
      </c>
      <c r="K397" s="41" t="str">
        <f t="shared" si="184"/>
        <v/>
      </c>
      <c r="L397" s="25"/>
      <c r="M397" s="25"/>
      <c r="N397" s="26"/>
      <c r="O397" s="29">
        <f>IFERROR(('Q3 Setup'!$D$10-'Q3 Setup'!$E$10+SUMIFS($N$4:$N396,$C$4:$C396,'Q3 Setup'!$C$10)-SUMIFS($N$4:$N396,$C$4:$C396,'Q3 Setup'!$C$10,$B$4:$B396,"&lt;"&amp;$B397))/IFERROR(NETWORKDAYS($B397,'Q3 Setup'!$G$4),1),0)</f>
        <v>0</v>
      </c>
      <c r="P397" s="43" t="str">
        <f t="shared" si="185"/>
        <v/>
      </c>
    </row>
    <row r="398" spans="2:17" ht="18.75" customHeight="1" x14ac:dyDescent="0.2">
      <c r="B398" s="31">
        <v>46338</v>
      </c>
      <c r="C398" s="32" t="str">
        <f>'Q3 Setup'!$C$11</f>
        <v>Rep 5</v>
      </c>
      <c r="D398" s="33"/>
      <c r="E398" s="25"/>
      <c r="F398" s="34">
        <f t="shared" si="180"/>
        <v>0</v>
      </c>
      <c r="G398" s="34" t="str">
        <f t="shared" si="181"/>
        <v/>
      </c>
      <c r="H398" s="35" t="str">
        <f t="shared" si="182"/>
        <v/>
      </c>
      <c r="I398" s="36"/>
      <c r="J398" s="37">
        <f t="shared" si="183"/>
        <v>0</v>
      </c>
      <c r="K398" s="35" t="str">
        <f t="shared" si="184"/>
        <v/>
      </c>
      <c r="L398" s="25"/>
      <c r="M398" s="25"/>
      <c r="N398" s="26"/>
      <c r="O398" s="29">
        <f>IFERROR(('Q3 Setup'!$D$11-'Q3 Setup'!$E$11+SUMIFS($N$4:$N397,$C$4:$C397,'Q3 Setup'!$C$11)-SUMIFS($N$4:$N397,$C$4:$C397,'Q3 Setup'!$C$11,$B$4:$B397,"&lt;"&amp;$B398))/IFERROR(NETWORKDAYS($B398,'Q3 Setup'!$G$4),1),0)</f>
        <v>0</v>
      </c>
      <c r="P398" s="38" t="str">
        <f t="shared" si="185"/>
        <v/>
      </c>
    </row>
    <row r="399" spans="2:17" ht="18.75" customHeight="1" x14ac:dyDescent="0.2">
      <c r="B399" s="31">
        <v>46338</v>
      </c>
      <c r="C399" s="39" t="str">
        <f>'Q3 Setup'!$C$12</f>
        <v>Rep 6</v>
      </c>
      <c r="D399" s="33"/>
      <c r="E399" s="25"/>
      <c r="F399" s="40">
        <f t="shared" si="180"/>
        <v>0</v>
      </c>
      <c r="G399" s="40" t="str">
        <f t="shared" si="181"/>
        <v/>
      </c>
      <c r="H399" s="41" t="str">
        <f t="shared" si="182"/>
        <v/>
      </c>
      <c r="I399" s="36"/>
      <c r="J399" s="42">
        <f t="shared" si="183"/>
        <v>0</v>
      </c>
      <c r="K399" s="41" t="str">
        <f t="shared" si="184"/>
        <v/>
      </c>
      <c r="L399" s="25"/>
      <c r="M399" s="25"/>
      <c r="N399" s="26"/>
      <c r="O399" s="29">
        <f>IFERROR(('Q3 Setup'!$D$12-'Q3 Setup'!$E$12+SUMIFS($N$4:$N398,$C$4:$C398,'Q3 Setup'!$C$12)-SUMIFS($N$4:$N398,$C$4:$C398,'Q3 Setup'!$C$12,$B$4:$B398,"&lt;"&amp;$B399))/IFERROR(NETWORKDAYS($B399,'Q3 Setup'!$G$4),1),0)</f>
        <v>0</v>
      </c>
      <c r="P399" s="43" t="str">
        <f t="shared" si="185"/>
        <v/>
      </c>
    </row>
    <row r="400" spans="2:17" ht="18.75" customHeight="1" x14ac:dyDescent="0.2">
      <c r="B400" s="31">
        <v>46338</v>
      </c>
      <c r="C400" s="32" t="str">
        <f>'Q3 Setup'!$C$13</f>
        <v>Rep 7</v>
      </c>
      <c r="D400" s="33"/>
      <c r="E400" s="25"/>
      <c r="F400" s="34">
        <f t="shared" si="180"/>
        <v>0</v>
      </c>
      <c r="G400" s="34" t="str">
        <f t="shared" si="181"/>
        <v/>
      </c>
      <c r="H400" s="35" t="str">
        <f t="shared" si="182"/>
        <v/>
      </c>
      <c r="I400" s="36"/>
      <c r="J400" s="37">
        <f t="shared" si="183"/>
        <v>0</v>
      </c>
      <c r="K400" s="35" t="str">
        <f t="shared" si="184"/>
        <v/>
      </c>
      <c r="L400" s="25"/>
      <c r="M400" s="25"/>
      <c r="N400" s="26"/>
      <c r="O400" s="29">
        <f>IFERROR(('Q3 Setup'!$D$13-'Q3 Setup'!$E$13+SUMIFS($N$4:$N399,$C$4:$C399,'Q3 Setup'!$C$13)-SUMIFS($N$4:$N399,$C$4:$C399,'Q3 Setup'!$C$13,$B$4:$B399,"&lt;"&amp;$B400))/IFERROR(NETWORKDAYS($B400,'Q3 Setup'!$G$4),1),0)</f>
        <v>0</v>
      </c>
      <c r="P400" s="38" t="str">
        <f t="shared" si="185"/>
        <v/>
      </c>
    </row>
    <row r="401" spans="2:17" ht="18.75" customHeight="1" x14ac:dyDescent="0.2">
      <c r="B401" s="31">
        <v>46338</v>
      </c>
      <c r="C401" s="39" t="str">
        <f>'Q3 Setup'!$C$14</f>
        <v>Rep 8</v>
      </c>
      <c r="D401" s="33"/>
      <c r="E401" s="25"/>
      <c r="F401" s="40">
        <f t="shared" si="180"/>
        <v>0</v>
      </c>
      <c r="G401" s="40" t="str">
        <f t="shared" si="181"/>
        <v/>
      </c>
      <c r="H401" s="41" t="str">
        <f t="shared" si="182"/>
        <v/>
      </c>
      <c r="I401" s="36"/>
      <c r="J401" s="42">
        <f t="shared" si="183"/>
        <v>0</v>
      </c>
      <c r="K401" s="41" t="str">
        <f t="shared" si="184"/>
        <v/>
      </c>
      <c r="L401" s="25"/>
      <c r="M401" s="25"/>
      <c r="N401" s="26"/>
      <c r="O401" s="29">
        <f>IFERROR(('Q3 Setup'!$D$14-'Q3 Setup'!$E$14+SUMIFS($N$4:$N400,$C$4:$C400,'Q3 Setup'!$C$14)-SUMIFS($N$4:$N400,$C$4:$C400,'Q3 Setup'!$C$14,$B$4:$B400,"&lt;"&amp;$B401))/IFERROR(NETWORKDAYS($B401,'Q3 Setup'!$G$4),1),0)</f>
        <v>0</v>
      </c>
      <c r="P401" s="43" t="str">
        <f t="shared" si="185"/>
        <v/>
      </c>
    </row>
    <row r="402" spans="2:17" ht="18.75" customHeight="1" x14ac:dyDescent="0.2">
      <c r="B402" s="31">
        <v>46338</v>
      </c>
      <c r="C402" s="32" t="str">
        <f>'Q3 Setup'!$C$15</f>
        <v>Rep 9</v>
      </c>
      <c r="D402" s="33"/>
      <c r="E402" s="25"/>
      <c r="F402" s="34">
        <f t="shared" si="180"/>
        <v>0</v>
      </c>
      <c r="G402" s="34" t="str">
        <f t="shared" si="181"/>
        <v/>
      </c>
      <c r="H402" s="35" t="str">
        <f t="shared" si="182"/>
        <v/>
      </c>
      <c r="I402" s="36"/>
      <c r="J402" s="37">
        <f t="shared" si="183"/>
        <v>0</v>
      </c>
      <c r="K402" s="35" t="str">
        <f t="shared" si="184"/>
        <v/>
      </c>
      <c r="L402" s="25"/>
      <c r="M402" s="25"/>
      <c r="N402" s="26"/>
      <c r="O402" s="29">
        <f>IFERROR(('Q3 Setup'!$D$15-'Q3 Setup'!$E$15+SUMIFS($N$4:$N401,$C$4:$C401,'Q3 Setup'!$C$15)-SUMIFS($N$4:$N401,$C$4:$C401,'Q3 Setup'!$C$15,$B$4:$B401,"&lt;"&amp;$B402))/IFERROR(NETWORKDAYS($B402,'Q3 Setup'!$G$4),1),0)</f>
        <v>0</v>
      </c>
      <c r="P402" s="38" t="str">
        <f t="shared" si="185"/>
        <v/>
      </c>
    </row>
    <row r="403" spans="2:17" ht="18.75" customHeight="1" x14ac:dyDescent="0.2">
      <c r="B403" s="31">
        <v>46338</v>
      </c>
      <c r="C403" s="39" t="str">
        <f>'Q3 Setup'!$C$16</f>
        <v>Rep 10</v>
      </c>
      <c r="D403" s="33"/>
      <c r="E403" s="25"/>
      <c r="F403" s="40">
        <f t="shared" si="180"/>
        <v>0</v>
      </c>
      <c r="G403" s="40" t="str">
        <f t="shared" si="181"/>
        <v/>
      </c>
      <c r="H403" s="41" t="str">
        <f t="shared" si="182"/>
        <v/>
      </c>
      <c r="I403" s="36"/>
      <c r="J403" s="42">
        <f t="shared" si="183"/>
        <v>0</v>
      </c>
      <c r="K403" s="41" t="str">
        <f t="shared" si="184"/>
        <v/>
      </c>
      <c r="L403" s="25"/>
      <c r="M403" s="25"/>
      <c r="N403" s="26"/>
      <c r="O403" s="29">
        <f>IFERROR(('Q3 Setup'!$D$16-'Q3 Setup'!$E$16+SUMIFS($N$4:$N402,$C$4:$C402,'Q3 Setup'!$C$16)-SUMIFS($N$4:$N402,$C$4:$C402,'Q3 Setup'!$C$16,$B$4:$B402,"&lt;"&amp;$B403))/IFERROR(NETWORKDAYS($B403,'Q3 Setup'!$G$4),1),0)</f>
        <v>0</v>
      </c>
      <c r="P403" s="43" t="str">
        <f t="shared" si="185"/>
        <v/>
      </c>
    </row>
    <row r="404" spans="2:17" ht="18.75" customHeight="1" x14ac:dyDescent="0.2">
      <c r="B404" s="31">
        <v>46338</v>
      </c>
      <c r="C404" s="32">
        <f>'Q3 Setup'!$C$17</f>
        <v>0</v>
      </c>
      <c r="D404" s="33"/>
      <c r="E404" s="25"/>
      <c r="F404" s="34">
        <f t="shared" si="180"/>
        <v>0</v>
      </c>
      <c r="G404" s="34" t="str">
        <f t="shared" si="181"/>
        <v/>
      </c>
      <c r="H404" s="35" t="str">
        <f t="shared" si="182"/>
        <v/>
      </c>
      <c r="I404" s="36"/>
      <c r="J404" s="37">
        <f t="shared" si="183"/>
        <v>0</v>
      </c>
      <c r="K404" s="35" t="str">
        <f t="shared" si="184"/>
        <v/>
      </c>
      <c r="L404" s="25"/>
      <c r="M404" s="25"/>
      <c r="N404" s="26"/>
      <c r="O404" s="29">
        <f>IFERROR(('Q3 Setup'!$D$17-'Q3 Setup'!$E$17+SUMIFS($N$4:$N403,$C$4:$C403,'Q3 Setup'!$C$17)-SUMIFS($N$4:$N403,$C$4:$C403,'Q3 Setup'!$C$17,$B$4:$B403,"&lt;"&amp;$B404))/IFERROR(NETWORKDAYS($B404,'Q3 Setup'!$G$4),1),0)</f>
        <v>0</v>
      </c>
      <c r="P404" s="38" t="str">
        <f t="shared" si="185"/>
        <v/>
      </c>
    </row>
    <row r="405" spans="2:17" ht="18.75" customHeight="1" x14ac:dyDescent="0.2">
      <c r="B405" s="31">
        <v>46338</v>
      </c>
      <c r="C405" s="39">
        <f>'Q3 Setup'!$C$18</f>
        <v>0</v>
      </c>
      <c r="D405" s="33"/>
      <c r="E405" s="25"/>
      <c r="F405" s="40">
        <f t="shared" si="180"/>
        <v>0</v>
      </c>
      <c r="G405" s="40" t="str">
        <f t="shared" si="181"/>
        <v/>
      </c>
      <c r="H405" s="41" t="str">
        <f t="shared" si="182"/>
        <v/>
      </c>
      <c r="I405" s="36"/>
      <c r="J405" s="42">
        <f t="shared" si="183"/>
        <v>0</v>
      </c>
      <c r="K405" s="41" t="str">
        <f t="shared" si="184"/>
        <v/>
      </c>
      <c r="L405" s="25"/>
      <c r="M405" s="25"/>
      <c r="N405" s="26"/>
      <c r="O405" s="29">
        <f>IFERROR(('Q3 Setup'!$D$18-'Q3 Setup'!$E$18+SUMIFS($N$4:$N404,$C$4:$C404,'Q3 Setup'!$C$18)-SUMIFS($N$4:$N404,$C$4:$C404,'Q3 Setup'!$C$18,$B$4:$B404,"&lt;"&amp;$B405))/IFERROR(NETWORKDAYS($B405,'Q3 Setup'!$G$4),1),0)</f>
        <v>0</v>
      </c>
      <c r="P405" s="43" t="str">
        <f t="shared" si="185"/>
        <v/>
      </c>
    </row>
    <row r="406" spans="2:17" ht="4.5" customHeight="1" x14ac:dyDescent="0.2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</row>
    <row r="407" spans="2:17" ht="18.75" customHeight="1" x14ac:dyDescent="0.2">
      <c r="B407" s="31">
        <v>46339</v>
      </c>
      <c r="C407" s="32" t="str">
        <f>'Q3 Setup'!$C$7</f>
        <v>Rep 1</v>
      </c>
      <c r="D407" s="33"/>
      <c r="E407" s="25"/>
      <c r="F407" s="34">
        <f t="shared" ref="F407:F418" si="186">IFERROR(D407*7.5,"")</f>
        <v>0</v>
      </c>
      <c r="G407" s="34" t="str">
        <f t="shared" ref="G407:G418" si="187">IFERROR(E407/D407,"")</f>
        <v/>
      </c>
      <c r="H407" s="35" t="str">
        <f t="shared" ref="H407:H418" si="188">IFERROR(E407/F407,"")</f>
        <v/>
      </c>
      <c r="I407" s="36"/>
      <c r="J407" s="37">
        <f t="shared" ref="J407:J418" si="189">IFERROR(D407*0.375/24,"")</f>
        <v>0</v>
      </c>
      <c r="K407" s="35" t="str">
        <f t="shared" ref="K407:K418" si="190">IFERROR(I407/J407,"")</f>
        <v/>
      </c>
      <c r="L407" s="25"/>
      <c r="M407" s="25"/>
      <c r="N407" s="26"/>
      <c r="O407" s="29">
        <f>IFERROR(('Q3 Setup'!$D$7-'Q3 Setup'!$E$7+SUMIFS($N$4:$N406,$C$4:$C406,'Q3 Setup'!$C$7)-SUMIFS($N$4:$N406,$C$4:$C406,'Q3 Setup'!$C$7,$B$4:$B406,"&lt;"&amp;$B407))/IFERROR(NETWORKDAYS($B407,'Q3 Setup'!$G$4),1),0)</f>
        <v>0</v>
      </c>
      <c r="P407" s="38" t="str">
        <f t="shared" ref="P407:P418" si="191">IFERROR(N407/O407,"")</f>
        <v/>
      </c>
    </row>
    <row r="408" spans="2:17" ht="18.75" customHeight="1" x14ac:dyDescent="0.2">
      <c r="B408" s="31">
        <v>46339</v>
      </c>
      <c r="C408" s="39" t="str">
        <f>'Q3 Setup'!$C$8</f>
        <v>Rep 2</v>
      </c>
      <c r="D408" s="33"/>
      <c r="E408" s="25"/>
      <c r="F408" s="40">
        <f t="shared" si="186"/>
        <v>0</v>
      </c>
      <c r="G408" s="40" t="str">
        <f t="shared" si="187"/>
        <v/>
      </c>
      <c r="H408" s="41" t="str">
        <f t="shared" si="188"/>
        <v/>
      </c>
      <c r="I408" s="36"/>
      <c r="J408" s="42">
        <f t="shared" si="189"/>
        <v>0</v>
      </c>
      <c r="K408" s="41" t="str">
        <f t="shared" si="190"/>
        <v/>
      </c>
      <c r="L408" s="25"/>
      <c r="M408" s="25"/>
      <c r="N408" s="26"/>
      <c r="O408" s="29">
        <f>IFERROR(('Q3 Setup'!$D$8-'Q3 Setup'!$E$8+SUMIFS($N$4:$N407,$C$4:$C407,'Q3 Setup'!$C$8)-SUMIFS($N$4:$N407,$C$4:$C407,'Q3 Setup'!$C$8,$B$4:$B407,"&lt;"&amp;$B408))/IFERROR(NETWORKDAYS($B408,'Q3 Setup'!$G$4),1),0)</f>
        <v>0</v>
      </c>
      <c r="P408" s="43" t="str">
        <f t="shared" si="191"/>
        <v/>
      </c>
    </row>
    <row r="409" spans="2:17" ht="18.75" customHeight="1" x14ac:dyDescent="0.2">
      <c r="B409" s="31">
        <v>46339</v>
      </c>
      <c r="C409" s="32" t="str">
        <f>'Q3 Setup'!$C$9</f>
        <v>Rep 3</v>
      </c>
      <c r="D409" s="33"/>
      <c r="E409" s="25"/>
      <c r="F409" s="34">
        <f t="shared" si="186"/>
        <v>0</v>
      </c>
      <c r="G409" s="34" t="str">
        <f t="shared" si="187"/>
        <v/>
      </c>
      <c r="H409" s="35" t="str">
        <f t="shared" si="188"/>
        <v/>
      </c>
      <c r="I409" s="36"/>
      <c r="J409" s="37">
        <f t="shared" si="189"/>
        <v>0</v>
      </c>
      <c r="K409" s="35" t="str">
        <f t="shared" si="190"/>
        <v/>
      </c>
      <c r="L409" s="25"/>
      <c r="M409" s="25"/>
      <c r="N409" s="26"/>
      <c r="O409" s="29">
        <f>IFERROR(('Q3 Setup'!$D$9-'Q3 Setup'!$E$9+SUMIFS($N$4:$N408,$C$4:$C408,'Q3 Setup'!$C$9)-SUMIFS($N$4:$N408,$C$4:$C408,'Q3 Setup'!$C$9,$B$4:$B408,"&lt;"&amp;$B409))/IFERROR(NETWORKDAYS($B409,'Q3 Setup'!$G$4),1),0)</f>
        <v>0</v>
      </c>
      <c r="P409" s="38" t="str">
        <f t="shared" si="191"/>
        <v/>
      </c>
    </row>
    <row r="410" spans="2:17" ht="18.75" customHeight="1" x14ac:dyDescent="0.2">
      <c r="B410" s="31">
        <v>46339</v>
      </c>
      <c r="C410" s="39" t="str">
        <f>'Q3 Setup'!$C$10</f>
        <v>Rep 4</v>
      </c>
      <c r="D410" s="33"/>
      <c r="E410" s="25"/>
      <c r="F410" s="40">
        <f t="shared" si="186"/>
        <v>0</v>
      </c>
      <c r="G410" s="40" t="str">
        <f t="shared" si="187"/>
        <v/>
      </c>
      <c r="H410" s="41" t="str">
        <f t="shared" si="188"/>
        <v/>
      </c>
      <c r="I410" s="36"/>
      <c r="J410" s="42">
        <f t="shared" si="189"/>
        <v>0</v>
      </c>
      <c r="K410" s="41" t="str">
        <f t="shared" si="190"/>
        <v/>
      </c>
      <c r="L410" s="25"/>
      <c r="M410" s="25"/>
      <c r="N410" s="26"/>
      <c r="O410" s="29">
        <f>IFERROR(('Q3 Setup'!$D$10-'Q3 Setup'!$E$10+SUMIFS($N$4:$N409,$C$4:$C409,'Q3 Setup'!$C$10)-SUMIFS($N$4:$N409,$C$4:$C409,'Q3 Setup'!$C$10,$B$4:$B409,"&lt;"&amp;$B410))/IFERROR(NETWORKDAYS($B410,'Q3 Setup'!$G$4),1),0)</f>
        <v>0</v>
      </c>
      <c r="P410" s="43" t="str">
        <f t="shared" si="191"/>
        <v/>
      </c>
    </row>
    <row r="411" spans="2:17" ht="18.75" customHeight="1" x14ac:dyDescent="0.2">
      <c r="B411" s="31">
        <v>46339</v>
      </c>
      <c r="C411" s="32" t="str">
        <f>'Q3 Setup'!$C$11</f>
        <v>Rep 5</v>
      </c>
      <c r="D411" s="33"/>
      <c r="E411" s="25"/>
      <c r="F411" s="34">
        <f t="shared" si="186"/>
        <v>0</v>
      </c>
      <c r="G411" s="34" t="str">
        <f t="shared" si="187"/>
        <v/>
      </c>
      <c r="H411" s="35" t="str">
        <f t="shared" si="188"/>
        <v/>
      </c>
      <c r="I411" s="36"/>
      <c r="J411" s="37">
        <f t="shared" si="189"/>
        <v>0</v>
      </c>
      <c r="K411" s="35" t="str">
        <f t="shared" si="190"/>
        <v/>
      </c>
      <c r="L411" s="25"/>
      <c r="M411" s="25"/>
      <c r="N411" s="26"/>
      <c r="O411" s="29">
        <f>IFERROR(('Q3 Setup'!$D$11-'Q3 Setup'!$E$11+SUMIFS($N$4:$N410,$C$4:$C410,'Q3 Setup'!$C$11)-SUMIFS($N$4:$N410,$C$4:$C410,'Q3 Setup'!$C$11,$B$4:$B410,"&lt;"&amp;$B411))/IFERROR(NETWORKDAYS($B411,'Q3 Setup'!$G$4),1),0)</f>
        <v>0</v>
      </c>
      <c r="P411" s="38" t="str">
        <f t="shared" si="191"/>
        <v/>
      </c>
    </row>
    <row r="412" spans="2:17" ht="18.75" customHeight="1" x14ac:dyDescent="0.2">
      <c r="B412" s="31">
        <v>46339</v>
      </c>
      <c r="C412" s="39" t="str">
        <f>'Q3 Setup'!$C$12</f>
        <v>Rep 6</v>
      </c>
      <c r="D412" s="33"/>
      <c r="E412" s="25"/>
      <c r="F412" s="40">
        <f t="shared" si="186"/>
        <v>0</v>
      </c>
      <c r="G412" s="40" t="str">
        <f t="shared" si="187"/>
        <v/>
      </c>
      <c r="H412" s="41" t="str">
        <f t="shared" si="188"/>
        <v/>
      </c>
      <c r="I412" s="36"/>
      <c r="J412" s="42">
        <f t="shared" si="189"/>
        <v>0</v>
      </c>
      <c r="K412" s="41" t="str">
        <f t="shared" si="190"/>
        <v/>
      </c>
      <c r="L412" s="25"/>
      <c r="M412" s="25"/>
      <c r="N412" s="26"/>
      <c r="O412" s="29">
        <f>IFERROR(('Q3 Setup'!$D$12-'Q3 Setup'!$E$12+SUMIFS($N$4:$N411,$C$4:$C411,'Q3 Setup'!$C$12)-SUMIFS($N$4:$N411,$C$4:$C411,'Q3 Setup'!$C$12,$B$4:$B411,"&lt;"&amp;$B412))/IFERROR(NETWORKDAYS($B412,'Q3 Setup'!$G$4),1),0)</f>
        <v>0</v>
      </c>
      <c r="P412" s="43" t="str">
        <f t="shared" si="191"/>
        <v/>
      </c>
    </row>
    <row r="413" spans="2:17" ht="18.75" customHeight="1" x14ac:dyDescent="0.2">
      <c r="B413" s="31">
        <v>46339</v>
      </c>
      <c r="C413" s="32" t="str">
        <f>'Q3 Setup'!$C$13</f>
        <v>Rep 7</v>
      </c>
      <c r="D413" s="33"/>
      <c r="E413" s="25"/>
      <c r="F413" s="34">
        <f t="shared" si="186"/>
        <v>0</v>
      </c>
      <c r="G413" s="34" t="str">
        <f t="shared" si="187"/>
        <v/>
      </c>
      <c r="H413" s="35" t="str">
        <f t="shared" si="188"/>
        <v/>
      </c>
      <c r="I413" s="36"/>
      <c r="J413" s="37">
        <f t="shared" si="189"/>
        <v>0</v>
      </c>
      <c r="K413" s="35" t="str">
        <f t="shared" si="190"/>
        <v/>
      </c>
      <c r="L413" s="25"/>
      <c r="M413" s="25"/>
      <c r="N413" s="26"/>
      <c r="O413" s="29">
        <f>IFERROR(('Q3 Setup'!$D$13-'Q3 Setup'!$E$13+SUMIFS($N$4:$N412,$C$4:$C412,'Q3 Setup'!$C$13)-SUMIFS($N$4:$N412,$C$4:$C412,'Q3 Setup'!$C$13,$B$4:$B412,"&lt;"&amp;$B413))/IFERROR(NETWORKDAYS($B413,'Q3 Setup'!$G$4),1),0)</f>
        <v>0</v>
      </c>
      <c r="P413" s="38" t="str">
        <f t="shared" si="191"/>
        <v/>
      </c>
    </row>
    <row r="414" spans="2:17" ht="18.75" customHeight="1" x14ac:dyDescent="0.2">
      <c r="B414" s="31">
        <v>46339</v>
      </c>
      <c r="C414" s="39" t="str">
        <f>'Q3 Setup'!$C$14</f>
        <v>Rep 8</v>
      </c>
      <c r="D414" s="33"/>
      <c r="E414" s="25"/>
      <c r="F414" s="40">
        <f t="shared" si="186"/>
        <v>0</v>
      </c>
      <c r="G414" s="40" t="str">
        <f t="shared" si="187"/>
        <v/>
      </c>
      <c r="H414" s="41" t="str">
        <f t="shared" si="188"/>
        <v/>
      </c>
      <c r="I414" s="36"/>
      <c r="J414" s="42">
        <f t="shared" si="189"/>
        <v>0</v>
      </c>
      <c r="K414" s="41" t="str">
        <f t="shared" si="190"/>
        <v/>
      </c>
      <c r="L414" s="25"/>
      <c r="M414" s="25"/>
      <c r="N414" s="26"/>
      <c r="O414" s="29">
        <f>IFERROR(('Q3 Setup'!$D$14-'Q3 Setup'!$E$14+SUMIFS($N$4:$N413,$C$4:$C413,'Q3 Setup'!$C$14)-SUMIFS($N$4:$N413,$C$4:$C413,'Q3 Setup'!$C$14,$B$4:$B413,"&lt;"&amp;$B414))/IFERROR(NETWORKDAYS($B414,'Q3 Setup'!$G$4),1),0)</f>
        <v>0</v>
      </c>
      <c r="P414" s="43" t="str">
        <f t="shared" si="191"/>
        <v/>
      </c>
    </row>
    <row r="415" spans="2:17" ht="18.75" customHeight="1" x14ac:dyDescent="0.2">
      <c r="B415" s="31">
        <v>46339</v>
      </c>
      <c r="C415" s="32" t="str">
        <f>'Q3 Setup'!$C$15</f>
        <v>Rep 9</v>
      </c>
      <c r="D415" s="33"/>
      <c r="E415" s="25"/>
      <c r="F415" s="34">
        <f t="shared" si="186"/>
        <v>0</v>
      </c>
      <c r="G415" s="34" t="str">
        <f t="shared" si="187"/>
        <v/>
      </c>
      <c r="H415" s="35" t="str">
        <f t="shared" si="188"/>
        <v/>
      </c>
      <c r="I415" s="36"/>
      <c r="J415" s="37">
        <f t="shared" si="189"/>
        <v>0</v>
      </c>
      <c r="K415" s="35" t="str">
        <f t="shared" si="190"/>
        <v/>
      </c>
      <c r="L415" s="25"/>
      <c r="M415" s="25"/>
      <c r="N415" s="26"/>
      <c r="O415" s="29">
        <f>IFERROR(('Q3 Setup'!$D$15-'Q3 Setup'!$E$15+SUMIFS($N$4:$N414,$C$4:$C414,'Q3 Setup'!$C$15)-SUMIFS($N$4:$N414,$C$4:$C414,'Q3 Setup'!$C$15,$B$4:$B414,"&lt;"&amp;$B415))/IFERROR(NETWORKDAYS($B415,'Q3 Setup'!$G$4),1),0)</f>
        <v>0</v>
      </c>
      <c r="P415" s="38" t="str">
        <f t="shared" si="191"/>
        <v/>
      </c>
    </row>
    <row r="416" spans="2:17" ht="18.75" customHeight="1" x14ac:dyDescent="0.2">
      <c r="B416" s="31">
        <v>46339</v>
      </c>
      <c r="C416" s="39" t="str">
        <f>'Q3 Setup'!$C$16</f>
        <v>Rep 10</v>
      </c>
      <c r="D416" s="33"/>
      <c r="E416" s="25"/>
      <c r="F416" s="40">
        <f t="shared" si="186"/>
        <v>0</v>
      </c>
      <c r="G416" s="40" t="str">
        <f t="shared" si="187"/>
        <v/>
      </c>
      <c r="H416" s="41" t="str">
        <f t="shared" si="188"/>
        <v/>
      </c>
      <c r="I416" s="36"/>
      <c r="J416" s="42">
        <f t="shared" si="189"/>
        <v>0</v>
      </c>
      <c r="K416" s="41" t="str">
        <f t="shared" si="190"/>
        <v/>
      </c>
      <c r="L416" s="25"/>
      <c r="M416" s="25"/>
      <c r="N416" s="26"/>
      <c r="O416" s="29">
        <f>IFERROR(('Q3 Setup'!$D$16-'Q3 Setup'!$E$16+SUMIFS($N$4:$N415,$C$4:$C415,'Q3 Setup'!$C$16)-SUMIFS($N$4:$N415,$C$4:$C415,'Q3 Setup'!$C$16,$B$4:$B415,"&lt;"&amp;$B416))/IFERROR(NETWORKDAYS($B416,'Q3 Setup'!$G$4),1),0)</f>
        <v>0</v>
      </c>
      <c r="P416" s="43" t="str">
        <f t="shared" si="191"/>
        <v/>
      </c>
    </row>
    <row r="417" spans="2:17" ht="18.75" customHeight="1" x14ac:dyDescent="0.2">
      <c r="B417" s="31">
        <v>46339</v>
      </c>
      <c r="C417" s="32">
        <f>'Q3 Setup'!$C$17</f>
        <v>0</v>
      </c>
      <c r="D417" s="33"/>
      <c r="E417" s="25"/>
      <c r="F417" s="34">
        <f t="shared" si="186"/>
        <v>0</v>
      </c>
      <c r="G417" s="34" t="str">
        <f t="shared" si="187"/>
        <v/>
      </c>
      <c r="H417" s="35" t="str">
        <f t="shared" si="188"/>
        <v/>
      </c>
      <c r="I417" s="36"/>
      <c r="J417" s="37">
        <f t="shared" si="189"/>
        <v>0</v>
      </c>
      <c r="K417" s="35" t="str">
        <f t="shared" si="190"/>
        <v/>
      </c>
      <c r="L417" s="25"/>
      <c r="M417" s="25"/>
      <c r="N417" s="26"/>
      <c r="O417" s="29">
        <f>IFERROR(('Q3 Setup'!$D$17-'Q3 Setup'!$E$17+SUMIFS($N$4:$N416,$C$4:$C416,'Q3 Setup'!$C$17)-SUMIFS($N$4:$N416,$C$4:$C416,'Q3 Setup'!$C$17,$B$4:$B416,"&lt;"&amp;$B417))/IFERROR(NETWORKDAYS($B417,'Q3 Setup'!$G$4),1),0)</f>
        <v>0</v>
      </c>
      <c r="P417" s="38" t="str">
        <f t="shared" si="191"/>
        <v/>
      </c>
    </row>
    <row r="418" spans="2:17" ht="18.75" customHeight="1" x14ac:dyDescent="0.2">
      <c r="B418" s="31">
        <v>46339</v>
      </c>
      <c r="C418" s="39">
        <f>'Q3 Setup'!$C$18</f>
        <v>0</v>
      </c>
      <c r="D418" s="33"/>
      <c r="E418" s="25"/>
      <c r="F418" s="40">
        <f t="shared" si="186"/>
        <v>0</v>
      </c>
      <c r="G418" s="40" t="str">
        <f t="shared" si="187"/>
        <v/>
      </c>
      <c r="H418" s="41" t="str">
        <f t="shared" si="188"/>
        <v/>
      </c>
      <c r="I418" s="36"/>
      <c r="J418" s="42">
        <f t="shared" si="189"/>
        <v>0</v>
      </c>
      <c r="K418" s="41" t="str">
        <f t="shared" si="190"/>
        <v/>
      </c>
      <c r="L418" s="25"/>
      <c r="M418" s="25"/>
      <c r="N418" s="26"/>
      <c r="O418" s="29">
        <f>IFERROR(('Q3 Setup'!$D$18-'Q3 Setup'!$E$18+SUMIFS($N$4:$N417,$C$4:$C417,'Q3 Setup'!$C$18)-SUMIFS($N$4:$N417,$C$4:$C417,'Q3 Setup'!$C$18,$B$4:$B417,"&lt;"&amp;$B418))/IFERROR(NETWORKDAYS($B418,'Q3 Setup'!$G$4),1),0)</f>
        <v>0</v>
      </c>
      <c r="P418" s="43" t="str">
        <f t="shared" si="191"/>
        <v/>
      </c>
    </row>
    <row r="419" spans="2:17" ht="4.5" customHeight="1" x14ac:dyDescent="0.2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</row>
    <row r="420" spans="2:17" ht="18.75" customHeight="1" x14ac:dyDescent="0.2">
      <c r="B420" s="31">
        <v>46342</v>
      </c>
      <c r="C420" s="32" t="str">
        <f>'Q3 Setup'!$C$7</f>
        <v>Rep 1</v>
      </c>
      <c r="D420" s="33"/>
      <c r="E420" s="25"/>
      <c r="F420" s="34">
        <f t="shared" ref="F420:F431" si="192">IFERROR(D420*7.5,"")</f>
        <v>0</v>
      </c>
      <c r="G420" s="34" t="str">
        <f t="shared" ref="G420:G431" si="193">IFERROR(E420/D420,"")</f>
        <v/>
      </c>
      <c r="H420" s="35" t="str">
        <f t="shared" ref="H420:H431" si="194">IFERROR(E420/F420,"")</f>
        <v/>
      </c>
      <c r="I420" s="36"/>
      <c r="J420" s="37">
        <f t="shared" ref="J420:J431" si="195">IFERROR(D420*0.375/24,"")</f>
        <v>0</v>
      </c>
      <c r="K420" s="35" t="str">
        <f t="shared" ref="K420:K431" si="196">IFERROR(I420/J420,"")</f>
        <v/>
      </c>
      <c r="L420" s="25"/>
      <c r="M420" s="25"/>
      <c r="N420" s="26"/>
      <c r="O420" s="29">
        <f>IFERROR(('Q3 Setup'!$D$7-'Q3 Setup'!$E$7+SUMIFS($N$4:$N419,$C$4:$C419,'Q3 Setup'!$C$7)-SUMIFS($N$4:$N419,$C$4:$C419,'Q3 Setup'!$C$7,$B$4:$B419,"&lt;"&amp;$B420))/IFERROR(NETWORKDAYS($B420,'Q3 Setup'!$G$4),1),0)</f>
        <v>0</v>
      </c>
      <c r="P420" s="38" t="str">
        <f t="shared" ref="P420:P431" si="197">IFERROR(N420/O420,"")</f>
        <v/>
      </c>
    </row>
    <row r="421" spans="2:17" ht="18.75" customHeight="1" x14ac:dyDescent="0.2">
      <c r="B421" s="31">
        <v>46342</v>
      </c>
      <c r="C421" s="39" t="str">
        <f>'Q3 Setup'!$C$8</f>
        <v>Rep 2</v>
      </c>
      <c r="D421" s="33"/>
      <c r="E421" s="25"/>
      <c r="F421" s="40">
        <f t="shared" si="192"/>
        <v>0</v>
      </c>
      <c r="G421" s="40" t="str">
        <f t="shared" si="193"/>
        <v/>
      </c>
      <c r="H421" s="41" t="str">
        <f t="shared" si="194"/>
        <v/>
      </c>
      <c r="I421" s="36"/>
      <c r="J421" s="42">
        <f t="shared" si="195"/>
        <v>0</v>
      </c>
      <c r="K421" s="41" t="str">
        <f t="shared" si="196"/>
        <v/>
      </c>
      <c r="L421" s="25"/>
      <c r="M421" s="25"/>
      <c r="N421" s="26"/>
      <c r="O421" s="29">
        <f>IFERROR(('Q3 Setup'!$D$8-'Q3 Setup'!$E$8+SUMIFS($N$4:$N420,$C$4:$C420,'Q3 Setup'!$C$8)-SUMIFS($N$4:$N420,$C$4:$C420,'Q3 Setup'!$C$8,$B$4:$B420,"&lt;"&amp;$B421))/IFERROR(NETWORKDAYS($B421,'Q3 Setup'!$G$4),1),0)</f>
        <v>0</v>
      </c>
      <c r="P421" s="43" t="str">
        <f t="shared" si="197"/>
        <v/>
      </c>
    </row>
    <row r="422" spans="2:17" ht="18.75" customHeight="1" x14ac:dyDescent="0.2">
      <c r="B422" s="31">
        <v>46342</v>
      </c>
      <c r="C422" s="32" t="str">
        <f>'Q3 Setup'!$C$9</f>
        <v>Rep 3</v>
      </c>
      <c r="D422" s="33"/>
      <c r="E422" s="25"/>
      <c r="F422" s="34">
        <f t="shared" si="192"/>
        <v>0</v>
      </c>
      <c r="G422" s="34" t="str">
        <f t="shared" si="193"/>
        <v/>
      </c>
      <c r="H422" s="35" t="str">
        <f t="shared" si="194"/>
        <v/>
      </c>
      <c r="I422" s="36"/>
      <c r="J422" s="37">
        <f t="shared" si="195"/>
        <v>0</v>
      </c>
      <c r="K422" s="35" t="str">
        <f t="shared" si="196"/>
        <v/>
      </c>
      <c r="L422" s="25"/>
      <c r="M422" s="25"/>
      <c r="N422" s="26"/>
      <c r="O422" s="29">
        <f>IFERROR(('Q3 Setup'!$D$9-'Q3 Setup'!$E$9+SUMIFS($N$4:$N421,$C$4:$C421,'Q3 Setup'!$C$9)-SUMIFS($N$4:$N421,$C$4:$C421,'Q3 Setup'!$C$9,$B$4:$B421,"&lt;"&amp;$B422))/IFERROR(NETWORKDAYS($B422,'Q3 Setup'!$G$4),1),0)</f>
        <v>0</v>
      </c>
      <c r="P422" s="38" t="str">
        <f t="shared" si="197"/>
        <v/>
      </c>
    </row>
    <row r="423" spans="2:17" ht="18.75" customHeight="1" x14ac:dyDescent="0.2">
      <c r="B423" s="31">
        <v>46342</v>
      </c>
      <c r="C423" s="39" t="str">
        <f>'Q3 Setup'!$C$10</f>
        <v>Rep 4</v>
      </c>
      <c r="D423" s="33"/>
      <c r="E423" s="25"/>
      <c r="F423" s="40">
        <f t="shared" si="192"/>
        <v>0</v>
      </c>
      <c r="G423" s="40" t="str">
        <f t="shared" si="193"/>
        <v/>
      </c>
      <c r="H423" s="41" t="str">
        <f t="shared" si="194"/>
        <v/>
      </c>
      <c r="I423" s="36"/>
      <c r="J423" s="42">
        <f t="shared" si="195"/>
        <v>0</v>
      </c>
      <c r="K423" s="41" t="str">
        <f t="shared" si="196"/>
        <v/>
      </c>
      <c r="L423" s="25"/>
      <c r="M423" s="25"/>
      <c r="N423" s="26"/>
      <c r="O423" s="29">
        <f>IFERROR(('Q3 Setup'!$D$10-'Q3 Setup'!$E$10+SUMIFS($N$4:$N422,$C$4:$C422,'Q3 Setup'!$C$10)-SUMIFS($N$4:$N422,$C$4:$C422,'Q3 Setup'!$C$10,$B$4:$B422,"&lt;"&amp;$B423))/IFERROR(NETWORKDAYS($B423,'Q3 Setup'!$G$4),1),0)</f>
        <v>0</v>
      </c>
      <c r="P423" s="43" t="str">
        <f t="shared" si="197"/>
        <v/>
      </c>
    </row>
    <row r="424" spans="2:17" ht="18.75" customHeight="1" x14ac:dyDescent="0.2">
      <c r="B424" s="31">
        <v>46342</v>
      </c>
      <c r="C424" s="32" t="str">
        <f>'Q3 Setup'!$C$11</f>
        <v>Rep 5</v>
      </c>
      <c r="D424" s="33"/>
      <c r="E424" s="25"/>
      <c r="F424" s="34">
        <f t="shared" si="192"/>
        <v>0</v>
      </c>
      <c r="G424" s="34" t="str">
        <f t="shared" si="193"/>
        <v/>
      </c>
      <c r="H424" s="35" t="str">
        <f t="shared" si="194"/>
        <v/>
      </c>
      <c r="I424" s="36"/>
      <c r="J424" s="37">
        <f t="shared" si="195"/>
        <v>0</v>
      </c>
      <c r="K424" s="35" t="str">
        <f t="shared" si="196"/>
        <v/>
      </c>
      <c r="L424" s="25"/>
      <c r="M424" s="25"/>
      <c r="N424" s="26"/>
      <c r="O424" s="29">
        <f>IFERROR(('Q3 Setup'!$D$11-'Q3 Setup'!$E$11+SUMIFS($N$4:$N423,$C$4:$C423,'Q3 Setup'!$C$11)-SUMIFS($N$4:$N423,$C$4:$C423,'Q3 Setup'!$C$11,$B$4:$B423,"&lt;"&amp;$B424))/IFERROR(NETWORKDAYS($B424,'Q3 Setup'!$G$4),1),0)</f>
        <v>0</v>
      </c>
      <c r="P424" s="38" t="str">
        <f t="shared" si="197"/>
        <v/>
      </c>
    </row>
    <row r="425" spans="2:17" ht="18.75" customHeight="1" x14ac:dyDescent="0.2">
      <c r="B425" s="31">
        <v>46342</v>
      </c>
      <c r="C425" s="39" t="str">
        <f>'Q3 Setup'!$C$12</f>
        <v>Rep 6</v>
      </c>
      <c r="D425" s="33"/>
      <c r="E425" s="25"/>
      <c r="F425" s="40">
        <f t="shared" si="192"/>
        <v>0</v>
      </c>
      <c r="G425" s="40" t="str">
        <f t="shared" si="193"/>
        <v/>
      </c>
      <c r="H425" s="41" t="str">
        <f t="shared" si="194"/>
        <v/>
      </c>
      <c r="I425" s="36"/>
      <c r="J425" s="42">
        <f t="shared" si="195"/>
        <v>0</v>
      </c>
      <c r="K425" s="41" t="str">
        <f t="shared" si="196"/>
        <v/>
      </c>
      <c r="L425" s="25"/>
      <c r="M425" s="25"/>
      <c r="N425" s="26"/>
      <c r="O425" s="29">
        <f>IFERROR(('Q3 Setup'!$D$12-'Q3 Setup'!$E$12+SUMIFS($N$4:$N424,$C$4:$C424,'Q3 Setup'!$C$12)-SUMIFS($N$4:$N424,$C$4:$C424,'Q3 Setup'!$C$12,$B$4:$B424,"&lt;"&amp;$B425))/IFERROR(NETWORKDAYS($B425,'Q3 Setup'!$G$4),1),0)</f>
        <v>0</v>
      </c>
      <c r="P425" s="43" t="str">
        <f t="shared" si="197"/>
        <v/>
      </c>
    </row>
    <row r="426" spans="2:17" ht="18.75" customHeight="1" x14ac:dyDescent="0.2">
      <c r="B426" s="31">
        <v>46342</v>
      </c>
      <c r="C426" s="32" t="str">
        <f>'Q3 Setup'!$C$13</f>
        <v>Rep 7</v>
      </c>
      <c r="D426" s="33"/>
      <c r="E426" s="25"/>
      <c r="F426" s="34">
        <f t="shared" si="192"/>
        <v>0</v>
      </c>
      <c r="G426" s="34" t="str">
        <f t="shared" si="193"/>
        <v/>
      </c>
      <c r="H426" s="35" t="str">
        <f t="shared" si="194"/>
        <v/>
      </c>
      <c r="I426" s="36"/>
      <c r="J426" s="37">
        <f t="shared" si="195"/>
        <v>0</v>
      </c>
      <c r="K426" s="35" t="str">
        <f t="shared" si="196"/>
        <v/>
      </c>
      <c r="L426" s="25"/>
      <c r="M426" s="25"/>
      <c r="N426" s="26"/>
      <c r="O426" s="29">
        <f>IFERROR(('Q3 Setup'!$D$13-'Q3 Setup'!$E$13+SUMIFS($N$4:$N425,$C$4:$C425,'Q3 Setup'!$C$13)-SUMIFS($N$4:$N425,$C$4:$C425,'Q3 Setup'!$C$13,$B$4:$B425,"&lt;"&amp;$B426))/IFERROR(NETWORKDAYS($B426,'Q3 Setup'!$G$4),1),0)</f>
        <v>0</v>
      </c>
      <c r="P426" s="38" t="str">
        <f t="shared" si="197"/>
        <v/>
      </c>
    </row>
    <row r="427" spans="2:17" ht="18.75" customHeight="1" x14ac:dyDescent="0.2">
      <c r="B427" s="31">
        <v>46342</v>
      </c>
      <c r="C427" s="39" t="str">
        <f>'Q3 Setup'!$C$14</f>
        <v>Rep 8</v>
      </c>
      <c r="D427" s="33"/>
      <c r="E427" s="25"/>
      <c r="F427" s="40">
        <f t="shared" si="192"/>
        <v>0</v>
      </c>
      <c r="G427" s="40" t="str">
        <f t="shared" si="193"/>
        <v/>
      </c>
      <c r="H427" s="41" t="str">
        <f t="shared" si="194"/>
        <v/>
      </c>
      <c r="I427" s="36"/>
      <c r="J427" s="42">
        <f t="shared" si="195"/>
        <v>0</v>
      </c>
      <c r="K427" s="41" t="str">
        <f t="shared" si="196"/>
        <v/>
      </c>
      <c r="L427" s="25"/>
      <c r="M427" s="25"/>
      <c r="N427" s="26"/>
      <c r="O427" s="29">
        <f>IFERROR(('Q3 Setup'!$D$14-'Q3 Setup'!$E$14+SUMIFS($N$4:$N426,$C$4:$C426,'Q3 Setup'!$C$14)-SUMIFS($N$4:$N426,$C$4:$C426,'Q3 Setup'!$C$14,$B$4:$B426,"&lt;"&amp;$B427))/IFERROR(NETWORKDAYS($B427,'Q3 Setup'!$G$4),1),0)</f>
        <v>0</v>
      </c>
      <c r="P427" s="43" t="str">
        <f t="shared" si="197"/>
        <v/>
      </c>
    </row>
    <row r="428" spans="2:17" ht="18.75" customHeight="1" x14ac:dyDescent="0.2">
      <c r="B428" s="31">
        <v>46342</v>
      </c>
      <c r="C428" s="32" t="str">
        <f>'Q3 Setup'!$C$15</f>
        <v>Rep 9</v>
      </c>
      <c r="D428" s="33"/>
      <c r="E428" s="25"/>
      <c r="F428" s="34">
        <f t="shared" si="192"/>
        <v>0</v>
      </c>
      <c r="G428" s="34" t="str">
        <f t="shared" si="193"/>
        <v/>
      </c>
      <c r="H428" s="35" t="str">
        <f t="shared" si="194"/>
        <v/>
      </c>
      <c r="I428" s="36"/>
      <c r="J428" s="37">
        <f t="shared" si="195"/>
        <v>0</v>
      </c>
      <c r="K428" s="35" t="str">
        <f t="shared" si="196"/>
        <v/>
      </c>
      <c r="L428" s="25"/>
      <c r="M428" s="25"/>
      <c r="N428" s="26"/>
      <c r="O428" s="29">
        <f>IFERROR(('Q3 Setup'!$D$15-'Q3 Setup'!$E$15+SUMIFS($N$4:$N427,$C$4:$C427,'Q3 Setup'!$C$15)-SUMIFS($N$4:$N427,$C$4:$C427,'Q3 Setup'!$C$15,$B$4:$B427,"&lt;"&amp;$B428))/IFERROR(NETWORKDAYS($B428,'Q3 Setup'!$G$4),1),0)</f>
        <v>0</v>
      </c>
      <c r="P428" s="38" t="str">
        <f t="shared" si="197"/>
        <v/>
      </c>
    </row>
    <row r="429" spans="2:17" ht="18.75" customHeight="1" x14ac:dyDescent="0.2">
      <c r="B429" s="31">
        <v>46342</v>
      </c>
      <c r="C429" s="39" t="str">
        <f>'Q3 Setup'!$C$16</f>
        <v>Rep 10</v>
      </c>
      <c r="D429" s="33"/>
      <c r="E429" s="25"/>
      <c r="F429" s="40">
        <f t="shared" si="192"/>
        <v>0</v>
      </c>
      <c r="G429" s="40" t="str">
        <f t="shared" si="193"/>
        <v/>
      </c>
      <c r="H429" s="41" t="str">
        <f t="shared" si="194"/>
        <v/>
      </c>
      <c r="I429" s="36"/>
      <c r="J429" s="42">
        <f t="shared" si="195"/>
        <v>0</v>
      </c>
      <c r="K429" s="41" t="str">
        <f t="shared" si="196"/>
        <v/>
      </c>
      <c r="L429" s="25"/>
      <c r="M429" s="25"/>
      <c r="N429" s="26"/>
      <c r="O429" s="29">
        <f>IFERROR(('Q3 Setup'!$D$16-'Q3 Setup'!$E$16+SUMIFS($N$4:$N428,$C$4:$C428,'Q3 Setup'!$C$16)-SUMIFS($N$4:$N428,$C$4:$C428,'Q3 Setup'!$C$16,$B$4:$B428,"&lt;"&amp;$B429))/IFERROR(NETWORKDAYS($B429,'Q3 Setup'!$G$4),1),0)</f>
        <v>0</v>
      </c>
      <c r="P429" s="43" t="str">
        <f t="shared" si="197"/>
        <v/>
      </c>
    </row>
    <row r="430" spans="2:17" ht="18.75" customHeight="1" x14ac:dyDescent="0.2">
      <c r="B430" s="31">
        <v>46342</v>
      </c>
      <c r="C430" s="32">
        <f>'Q3 Setup'!$C$17</f>
        <v>0</v>
      </c>
      <c r="D430" s="33"/>
      <c r="E430" s="25"/>
      <c r="F430" s="34">
        <f t="shared" si="192"/>
        <v>0</v>
      </c>
      <c r="G430" s="34" t="str">
        <f t="shared" si="193"/>
        <v/>
      </c>
      <c r="H430" s="35" t="str">
        <f t="shared" si="194"/>
        <v/>
      </c>
      <c r="I430" s="36"/>
      <c r="J430" s="37">
        <f t="shared" si="195"/>
        <v>0</v>
      </c>
      <c r="K430" s="35" t="str">
        <f t="shared" si="196"/>
        <v/>
      </c>
      <c r="L430" s="25"/>
      <c r="M430" s="25"/>
      <c r="N430" s="26"/>
      <c r="O430" s="29">
        <f>IFERROR(('Q3 Setup'!$D$17-'Q3 Setup'!$E$17+SUMIFS($N$4:$N429,$C$4:$C429,'Q3 Setup'!$C$17)-SUMIFS($N$4:$N429,$C$4:$C429,'Q3 Setup'!$C$17,$B$4:$B429,"&lt;"&amp;$B430))/IFERROR(NETWORKDAYS($B430,'Q3 Setup'!$G$4),1),0)</f>
        <v>0</v>
      </c>
      <c r="P430" s="38" t="str">
        <f t="shared" si="197"/>
        <v/>
      </c>
    </row>
    <row r="431" spans="2:17" ht="18.75" customHeight="1" x14ac:dyDescent="0.2">
      <c r="B431" s="31">
        <v>46342</v>
      </c>
      <c r="C431" s="39">
        <f>'Q3 Setup'!$C$18</f>
        <v>0</v>
      </c>
      <c r="D431" s="33"/>
      <c r="E431" s="25"/>
      <c r="F431" s="40">
        <f t="shared" si="192"/>
        <v>0</v>
      </c>
      <c r="G431" s="40" t="str">
        <f t="shared" si="193"/>
        <v/>
      </c>
      <c r="H431" s="41" t="str">
        <f t="shared" si="194"/>
        <v/>
      </c>
      <c r="I431" s="36"/>
      <c r="J431" s="42">
        <f t="shared" si="195"/>
        <v>0</v>
      </c>
      <c r="K431" s="41" t="str">
        <f t="shared" si="196"/>
        <v/>
      </c>
      <c r="L431" s="25"/>
      <c r="M431" s="25"/>
      <c r="N431" s="26"/>
      <c r="O431" s="29">
        <f>IFERROR(('Q3 Setup'!$D$18-'Q3 Setup'!$E$18+SUMIFS($N$4:$N430,$C$4:$C430,'Q3 Setup'!$C$18)-SUMIFS($N$4:$N430,$C$4:$C430,'Q3 Setup'!$C$18,$B$4:$B430,"&lt;"&amp;$B431))/IFERROR(NETWORKDAYS($B431,'Q3 Setup'!$G$4),1),0)</f>
        <v>0</v>
      </c>
      <c r="P431" s="43" t="str">
        <f t="shared" si="197"/>
        <v/>
      </c>
    </row>
    <row r="432" spans="2:17" ht="4.5" customHeight="1" x14ac:dyDescent="0.2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</row>
    <row r="433" spans="2:17" ht="18.75" customHeight="1" x14ac:dyDescent="0.2">
      <c r="B433" s="31">
        <v>46343</v>
      </c>
      <c r="C433" s="32" t="str">
        <f>'Q3 Setup'!$C$7</f>
        <v>Rep 1</v>
      </c>
      <c r="D433" s="33"/>
      <c r="E433" s="25"/>
      <c r="F433" s="34">
        <f t="shared" ref="F433:F444" si="198">IFERROR(D433*7.5,"")</f>
        <v>0</v>
      </c>
      <c r="G433" s="34" t="str">
        <f t="shared" ref="G433:G444" si="199">IFERROR(E433/D433,"")</f>
        <v/>
      </c>
      <c r="H433" s="35" t="str">
        <f t="shared" ref="H433:H444" si="200">IFERROR(E433/F433,"")</f>
        <v/>
      </c>
      <c r="I433" s="36"/>
      <c r="J433" s="37">
        <f t="shared" ref="J433:J444" si="201">IFERROR(D433*0.375/24,"")</f>
        <v>0</v>
      </c>
      <c r="K433" s="35" t="str">
        <f t="shared" ref="K433:K444" si="202">IFERROR(I433/J433,"")</f>
        <v/>
      </c>
      <c r="L433" s="25"/>
      <c r="M433" s="25"/>
      <c r="N433" s="26"/>
      <c r="O433" s="29">
        <f>IFERROR(('Q3 Setup'!$D$7-'Q3 Setup'!$E$7+SUMIFS($N$4:$N432,$C$4:$C432,'Q3 Setup'!$C$7)-SUMIFS($N$4:$N432,$C$4:$C432,'Q3 Setup'!$C$7,$B$4:$B432,"&lt;"&amp;$B433))/IFERROR(NETWORKDAYS($B433,'Q3 Setup'!$G$4),1),0)</f>
        <v>0</v>
      </c>
      <c r="P433" s="38" t="str">
        <f t="shared" ref="P433:P444" si="203">IFERROR(N433/O433,"")</f>
        <v/>
      </c>
    </row>
    <row r="434" spans="2:17" ht="18.75" customHeight="1" x14ac:dyDescent="0.2">
      <c r="B434" s="31">
        <v>46343</v>
      </c>
      <c r="C434" s="39" t="str">
        <f>'Q3 Setup'!$C$8</f>
        <v>Rep 2</v>
      </c>
      <c r="D434" s="33"/>
      <c r="E434" s="25"/>
      <c r="F434" s="40">
        <f t="shared" si="198"/>
        <v>0</v>
      </c>
      <c r="G434" s="40" t="str">
        <f t="shared" si="199"/>
        <v/>
      </c>
      <c r="H434" s="41" t="str">
        <f t="shared" si="200"/>
        <v/>
      </c>
      <c r="I434" s="36"/>
      <c r="J434" s="42">
        <f t="shared" si="201"/>
        <v>0</v>
      </c>
      <c r="K434" s="41" t="str">
        <f t="shared" si="202"/>
        <v/>
      </c>
      <c r="L434" s="25"/>
      <c r="M434" s="25"/>
      <c r="N434" s="26"/>
      <c r="O434" s="29">
        <f>IFERROR(('Q3 Setup'!$D$8-'Q3 Setup'!$E$8+SUMIFS($N$4:$N433,$C$4:$C433,'Q3 Setup'!$C$8)-SUMIFS($N$4:$N433,$C$4:$C433,'Q3 Setup'!$C$8,$B$4:$B433,"&lt;"&amp;$B434))/IFERROR(NETWORKDAYS($B434,'Q3 Setup'!$G$4),1),0)</f>
        <v>0</v>
      </c>
      <c r="P434" s="43" t="str">
        <f t="shared" si="203"/>
        <v/>
      </c>
    </row>
    <row r="435" spans="2:17" ht="18.75" customHeight="1" x14ac:dyDescent="0.2">
      <c r="B435" s="31">
        <v>46343</v>
      </c>
      <c r="C435" s="32" t="str">
        <f>'Q3 Setup'!$C$9</f>
        <v>Rep 3</v>
      </c>
      <c r="D435" s="33"/>
      <c r="E435" s="25"/>
      <c r="F435" s="34">
        <f t="shared" si="198"/>
        <v>0</v>
      </c>
      <c r="G435" s="34" t="str">
        <f t="shared" si="199"/>
        <v/>
      </c>
      <c r="H435" s="35" t="str">
        <f t="shared" si="200"/>
        <v/>
      </c>
      <c r="I435" s="36"/>
      <c r="J435" s="37">
        <f t="shared" si="201"/>
        <v>0</v>
      </c>
      <c r="K435" s="35" t="str">
        <f t="shared" si="202"/>
        <v/>
      </c>
      <c r="L435" s="25"/>
      <c r="M435" s="25"/>
      <c r="N435" s="26"/>
      <c r="O435" s="29">
        <f>IFERROR(('Q3 Setup'!$D$9-'Q3 Setup'!$E$9+SUMIFS($N$4:$N434,$C$4:$C434,'Q3 Setup'!$C$9)-SUMIFS($N$4:$N434,$C$4:$C434,'Q3 Setup'!$C$9,$B$4:$B434,"&lt;"&amp;$B435))/IFERROR(NETWORKDAYS($B435,'Q3 Setup'!$G$4),1),0)</f>
        <v>0</v>
      </c>
      <c r="P435" s="38" t="str">
        <f t="shared" si="203"/>
        <v/>
      </c>
    </row>
    <row r="436" spans="2:17" ht="18.75" customHeight="1" x14ac:dyDescent="0.2">
      <c r="B436" s="31">
        <v>46343</v>
      </c>
      <c r="C436" s="39" t="str">
        <f>'Q3 Setup'!$C$10</f>
        <v>Rep 4</v>
      </c>
      <c r="D436" s="33"/>
      <c r="E436" s="25"/>
      <c r="F436" s="40">
        <f t="shared" si="198"/>
        <v>0</v>
      </c>
      <c r="G436" s="40" t="str">
        <f t="shared" si="199"/>
        <v/>
      </c>
      <c r="H436" s="41" t="str">
        <f t="shared" si="200"/>
        <v/>
      </c>
      <c r="I436" s="36"/>
      <c r="J436" s="42">
        <f t="shared" si="201"/>
        <v>0</v>
      </c>
      <c r="K436" s="41" t="str">
        <f t="shared" si="202"/>
        <v/>
      </c>
      <c r="L436" s="25"/>
      <c r="M436" s="25"/>
      <c r="N436" s="26"/>
      <c r="O436" s="29">
        <f>IFERROR(('Q3 Setup'!$D$10-'Q3 Setup'!$E$10+SUMIFS($N$4:$N435,$C$4:$C435,'Q3 Setup'!$C$10)-SUMIFS($N$4:$N435,$C$4:$C435,'Q3 Setup'!$C$10,$B$4:$B435,"&lt;"&amp;$B436))/IFERROR(NETWORKDAYS($B436,'Q3 Setup'!$G$4),1),0)</f>
        <v>0</v>
      </c>
      <c r="P436" s="43" t="str">
        <f t="shared" si="203"/>
        <v/>
      </c>
    </row>
    <row r="437" spans="2:17" ht="18.75" customHeight="1" x14ac:dyDescent="0.2">
      <c r="B437" s="31">
        <v>46343</v>
      </c>
      <c r="C437" s="32" t="str">
        <f>'Q3 Setup'!$C$11</f>
        <v>Rep 5</v>
      </c>
      <c r="D437" s="33"/>
      <c r="E437" s="25"/>
      <c r="F437" s="34">
        <f t="shared" si="198"/>
        <v>0</v>
      </c>
      <c r="G437" s="34" t="str">
        <f t="shared" si="199"/>
        <v/>
      </c>
      <c r="H437" s="35" t="str">
        <f t="shared" si="200"/>
        <v/>
      </c>
      <c r="I437" s="36"/>
      <c r="J437" s="37">
        <f t="shared" si="201"/>
        <v>0</v>
      </c>
      <c r="K437" s="35" t="str">
        <f t="shared" si="202"/>
        <v/>
      </c>
      <c r="L437" s="25"/>
      <c r="M437" s="25"/>
      <c r="N437" s="26"/>
      <c r="O437" s="29">
        <f>IFERROR(('Q3 Setup'!$D$11-'Q3 Setup'!$E$11+SUMIFS($N$4:$N436,$C$4:$C436,'Q3 Setup'!$C$11)-SUMIFS($N$4:$N436,$C$4:$C436,'Q3 Setup'!$C$11,$B$4:$B436,"&lt;"&amp;$B437))/IFERROR(NETWORKDAYS($B437,'Q3 Setup'!$G$4),1),0)</f>
        <v>0</v>
      </c>
      <c r="P437" s="38" t="str">
        <f t="shared" si="203"/>
        <v/>
      </c>
    </row>
    <row r="438" spans="2:17" ht="18.75" customHeight="1" x14ac:dyDescent="0.2">
      <c r="B438" s="31">
        <v>46343</v>
      </c>
      <c r="C438" s="39" t="str">
        <f>'Q3 Setup'!$C$12</f>
        <v>Rep 6</v>
      </c>
      <c r="D438" s="33"/>
      <c r="E438" s="25"/>
      <c r="F438" s="40">
        <f t="shared" si="198"/>
        <v>0</v>
      </c>
      <c r="G438" s="40" t="str">
        <f t="shared" si="199"/>
        <v/>
      </c>
      <c r="H438" s="41" t="str">
        <f t="shared" si="200"/>
        <v/>
      </c>
      <c r="I438" s="36"/>
      <c r="J438" s="42">
        <f t="shared" si="201"/>
        <v>0</v>
      </c>
      <c r="K438" s="41" t="str">
        <f t="shared" si="202"/>
        <v/>
      </c>
      <c r="L438" s="25"/>
      <c r="M438" s="25"/>
      <c r="N438" s="26"/>
      <c r="O438" s="29">
        <f>IFERROR(('Q3 Setup'!$D$12-'Q3 Setup'!$E$12+SUMIFS($N$4:$N437,$C$4:$C437,'Q3 Setup'!$C$12)-SUMIFS($N$4:$N437,$C$4:$C437,'Q3 Setup'!$C$12,$B$4:$B437,"&lt;"&amp;$B438))/IFERROR(NETWORKDAYS($B438,'Q3 Setup'!$G$4),1),0)</f>
        <v>0</v>
      </c>
      <c r="P438" s="43" t="str">
        <f t="shared" si="203"/>
        <v/>
      </c>
    </row>
    <row r="439" spans="2:17" ht="18.75" customHeight="1" x14ac:dyDescent="0.2">
      <c r="B439" s="31">
        <v>46343</v>
      </c>
      <c r="C439" s="32" t="str">
        <f>'Q3 Setup'!$C$13</f>
        <v>Rep 7</v>
      </c>
      <c r="D439" s="33"/>
      <c r="E439" s="25"/>
      <c r="F439" s="34">
        <f t="shared" si="198"/>
        <v>0</v>
      </c>
      <c r="G439" s="34" t="str">
        <f t="shared" si="199"/>
        <v/>
      </c>
      <c r="H439" s="35" t="str">
        <f t="shared" si="200"/>
        <v/>
      </c>
      <c r="I439" s="36"/>
      <c r="J439" s="37">
        <f t="shared" si="201"/>
        <v>0</v>
      </c>
      <c r="K439" s="35" t="str">
        <f t="shared" si="202"/>
        <v/>
      </c>
      <c r="L439" s="25"/>
      <c r="M439" s="25"/>
      <c r="N439" s="26"/>
      <c r="O439" s="29">
        <f>IFERROR(('Q3 Setup'!$D$13-'Q3 Setup'!$E$13+SUMIFS($N$4:$N438,$C$4:$C438,'Q3 Setup'!$C$13)-SUMIFS($N$4:$N438,$C$4:$C438,'Q3 Setup'!$C$13,$B$4:$B438,"&lt;"&amp;$B439))/IFERROR(NETWORKDAYS($B439,'Q3 Setup'!$G$4),1),0)</f>
        <v>0</v>
      </c>
      <c r="P439" s="38" t="str">
        <f t="shared" si="203"/>
        <v/>
      </c>
    </row>
    <row r="440" spans="2:17" ht="18.75" customHeight="1" x14ac:dyDescent="0.2">
      <c r="B440" s="31">
        <v>46343</v>
      </c>
      <c r="C440" s="39" t="str">
        <f>'Q3 Setup'!$C$14</f>
        <v>Rep 8</v>
      </c>
      <c r="D440" s="33"/>
      <c r="E440" s="25"/>
      <c r="F440" s="40">
        <f t="shared" si="198"/>
        <v>0</v>
      </c>
      <c r="G440" s="40" t="str">
        <f t="shared" si="199"/>
        <v/>
      </c>
      <c r="H440" s="41" t="str">
        <f t="shared" si="200"/>
        <v/>
      </c>
      <c r="I440" s="36"/>
      <c r="J440" s="42">
        <f t="shared" si="201"/>
        <v>0</v>
      </c>
      <c r="K440" s="41" t="str">
        <f t="shared" si="202"/>
        <v/>
      </c>
      <c r="L440" s="25"/>
      <c r="M440" s="25"/>
      <c r="N440" s="26"/>
      <c r="O440" s="29">
        <f>IFERROR(('Q3 Setup'!$D$14-'Q3 Setup'!$E$14+SUMIFS($N$4:$N439,$C$4:$C439,'Q3 Setup'!$C$14)-SUMIFS($N$4:$N439,$C$4:$C439,'Q3 Setup'!$C$14,$B$4:$B439,"&lt;"&amp;$B440))/IFERROR(NETWORKDAYS($B440,'Q3 Setup'!$G$4),1),0)</f>
        <v>0</v>
      </c>
      <c r="P440" s="43" t="str">
        <f t="shared" si="203"/>
        <v/>
      </c>
    </row>
    <row r="441" spans="2:17" ht="18.75" customHeight="1" x14ac:dyDescent="0.2">
      <c r="B441" s="31">
        <v>46343</v>
      </c>
      <c r="C441" s="32" t="str">
        <f>'Q3 Setup'!$C$15</f>
        <v>Rep 9</v>
      </c>
      <c r="D441" s="33"/>
      <c r="E441" s="25"/>
      <c r="F441" s="34">
        <f t="shared" si="198"/>
        <v>0</v>
      </c>
      <c r="G441" s="34" t="str">
        <f t="shared" si="199"/>
        <v/>
      </c>
      <c r="H441" s="35" t="str">
        <f t="shared" si="200"/>
        <v/>
      </c>
      <c r="I441" s="36"/>
      <c r="J441" s="37">
        <f t="shared" si="201"/>
        <v>0</v>
      </c>
      <c r="K441" s="35" t="str">
        <f t="shared" si="202"/>
        <v/>
      </c>
      <c r="L441" s="25"/>
      <c r="M441" s="25"/>
      <c r="N441" s="26"/>
      <c r="O441" s="29">
        <f>IFERROR(('Q3 Setup'!$D$15-'Q3 Setup'!$E$15+SUMIFS($N$4:$N440,$C$4:$C440,'Q3 Setup'!$C$15)-SUMIFS($N$4:$N440,$C$4:$C440,'Q3 Setup'!$C$15,$B$4:$B440,"&lt;"&amp;$B441))/IFERROR(NETWORKDAYS($B441,'Q3 Setup'!$G$4),1),0)</f>
        <v>0</v>
      </c>
      <c r="P441" s="38" t="str">
        <f t="shared" si="203"/>
        <v/>
      </c>
    </row>
    <row r="442" spans="2:17" ht="18.75" customHeight="1" x14ac:dyDescent="0.2">
      <c r="B442" s="31">
        <v>46343</v>
      </c>
      <c r="C442" s="39" t="str">
        <f>'Q3 Setup'!$C$16</f>
        <v>Rep 10</v>
      </c>
      <c r="D442" s="33"/>
      <c r="E442" s="25"/>
      <c r="F442" s="40">
        <f t="shared" si="198"/>
        <v>0</v>
      </c>
      <c r="G442" s="40" t="str">
        <f t="shared" si="199"/>
        <v/>
      </c>
      <c r="H442" s="41" t="str">
        <f t="shared" si="200"/>
        <v/>
      </c>
      <c r="I442" s="36"/>
      <c r="J442" s="42">
        <f t="shared" si="201"/>
        <v>0</v>
      </c>
      <c r="K442" s="41" t="str">
        <f t="shared" si="202"/>
        <v/>
      </c>
      <c r="L442" s="25"/>
      <c r="M442" s="25"/>
      <c r="N442" s="26"/>
      <c r="O442" s="29">
        <f>IFERROR(('Q3 Setup'!$D$16-'Q3 Setup'!$E$16+SUMIFS($N$4:$N441,$C$4:$C441,'Q3 Setup'!$C$16)-SUMIFS($N$4:$N441,$C$4:$C441,'Q3 Setup'!$C$16,$B$4:$B441,"&lt;"&amp;$B442))/IFERROR(NETWORKDAYS($B442,'Q3 Setup'!$G$4),1),0)</f>
        <v>0</v>
      </c>
      <c r="P442" s="43" t="str">
        <f t="shared" si="203"/>
        <v/>
      </c>
    </row>
    <row r="443" spans="2:17" ht="18.75" customHeight="1" x14ac:dyDescent="0.2">
      <c r="B443" s="31">
        <v>46343</v>
      </c>
      <c r="C443" s="32">
        <f>'Q3 Setup'!$C$17</f>
        <v>0</v>
      </c>
      <c r="D443" s="33"/>
      <c r="E443" s="25"/>
      <c r="F443" s="34">
        <f t="shared" si="198"/>
        <v>0</v>
      </c>
      <c r="G443" s="34" t="str">
        <f t="shared" si="199"/>
        <v/>
      </c>
      <c r="H443" s="35" t="str">
        <f t="shared" si="200"/>
        <v/>
      </c>
      <c r="I443" s="36"/>
      <c r="J443" s="37">
        <f t="shared" si="201"/>
        <v>0</v>
      </c>
      <c r="K443" s="35" t="str">
        <f t="shared" si="202"/>
        <v/>
      </c>
      <c r="L443" s="25"/>
      <c r="M443" s="25"/>
      <c r="N443" s="26"/>
      <c r="O443" s="29">
        <f>IFERROR(('Q3 Setup'!$D$17-'Q3 Setup'!$E$17+SUMIFS($N$4:$N442,$C$4:$C442,'Q3 Setup'!$C$17)-SUMIFS($N$4:$N442,$C$4:$C442,'Q3 Setup'!$C$17,$B$4:$B442,"&lt;"&amp;$B443))/IFERROR(NETWORKDAYS($B443,'Q3 Setup'!$G$4),1),0)</f>
        <v>0</v>
      </c>
      <c r="P443" s="38" t="str">
        <f t="shared" si="203"/>
        <v/>
      </c>
    </row>
    <row r="444" spans="2:17" ht="18.75" customHeight="1" x14ac:dyDescent="0.2">
      <c r="B444" s="31">
        <v>46343</v>
      </c>
      <c r="C444" s="39">
        <f>'Q3 Setup'!$C$18</f>
        <v>0</v>
      </c>
      <c r="D444" s="33"/>
      <c r="E444" s="25"/>
      <c r="F444" s="40">
        <f t="shared" si="198"/>
        <v>0</v>
      </c>
      <c r="G444" s="40" t="str">
        <f t="shared" si="199"/>
        <v/>
      </c>
      <c r="H444" s="41" t="str">
        <f t="shared" si="200"/>
        <v/>
      </c>
      <c r="I444" s="36"/>
      <c r="J444" s="42">
        <f t="shared" si="201"/>
        <v>0</v>
      </c>
      <c r="K444" s="41" t="str">
        <f t="shared" si="202"/>
        <v/>
      </c>
      <c r="L444" s="25"/>
      <c r="M444" s="25"/>
      <c r="N444" s="26"/>
      <c r="O444" s="29">
        <f>IFERROR(('Q3 Setup'!$D$18-'Q3 Setup'!$E$18+SUMIFS($N$4:$N443,$C$4:$C443,'Q3 Setup'!$C$18)-SUMIFS($N$4:$N443,$C$4:$C443,'Q3 Setup'!$C$18,$B$4:$B443,"&lt;"&amp;$B444))/IFERROR(NETWORKDAYS($B444,'Q3 Setup'!$G$4),1),0)</f>
        <v>0</v>
      </c>
      <c r="P444" s="43" t="str">
        <f t="shared" si="203"/>
        <v/>
      </c>
    </row>
    <row r="445" spans="2:17" ht="4.5" customHeight="1" x14ac:dyDescent="0.2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</row>
    <row r="446" spans="2:17" ht="18.75" customHeight="1" x14ac:dyDescent="0.2">
      <c r="B446" s="31">
        <v>46344</v>
      </c>
      <c r="C446" s="32" t="str">
        <f>'Q3 Setup'!$C$7</f>
        <v>Rep 1</v>
      </c>
      <c r="D446" s="33"/>
      <c r="E446" s="25"/>
      <c r="F446" s="34">
        <f t="shared" ref="F446:F457" si="204">IFERROR(D446*7.5,"")</f>
        <v>0</v>
      </c>
      <c r="G446" s="34" t="str">
        <f t="shared" ref="G446:G457" si="205">IFERROR(E446/D446,"")</f>
        <v/>
      </c>
      <c r="H446" s="35" t="str">
        <f t="shared" ref="H446:H457" si="206">IFERROR(E446/F446,"")</f>
        <v/>
      </c>
      <c r="I446" s="36"/>
      <c r="J446" s="37">
        <f t="shared" ref="J446:J457" si="207">IFERROR(D446*0.375/24,"")</f>
        <v>0</v>
      </c>
      <c r="K446" s="35" t="str">
        <f t="shared" ref="K446:K457" si="208">IFERROR(I446/J446,"")</f>
        <v/>
      </c>
      <c r="L446" s="25"/>
      <c r="M446" s="25"/>
      <c r="N446" s="26"/>
      <c r="O446" s="29">
        <f>IFERROR(('Q3 Setup'!$D$7-'Q3 Setup'!$E$7+SUMIFS($N$4:$N445,$C$4:$C445,'Q3 Setup'!$C$7)-SUMIFS($N$4:$N445,$C$4:$C445,'Q3 Setup'!$C$7,$B$4:$B445,"&lt;"&amp;$B446))/IFERROR(NETWORKDAYS($B446,'Q3 Setup'!$G$4),1),0)</f>
        <v>0</v>
      </c>
      <c r="P446" s="38" t="str">
        <f t="shared" ref="P446:P457" si="209">IFERROR(N446/O446,"")</f>
        <v/>
      </c>
    </row>
    <row r="447" spans="2:17" ht="18.75" customHeight="1" x14ac:dyDescent="0.2">
      <c r="B447" s="31">
        <v>46344</v>
      </c>
      <c r="C447" s="39" t="str">
        <f>'Q3 Setup'!$C$8</f>
        <v>Rep 2</v>
      </c>
      <c r="D447" s="33"/>
      <c r="E447" s="25"/>
      <c r="F447" s="40">
        <f t="shared" si="204"/>
        <v>0</v>
      </c>
      <c r="G447" s="40" t="str">
        <f t="shared" si="205"/>
        <v/>
      </c>
      <c r="H447" s="41" t="str">
        <f t="shared" si="206"/>
        <v/>
      </c>
      <c r="I447" s="36"/>
      <c r="J447" s="42">
        <f t="shared" si="207"/>
        <v>0</v>
      </c>
      <c r="K447" s="41" t="str">
        <f t="shared" si="208"/>
        <v/>
      </c>
      <c r="L447" s="25"/>
      <c r="M447" s="25"/>
      <c r="N447" s="26"/>
      <c r="O447" s="29">
        <f>IFERROR(('Q3 Setup'!$D$8-'Q3 Setup'!$E$8+SUMIFS($N$4:$N446,$C$4:$C446,'Q3 Setup'!$C$8)-SUMIFS($N$4:$N446,$C$4:$C446,'Q3 Setup'!$C$8,$B$4:$B446,"&lt;"&amp;$B447))/IFERROR(NETWORKDAYS($B447,'Q3 Setup'!$G$4),1),0)</f>
        <v>0</v>
      </c>
      <c r="P447" s="43" t="str">
        <f t="shared" si="209"/>
        <v/>
      </c>
    </row>
    <row r="448" spans="2:17" ht="18.75" customHeight="1" x14ac:dyDescent="0.2">
      <c r="B448" s="31">
        <v>46344</v>
      </c>
      <c r="C448" s="32" t="str">
        <f>'Q3 Setup'!$C$9</f>
        <v>Rep 3</v>
      </c>
      <c r="D448" s="33"/>
      <c r="E448" s="25"/>
      <c r="F448" s="34">
        <f t="shared" si="204"/>
        <v>0</v>
      </c>
      <c r="G448" s="34" t="str">
        <f t="shared" si="205"/>
        <v/>
      </c>
      <c r="H448" s="35" t="str">
        <f t="shared" si="206"/>
        <v/>
      </c>
      <c r="I448" s="36"/>
      <c r="J448" s="37">
        <f t="shared" si="207"/>
        <v>0</v>
      </c>
      <c r="K448" s="35" t="str">
        <f t="shared" si="208"/>
        <v/>
      </c>
      <c r="L448" s="25"/>
      <c r="M448" s="25"/>
      <c r="N448" s="26"/>
      <c r="O448" s="29">
        <f>IFERROR(('Q3 Setup'!$D$9-'Q3 Setup'!$E$9+SUMIFS($N$4:$N447,$C$4:$C447,'Q3 Setup'!$C$9)-SUMIFS($N$4:$N447,$C$4:$C447,'Q3 Setup'!$C$9,$B$4:$B447,"&lt;"&amp;$B448))/IFERROR(NETWORKDAYS($B448,'Q3 Setup'!$G$4),1),0)</f>
        <v>0</v>
      </c>
      <c r="P448" s="38" t="str">
        <f t="shared" si="209"/>
        <v/>
      </c>
    </row>
    <row r="449" spans="2:17" ht="18.75" customHeight="1" x14ac:dyDescent="0.2">
      <c r="B449" s="31">
        <v>46344</v>
      </c>
      <c r="C449" s="39" t="str">
        <f>'Q3 Setup'!$C$10</f>
        <v>Rep 4</v>
      </c>
      <c r="D449" s="33"/>
      <c r="E449" s="25"/>
      <c r="F449" s="40">
        <f t="shared" si="204"/>
        <v>0</v>
      </c>
      <c r="G449" s="40" t="str">
        <f t="shared" si="205"/>
        <v/>
      </c>
      <c r="H449" s="41" t="str">
        <f t="shared" si="206"/>
        <v/>
      </c>
      <c r="I449" s="36"/>
      <c r="J449" s="42">
        <f t="shared" si="207"/>
        <v>0</v>
      </c>
      <c r="K449" s="41" t="str">
        <f t="shared" si="208"/>
        <v/>
      </c>
      <c r="L449" s="25"/>
      <c r="M449" s="25"/>
      <c r="N449" s="26"/>
      <c r="O449" s="29">
        <f>IFERROR(('Q3 Setup'!$D$10-'Q3 Setup'!$E$10+SUMIFS($N$4:$N448,$C$4:$C448,'Q3 Setup'!$C$10)-SUMIFS($N$4:$N448,$C$4:$C448,'Q3 Setup'!$C$10,$B$4:$B448,"&lt;"&amp;$B449))/IFERROR(NETWORKDAYS($B449,'Q3 Setup'!$G$4),1),0)</f>
        <v>0</v>
      </c>
      <c r="P449" s="43" t="str">
        <f t="shared" si="209"/>
        <v/>
      </c>
    </row>
    <row r="450" spans="2:17" ht="18.75" customHeight="1" x14ac:dyDescent="0.2">
      <c r="B450" s="31">
        <v>46344</v>
      </c>
      <c r="C450" s="32" t="str">
        <f>'Q3 Setup'!$C$11</f>
        <v>Rep 5</v>
      </c>
      <c r="D450" s="33"/>
      <c r="E450" s="25"/>
      <c r="F450" s="34">
        <f t="shared" si="204"/>
        <v>0</v>
      </c>
      <c r="G450" s="34" t="str">
        <f t="shared" si="205"/>
        <v/>
      </c>
      <c r="H450" s="35" t="str">
        <f t="shared" si="206"/>
        <v/>
      </c>
      <c r="I450" s="36"/>
      <c r="J450" s="37">
        <f t="shared" si="207"/>
        <v>0</v>
      </c>
      <c r="K450" s="35" t="str">
        <f t="shared" si="208"/>
        <v/>
      </c>
      <c r="L450" s="25"/>
      <c r="M450" s="25"/>
      <c r="N450" s="26"/>
      <c r="O450" s="29">
        <f>IFERROR(('Q3 Setup'!$D$11-'Q3 Setup'!$E$11+SUMIFS($N$4:$N449,$C$4:$C449,'Q3 Setup'!$C$11)-SUMIFS($N$4:$N449,$C$4:$C449,'Q3 Setup'!$C$11,$B$4:$B449,"&lt;"&amp;$B450))/IFERROR(NETWORKDAYS($B450,'Q3 Setup'!$G$4),1),0)</f>
        <v>0</v>
      </c>
      <c r="P450" s="38" t="str">
        <f t="shared" si="209"/>
        <v/>
      </c>
    </row>
    <row r="451" spans="2:17" ht="18.75" customHeight="1" x14ac:dyDescent="0.2">
      <c r="B451" s="31">
        <v>46344</v>
      </c>
      <c r="C451" s="39" t="str">
        <f>'Q3 Setup'!$C$12</f>
        <v>Rep 6</v>
      </c>
      <c r="D451" s="33"/>
      <c r="E451" s="25"/>
      <c r="F451" s="40">
        <f t="shared" si="204"/>
        <v>0</v>
      </c>
      <c r="G451" s="40" t="str">
        <f t="shared" si="205"/>
        <v/>
      </c>
      <c r="H451" s="41" t="str">
        <f t="shared" si="206"/>
        <v/>
      </c>
      <c r="I451" s="36"/>
      <c r="J451" s="42">
        <f t="shared" si="207"/>
        <v>0</v>
      </c>
      <c r="K451" s="41" t="str">
        <f t="shared" si="208"/>
        <v/>
      </c>
      <c r="L451" s="25"/>
      <c r="M451" s="25"/>
      <c r="N451" s="26"/>
      <c r="O451" s="29">
        <f>IFERROR(('Q3 Setup'!$D$12-'Q3 Setup'!$E$12+SUMIFS($N$4:$N450,$C$4:$C450,'Q3 Setup'!$C$12)-SUMIFS($N$4:$N450,$C$4:$C450,'Q3 Setup'!$C$12,$B$4:$B450,"&lt;"&amp;$B451))/IFERROR(NETWORKDAYS($B451,'Q3 Setup'!$G$4),1),0)</f>
        <v>0</v>
      </c>
      <c r="P451" s="43" t="str">
        <f t="shared" si="209"/>
        <v/>
      </c>
    </row>
    <row r="452" spans="2:17" ht="18.75" customHeight="1" x14ac:dyDescent="0.2">
      <c r="B452" s="31">
        <v>46344</v>
      </c>
      <c r="C452" s="32" t="str">
        <f>'Q3 Setup'!$C$13</f>
        <v>Rep 7</v>
      </c>
      <c r="D452" s="33"/>
      <c r="E452" s="25"/>
      <c r="F452" s="34">
        <f t="shared" si="204"/>
        <v>0</v>
      </c>
      <c r="G452" s="34" t="str">
        <f t="shared" si="205"/>
        <v/>
      </c>
      <c r="H452" s="35" t="str">
        <f t="shared" si="206"/>
        <v/>
      </c>
      <c r="I452" s="36"/>
      <c r="J452" s="37">
        <f t="shared" si="207"/>
        <v>0</v>
      </c>
      <c r="K452" s="35" t="str">
        <f t="shared" si="208"/>
        <v/>
      </c>
      <c r="L452" s="25"/>
      <c r="M452" s="25"/>
      <c r="N452" s="26"/>
      <c r="O452" s="29">
        <f>IFERROR(('Q3 Setup'!$D$13-'Q3 Setup'!$E$13+SUMIFS($N$4:$N451,$C$4:$C451,'Q3 Setup'!$C$13)-SUMIFS($N$4:$N451,$C$4:$C451,'Q3 Setup'!$C$13,$B$4:$B451,"&lt;"&amp;$B452))/IFERROR(NETWORKDAYS($B452,'Q3 Setup'!$G$4),1),0)</f>
        <v>0</v>
      </c>
      <c r="P452" s="38" t="str">
        <f t="shared" si="209"/>
        <v/>
      </c>
    </row>
    <row r="453" spans="2:17" ht="18.75" customHeight="1" x14ac:dyDescent="0.2">
      <c r="B453" s="31">
        <v>46344</v>
      </c>
      <c r="C453" s="39" t="str">
        <f>'Q3 Setup'!$C$14</f>
        <v>Rep 8</v>
      </c>
      <c r="D453" s="33"/>
      <c r="E453" s="25"/>
      <c r="F453" s="40">
        <f t="shared" si="204"/>
        <v>0</v>
      </c>
      <c r="G453" s="40" t="str">
        <f t="shared" si="205"/>
        <v/>
      </c>
      <c r="H453" s="41" t="str">
        <f t="shared" si="206"/>
        <v/>
      </c>
      <c r="I453" s="36"/>
      <c r="J453" s="42">
        <f t="shared" si="207"/>
        <v>0</v>
      </c>
      <c r="K453" s="41" t="str">
        <f t="shared" si="208"/>
        <v/>
      </c>
      <c r="L453" s="25"/>
      <c r="M453" s="25"/>
      <c r="N453" s="26"/>
      <c r="O453" s="29">
        <f>IFERROR(('Q3 Setup'!$D$14-'Q3 Setup'!$E$14+SUMIFS($N$4:$N452,$C$4:$C452,'Q3 Setup'!$C$14)-SUMIFS($N$4:$N452,$C$4:$C452,'Q3 Setup'!$C$14,$B$4:$B452,"&lt;"&amp;$B453))/IFERROR(NETWORKDAYS($B453,'Q3 Setup'!$G$4),1),0)</f>
        <v>0</v>
      </c>
      <c r="P453" s="43" t="str">
        <f t="shared" si="209"/>
        <v/>
      </c>
    </row>
    <row r="454" spans="2:17" ht="18.75" customHeight="1" x14ac:dyDescent="0.2">
      <c r="B454" s="31">
        <v>46344</v>
      </c>
      <c r="C454" s="32" t="str">
        <f>'Q3 Setup'!$C$15</f>
        <v>Rep 9</v>
      </c>
      <c r="D454" s="33"/>
      <c r="E454" s="25"/>
      <c r="F454" s="34">
        <f t="shared" si="204"/>
        <v>0</v>
      </c>
      <c r="G454" s="34" t="str">
        <f t="shared" si="205"/>
        <v/>
      </c>
      <c r="H454" s="35" t="str">
        <f t="shared" si="206"/>
        <v/>
      </c>
      <c r="I454" s="36"/>
      <c r="J454" s="37">
        <f t="shared" si="207"/>
        <v>0</v>
      </c>
      <c r="K454" s="35" t="str">
        <f t="shared" si="208"/>
        <v/>
      </c>
      <c r="L454" s="25"/>
      <c r="M454" s="25"/>
      <c r="N454" s="26"/>
      <c r="O454" s="29">
        <f>IFERROR(('Q3 Setup'!$D$15-'Q3 Setup'!$E$15+SUMIFS($N$4:$N453,$C$4:$C453,'Q3 Setup'!$C$15)-SUMIFS($N$4:$N453,$C$4:$C453,'Q3 Setup'!$C$15,$B$4:$B453,"&lt;"&amp;$B454))/IFERROR(NETWORKDAYS($B454,'Q3 Setup'!$G$4),1),0)</f>
        <v>0</v>
      </c>
      <c r="P454" s="38" t="str">
        <f t="shared" si="209"/>
        <v/>
      </c>
    </row>
    <row r="455" spans="2:17" ht="18.75" customHeight="1" x14ac:dyDescent="0.2">
      <c r="B455" s="31">
        <v>46344</v>
      </c>
      <c r="C455" s="39" t="str">
        <f>'Q3 Setup'!$C$16</f>
        <v>Rep 10</v>
      </c>
      <c r="D455" s="33"/>
      <c r="E455" s="25"/>
      <c r="F455" s="40">
        <f t="shared" si="204"/>
        <v>0</v>
      </c>
      <c r="G455" s="40" t="str">
        <f t="shared" si="205"/>
        <v/>
      </c>
      <c r="H455" s="41" t="str">
        <f t="shared" si="206"/>
        <v/>
      </c>
      <c r="I455" s="36"/>
      <c r="J455" s="42">
        <f t="shared" si="207"/>
        <v>0</v>
      </c>
      <c r="K455" s="41" t="str">
        <f t="shared" si="208"/>
        <v/>
      </c>
      <c r="L455" s="25"/>
      <c r="M455" s="25"/>
      <c r="N455" s="26"/>
      <c r="O455" s="29">
        <f>IFERROR(('Q3 Setup'!$D$16-'Q3 Setup'!$E$16+SUMIFS($N$4:$N454,$C$4:$C454,'Q3 Setup'!$C$16)-SUMIFS($N$4:$N454,$C$4:$C454,'Q3 Setup'!$C$16,$B$4:$B454,"&lt;"&amp;$B455))/IFERROR(NETWORKDAYS($B455,'Q3 Setup'!$G$4),1),0)</f>
        <v>0</v>
      </c>
      <c r="P455" s="43" t="str">
        <f t="shared" si="209"/>
        <v/>
      </c>
    </row>
    <row r="456" spans="2:17" ht="18.75" customHeight="1" x14ac:dyDescent="0.2">
      <c r="B456" s="31">
        <v>46344</v>
      </c>
      <c r="C456" s="32">
        <f>'Q3 Setup'!$C$17</f>
        <v>0</v>
      </c>
      <c r="D456" s="33"/>
      <c r="E456" s="25"/>
      <c r="F456" s="34">
        <f t="shared" si="204"/>
        <v>0</v>
      </c>
      <c r="G456" s="34" t="str">
        <f t="shared" si="205"/>
        <v/>
      </c>
      <c r="H456" s="35" t="str">
        <f t="shared" si="206"/>
        <v/>
      </c>
      <c r="I456" s="36"/>
      <c r="J456" s="37">
        <f t="shared" si="207"/>
        <v>0</v>
      </c>
      <c r="K456" s="35" t="str">
        <f t="shared" si="208"/>
        <v/>
      </c>
      <c r="L456" s="25"/>
      <c r="M456" s="25"/>
      <c r="N456" s="26"/>
      <c r="O456" s="29">
        <f>IFERROR(('Q3 Setup'!$D$17-'Q3 Setup'!$E$17+SUMIFS($N$4:$N455,$C$4:$C455,'Q3 Setup'!$C$17)-SUMIFS($N$4:$N455,$C$4:$C455,'Q3 Setup'!$C$17,$B$4:$B455,"&lt;"&amp;$B456))/IFERROR(NETWORKDAYS($B456,'Q3 Setup'!$G$4),1),0)</f>
        <v>0</v>
      </c>
      <c r="P456" s="38" t="str">
        <f t="shared" si="209"/>
        <v/>
      </c>
    </row>
    <row r="457" spans="2:17" ht="18.75" customHeight="1" x14ac:dyDescent="0.2">
      <c r="B457" s="31">
        <v>46344</v>
      </c>
      <c r="C457" s="39">
        <f>'Q3 Setup'!$C$18</f>
        <v>0</v>
      </c>
      <c r="D457" s="33"/>
      <c r="E457" s="25"/>
      <c r="F457" s="40">
        <f t="shared" si="204"/>
        <v>0</v>
      </c>
      <c r="G457" s="40" t="str">
        <f t="shared" si="205"/>
        <v/>
      </c>
      <c r="H457" s="41" t="str">
        <f t="shared" si="206"/>
        <v/>
      </c>
      <c r="I457" s="36"/>
      <c r="J457" s="42">
        <f t="shared" si="207"/>
        <v>0</v>
      </c>
      <c r="K457" s="41" t="str">
        <f t="shared" si="208"/>
        <v/>
      </c>
      <c r="L457" s="25"/>
      <c r="M457" s="25"/>
      <c r="N457" s="26"/>
      <c r="O457" s="29">
        <f>IFERROR(('Q3 Setup'!$D$18-'Q3 Setup'!$E$18+SUMIFS($N$4:$N456,$C$4:$C456,'Q3 Setup'!$C$18)-SUMIFS($N$4:$N456,$C$4:$C456,'Q3 Setup'!$C$18,$B$4:$B456,"&lt;"&amp;$B457))/IFERROR(NETWORKDAYS($B457,'Q3 Setup'!$G$4),1),0)</f>
        <v>0</v>
      </c>
      <c r="P457" s="43" t="str">
        <f t="shared" si="209"/>
        <v/>
      </c>
    </row>
    <row r="458" spans="2:17" ht="4.5" customHeight="1" x14ac:dyDescent="0.2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</row>
    <row r="459" spans="2:17" ht="18.75" customHeight="1" x14ac:dyDescent="0.2">
      <c r="B459" s="31">
        <v>46345</v>
      </c>
      <c r="C459" s="32" t="str">
        <f>'Q3 Setup'!$C$7</f>
        <v>Rep 1</v>
      </c>
      <c r="D459" s="33"/>
      <c r="E459" s="25"/>
      <c r="F459" s="34">
        <f t="shared" ref="F459:F470" si="210">IFERROR(D459*7.5,"")</f>
        <v>0</v>
      </c>
      <c r="G459" s="34" t="str">
        <f t="shared" ref="G459:G470" si="211">IFERROR(E459/D459,"")</f>
        <v/>
      </c>
      <c r="H459" s="35" t="str">
        <f t="shared" ref="H459:H470" si="212">IFERROR(E459/F459,"")</f>
        <v/>
      </c>
      <c r="I459" s="36"/>
      <c r="J459" s="37">
        <f t="shared" ref="J459:J470" si="213">IFERROR(D459*0.375/24,"")</f>
        <v>0</v>
      </c>
      <c r="K459" s="35" t="str">
        <f t="shared" ref="K459:K470" si="214">IFERROR(I459/J459,"")</f>
        <v/>
      </c>
      <c r="L459" s="25"/>
      <c r="M459" s="25"/>
      <c r="N459" s="26"/>
      <c r="O459" s="29">
        <f>IFERROR(('Q3 Setup'!$D$7-'Q3 Setup'!$E$7+SUMIFS($N$4:$N458,$C$4:$C458,'Q3 Setup'!$C$7)-SUMIFS($N$4:$N458,$C$4:$C458,'Q3 Setup'!$C$7,$B$4:$B458,"&lt;"&amp;$B459))/IFERROR(NETWORKDAYS($B459,'Q3 Setup'!$G$4),1),0)</f>
        <v>0</v>
      </c>
      <c r="P459" s="38" t="str">
        <f t="shared" ref="P459:P470" si="215">IFERROR(N459/O459,"")</f>
        <v/>
      </c>
    </row>
    <row r="460" spans="2:17" ht="18.75" customHeight="1" x14ac:dyDescent="0.2">
      <c r="B460" s="31">
        <v>46345</v>
      </c>
      <c r="C460" s="39" t="str">
        <f>'Q3 Setup'!$C$8</f>
        <v>Rep 2</v>
      </c>
      <c r="D460" s="33"/>
      <c r="E460" s="25"/>
      <c r="F460" s="40">
        <f t="shared" si="210"/>
        <v>0</v>
      </c>
      <c r="G460" s="40" t="str">
        <f t="shared" si="211"/>
        <v/>
      </c>
      <c r="H460" s="41" t="str">
        <f t="shared" si="212"/>
        <v/>
      </c>
      <c r="I460" s="36"/>
      <c r="J460" s="42">
        <f t="shared" si="213"/>
        <v>0</v>
      </c>
      <c r="K460" s="41" t="str">
        <f t="shared" si="214"/>
        <v/>
      </c>
      <c r="L460" s="25"/>
      <c r="M460" s="25"/>
      <c r="N460" s="26"/>
      <c r="O460" s="29">
        <f>IFERROR(('Q3 Setup'!$D$8-'Q3 Setup'!$E$8+SUMIFS($N$4:$N459,$C$4:$C459,'Q3 Setup'!$C$8)-SUMIFS($N$4:$N459,$C$4:$C459,'Q3 Setup'!$C$8,$B$4:$B459,"&lt;"&amp;$B460))/IFERROR(NETWORKDAYS($B460,'Q3 Setup'!$G$4),1),0)</f>
        <v>0</v>
      </c>
      <c r="P460" s="43" t="str">
        <f t="shared" si="215"/>
        <v/>
      </c>
    </row>
    <row r="461" spans="2:17" ht="18.75" customHeight="1" x14ac:dyDescent="0.2">
      <c r="B461" s="31">
        <v>46345</v>
      </c>
      <c r="C461" s="32" t="str">
        <f>'Q3 Setup'!$C$9</f>
        <v>Rep 3</v>
      </c>
      <c r="D461" s="33"/>
      <c r="E461" s="25"/>
      <c r="F461" s="34">
        <f t="shared" si="210"/>
        <v>0</v>
      </c>
      <c r="G461" s="34" t="str">
        <f t="shared" si="211"/>
        <v/>
      </c>
      <c r="H461" s="35" t="str">
        <f t="shared" si="212"/>
        <v/>
      </c>
      <c r="I461" s="36"/>
      <c r="J461" s="37">
        <f t="shared" si="213"/>
        <v>0</v>
      </c>
      <c r="K461" s="35" t="str">
        <f t="shared" si="214"/>
        <v/>
      </c>
      <c r="L461" s="25"/>
      <c r="M461" s="25"/>
      <c r="N461" s="26"/>
      <c r="O461" s="29">
        <f>IFERROR(('Q3 Setup'!$D$9-'Q3 Setup'!$E$9+SUMIFS($N$4:$N460,$C$4:$C460,'Q3 Setup'!$C$9)-SUMIFS($N$4:$N460,$C$4:$C460,'Q3 Setup'!$C$9,$B$4:$B460,"&lt;"&amp;$B461))/IFERROR(NETWORKDAYS($B461,'Q3 Setup'!$G$4),1),0)</f>
        <v>0</v>
      </c>
      <c r="P461" s="38" t="str">
        <f t="shared" si="215"/>
        <v/>
      </c>
    </row>
    <row r="462" spans="2:17" ht="18.75" customHeight="1" x14ac:dyDescent="0.2">
      <c r="B462" s="31">
        <v>46345</v>
      </c>
      <c r="C462" s="39" t="str">
        <f>'Q3 Setup'!$C$10</f>
        <v>Rep 4</v>
      </c>
      <c r="D462" s="33"/>
      <c r="E462" s="25"/>
      <c r="F462" s="40">
        <f t="shared" si="210"/>
        <v>0</v>
      </c>
      <c r="G462" s="40" t="str">
        <f t="shared" si="211"/>
        <v/>
      </c>
      <c r="H462" s="41" t="str">
        <f t="shared" si="212"/>
        <v/>
      </c>
      <c r="I462" s="36"/>
      <c r="J462" s="42">
        <f t="shared" si="213"/>
        <v>0</v>
      </c>
      <c r="K462" s="41" t="str">
        <f t="shared" si="214"/>
        <v/>
      </c>
      <c r="L462" s="25"/>
      <c r="M462" s="25"/>
      <c r="N462" s="26"/>
      <c r="O462" s="29">
        <f>IFERROR(('Q3 Setup'!$D$10-'Q3 Setup'!$E$10+SUMIFS($N$4:$N461,$C$4:$C461,'Q3 Setup'!$C$10)-SUMIFS($N$4:$N461,$C$4:$C461,'Q3 Setup'!$C$10,$B$4:$B461,"&lt;"&amp;$B462))/IFERROR(NETWORKDAYS($B462,'Q3 Setup'!$G$4),1),0)</f>
        <v>0</v>
      </c>
      <c r="P462" s="43" t="str">
        <f t="shared" si="215"/>
        <v/>
      </c>
    </row>
    <row r="463" spans="2:17" ht="18.75" customHeight="1" x14ac:dyDescent="0.2">
      <c r="B463" s="31">
        <v>46345</v>
      </c>
      <c r="C463" s="32" t="str">
        <f>'Q3 Setup'!$C$11</f>
        <v>Rep 5</v>
      </c>
      <c r="D463" s="33"/>
      <c r="E463" s="25"/>
      <c r="F463" s="34">
        <f t="shared" si="210"/>
        <v>0</v>
      </c>
      <c r="G463" s="34" t="str">
        <f t="shared" si="211"/>
        <v/>
      </c>
      <c r="H463" s="35" t="str">
        <f t="shared" si="212"/>
        <v/>
      </c>
      <c r="I463" s="36"/>
      <c r="J463" s="37">
        <f t="shared" si="213"/>
        <v>0</v>
      </c>
      <c r="K463" s="35" t="str">
        <f t="shared" si="214"/>
        <v/>
      </c>
      <c r="L463" s="25"/>
      <c r="M463" s="25"/>
      <c r="N463" s="26"/>
      <c r="O463" s="29">
        <f>IFERROR(('Q3 Setup'!$D$11-'Q3 Setup'!$E$11+SUMIFS($N$4:$N462,$C$4:$C462,'Q3 Setup'!$C$11)-SUMIFS($N$4:$N462,$C$4:$C462,'Q3 Setup'!$C$11,$B$4:$B462,"&lt;"&amp;$B463))/IFERROR(NETWORKDAYS($B463,'Q3 Setup'!$G$4),1),0)</f>
        <v>0</v>
      </c>
      <c r="P463" s="38" t="str">
        <f t="shared" si="215"/>
        <v/>
      </c>
    </row>
    <row r="464" spans="2:17" ht="18.75" customHeight="1" x14ac:dyDescent="0.2">
      <c r="B464" s="31">
        <v>46345</v>
      </c>
      <c r="C464" s="39" t="str">
        <f>'Q3 Setup'!$C$12</f>
        <v>Rep 6</v>
      </c>
      <c r="D464" s="33"/>
      <c r="E464" s="25"/>
      <c r="F464" s="40">
        <f t="shared" si="210"/>
        <v>0</v>
      </c>
      <c r="G464" s="40" t="str">
        <f t="shared" si="211"/>
        <v/>
      </c>
      <c r="H464" s="41" t="str">
        <f t="shared" si="212"/>
        <v/>
      </c>
      <c r="I464" s="36"/>
      <c r="J464" s="42">
        <f t="shared" si="213"/>
        <v>0</v>
      </c>
      <c r="K464" s="41" t="str">
        <f t="shared" si="214"/>
        <v/>
      </c>
      <c r="L464" s="25"/>
      <c r="M464" s="25"/>
      <c r="N464" s="26"/>
      <c r="O464" s="29">
        <f>IFERROR(('Q3 Setup'!$D$12-'Q3 Setup'!$E$12+SUMIFS($N$4:$N463,$C$4:$C463,'Q3 Setup'!$C$12)-SUMIFS($N$4:$N463,$C$4:$C463,'Q3 Setup'!$C$12,$B$4:$B463,"&lt;"&amp;$B464))/IFERROR(NETWORKDAYS($B464,'Q3 Setup'!$G$4),1),0)</f>
        <v>0</v>
      </c>
      <c r="P464" s="43" t="str">
        <f t="shared" si="215"/>
        <v/>
      </c>
    </row>
    <row r="465" spans="2:17" ht="18.75" customHeight="1" x14ac:dyDescent="0.2">
      <c r="B465" s="31">
        <v>46345</v>
      </c>
      <c r="C465" s="32" t="str">
        <f>'Q3 Setup'!$C$13</f>
        <v>Rep 7</v>
      </c>
      <c r="D465" s="33"/>
      <c r="E465" s="25"/>
      <c r="F465" s="34">
        <f t="shared" si="210"/>
        <v>0</v>
      </c>
      <c r="G465" s="34" t="str">
        <f t="shared" si="211"/>
        <v/>
      </c>
      <c r="H465" s="35" t="str">
        <f t="shared" si="212"/>
        <v/>
      </c>
      <c r="I465" s="36"/>
      <c r="J465" s="37">
        <f t="shared" si="213"/>
        <v>0</v>
      </c>
      <c r="K465" s="35" t="str">
        <f t="shared" si="214"/>
        <v/>
      </c>
      <c r="L465" s="25"/>
      <c r="M465" s="25"/>
      <c r="N465" s="26"/>
      <c r="O465" s="29">
        <f>IFERROR(('Q3 Setup'!$D$13-'Q3 Setup'!$E$13+SUMIFS($N$4:$N464,$C$4:$C464,'Q3 Setup'!$C$13)-SUMIFS($N$4:$N464,$C$4:$C464,'Q3 Setup'!$C$13,$B$4:$B464,"&lt;"&amp;$B465))/IFERROR(NETWORKDAYS($B465,'Q3 Setup'!$G$4),1),0)</f>
        <v>0</v>
      </c>
      <c r="P465" s="38" t="str">
        <f t="shared" si="215"/>
        <v/>
      </c>
    </row>
    <row r="466" spans="2:17" ht="18.75" customHeight="1" x14ac:dyDescent="0.2">
      <c r="B466" s="31">
        <v>46345</v>
      </c>
      <c r="C466" s="39" t="str">
        <f>'Q3 Setup'!$C$14</f>
        <v>Rep 8</v>
      </c>
      <c r="D466" s="33"/>
      <c r="E466" s="25"/>
      <c r="F466" s="40">
        <f t="shared" si="210"/>
        <v>0</v>
      </c>
      <c r="G466" s="40" t="str">
        <f t="shared" si="211"/>
        <v/>
      </c>
      <c r="H466" s="41" t="str">
        <f t="shared" si="212"/>
        <v/>
      </c>
      <c r="I466" s="36"/>
      <c r="J466" s="42">
        <f t="shared" si="213"/>
        <v>0</v>
      </c>
      <c r="K466" s="41" t="str">
        <f t="shared" si="214"/>
        <v/>
      </c>
      <c r="L466" s="25"/>
      <c r="M466" s="25"/>
      <c r="N466" s="26"/>
      <c r="O466" s="29">
        <f>IFERROR(('Q3 Setup'!$D$14-'Q3 Setup'!$E$14+SUMIFS($N$4:$N465,$C$4:$C465,'Q3 Setup'!$C$14)-SUMIFS($N$4:$N465,$C$4:$C465,'Q3 Setup'!$C$14,$B$4:$B465,"&lt;"&amp;$B466))/IFERROR(NETWORKDAYS($B466,'Q3 Setup'!$G$4),1),0)</f>
        <v>0</v>
      </c>
      <c r="P466" s="43" t="str">
        <f t="shared" si="215"/>
        <v/>
      </c>
    </row>
    <row r="467" spans="2:17" ht="18.75" customHeight="1" x14ac:dyDescent="0.2">
      <c r="B467" s="31">
        <v>46345</v>
      </c>
      <c r="C467" s="32" t="str">
        <f>'Q3 Setup'!$C$15</f>
        <v>Rep 9</v>
      </c>
      <c r="D467" s="33"/>
      <c r="E467" s="25"/>
      <c r="F467" s="34">
        <f t="shared" si="210"/>
        <v>0</v>
      </c>
      <c r="G467" s="34" t="str">
        <f t="shared" si="211"/>
        <v/>
      </c>
      <c r="H467" s="35" t="str">
        <f t="shared" si="212"/>
        <v/>
      </c>
      <c r="I467" s="36"/>
      <c r="J467" s="37">
        <f t="shared" si="213"/>
        <v>0</v>
      </c>
      <c r="K467" s="35" t="str">
        <f t="shared" si="214"/>
        <v/>
      </c>
      <c r="L467" s="25"/>
      <c r="M467" s="25"/>
      <c r="N467" s="26"/>
      <c r="O467" s="29">
        <f>IFERROR(('Q3 Setup'!$D$15-'Q3 Setup'!$E$15+SUMIFS($N$4:$N466,$C$4:$C466,'Q3 Setup'!$C$15)-SUMIFS($N$4:$N466,$C$4:$C466,'Q3 Setup'!$C$15,$B$4:$B466,"&lt;"&amp;$B467))/IFERROR(NETWORKDAYS($B467,'Q3 Setup'!$G$4),1),0)</f>
        <v>0</v>
      </c>
      <c r="P467" s="38" t="str">
        <f t="shared" si="215"/>
        <v/>
      </c>
    </row>
    <row r="468" spans="2:17" ht="18.75" customHeight="1" x14ac:dyDescent="0.2">
      <c r="B468" s="31">
        <v>46345</v>
      </c>
      <c r="C468" s="39" t="str">
        <f>'Q3 Setup'!$C$16</f>
        <v>Rep 10</v>
      </c>
      <c r="D468" s="33"/>
      <c r="E468" s="25"/>
      <c r="F468" s="40">
        <f t="shared" si="210"/>
        <v>0</v>
      </c>
      <c r="G468" s="40" t="str">
        <f t="shared" si="211"/>
        <v/>
      </c>
      <c r="H468" s="41" t="str">
        <f t="shared" si="212"/>
        <v/>
      </c>
      <c r="I468" s="36"/>
      <c r="J468" s="42">
        <f t="shared" si="213"/>
        <v>0</v>
      </c>
      <c r="K468" s="41" t="str">
        <f t="shared" si="214"/>
        <v/>
      </c>
      <c r="L468" s="25"/>
      <c r="M468" s="25"/>
      <c r="N468" s="26"/>
      <c r="O468" s="29">
        <f>IFERROR(('Q3 Setup'!$D$16-'Q3 Setup'!$E$16+SUMIFS($N$4:$N467,$C$4:$C467,'Q3 Setup'!$C$16)-SUMIFS($N$4:$N467,$C$4:$C467,'Q3 Setup'!$C$16,$B$4:$B467,"&lt;"&amp;$B468))/IFERROR(NETWORKDAYS($B468,'Q3 Setup'!$G$4),1),0)</f>
        <v>0</v>
      </c>
      <c r="P468" s="43" t="str">
        <f t="shared" si="215"/>
        <v/>
      </c>
    </row>
    <row r="469" spans="2:17" ht="18.75" customHeight="1" x14ac:dyDescent="0.2">
      <c r="B469" s="31">
        <v>46345</v>
      </c>
      <c r="C469" s="32">
        <f>'Q3 Setup'!$C$17</f>
        <v>0</v>
      </c>
      <c r="D469" s="33"/>
      <c r="E469" s="25"/>
      <c r="F469" s="34">
        <f t="shared" si="210"/>
        <v>0</v>
      </c>
      <c r="G469" s="34" t="str">
        <f t="shared" si="211"/>
        <v/>
      </c>
      <c r="H469" s="35" t="str">
        <f t="shared" si="212"/>
        <v/>
      </c>
      <c r="I469" s="36"/>
      <c r="J469" s="37">
        <f t="shared" si="213"/>
        <v>0</v>
      </c>
      <c r="K469" s="35" t="str">
        <f t="shared" si="214"/>
        <v/>
      </c>
      <c r="L469" s="25"/>
      <c r="M469" s="25"/>
      <c r="N469" s="26"/>
      <c r="O469" s="29">
        <f>IFERROR(('Q3 Setup'!$D$17-'Q3 Setup'!$E$17+SUMIFS($N$4:$N468,$C$4:$C468,'Q3 Setup'!$C$17)-SUMIFS($N$4:$N468,$C$4:$C468,'Q3 Setup'!$C$17,$B$4:$B468,"&lt;"&amp;$B469))/IFERROR(NETWORKDAYS($B469,'Q3 Setup'!$G$4),1),0)</f>
        <v>0</v>
      </c>
      <c r="P469" s="38" t="str">
        <f t="shared" si="215"/>
        <v/>
      </c>
    </row>
    <row r="470" spans="2:17" ht="18.75" customHeight="1" x14ac:dyDescent="0.2">
      <c r="B470" s="31">
        <v>46345</v>
      </c>
      <c r="C470" s="39">
        <f>'Q3 Setup'!$C$18</f>
        <v>0</v>
      </c>
      <c r="D470" s="33"/>
      <c r="E470" s="25"/>
      <c r="F470" s="40">
        <f t="shared" si="210"/>
        <v>0</v>
      </c>
      <c r="G470" s="40" t="str">
        <f t="shared" si="211"/>
        <v/>
      </c>
      <c r="H470" s="41" t="str">
        <f t="shared" si="212"/>
        <v/>
      </c>
      <c r="I470" s="36"/>
      <c r="J470" s="42">
        <f t="shared" si="213"/>
        <v>0</v>
      </c>
      <c r="K470" s="41" t="str">
        <f t="shared" si="214"/>
        <v/>
      </c>
      <c r="L470" s="25"/>
      <c r="M470" s="25"/>
      <c r="N470" s="26"/>
      <c r="O470" s="29">
        <f>IFERROR(('Q3 Setup'!$D$18-'Q3 Setup'!$E$18+SUMIFS($N$4:$N469,$C$4:$C469,'Q3 Setup'!$C$18)-SUMIFS($N$4:$N469,$C$4:$C469,'Q3 Setup'!$C$18,$B$4:$B469,"&lt;"&amp;$B470))/IFERROR(NETWORKDAYS($B470,'Q3 Setup'!$G$4),1),0)</f>
        <v>0</v>
      </c>
      <c r="P470" s="43" t="str">
        <f t="shared" si="215"/>
        <v/>
      </c>
    </row>
    <row r="471" spans="2:17" ht="4.5" customHeight="1" x14ac:dyDescent="0.2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</row>
    <row r="472" spans="2:17" ht="18.75" customHeight="1" x14ac:dyDescent="0.2">
      <c r="B472" s="31">
        <v>46346</v>
      </c>
      <c r="C472" s="32" t="str">
        <f>'Q3 Setup'!$C$7</f>
        <v>Rep 1</v>
      </c>
      <c r="D472" s="33"/>
      <c r="E472" s="25"/>
      <c r="F472" s="34">
        <f t="shared" ref="F472:F483" si="216">IFERROR(D472*7.5,"")</f>
        <v>0</v>
      </c>
      <c r="G472" s="34" t="str">
        <f t="shared" ref="G472:G483" si="217">IFERROR(E472/D472,"")</f>
        <v/>
      </c>
      <c r="H472" s="35" t="str">
        <f t="shared" ref="H472:H483" si="218">IFERROR(E472/F472,"")</f>
        <v/>
      </c>
      <c r="I472" s="36"/>
      <c r="J472" s="37">
        <f t="shared" ref="J472:J483" si="219">IFERROR(D472*0.375/24,"")</f>
        <v>0</v>
      </c>
      <c r="K472" s="35" t="str">
        <f t="shared" ref="K472:K483" si="220">IFERROR(I472/J472,"")</f>
        <v/>
      </c>
      <c r="L472" s="25"/>
      <c r="M472" s="25"/>
      <c r="N472" s="26"/>
      <c r="O472" s="29">
        <f>IFERROR(('Q3 Setup'!$D$7-'Q3 Setup'!$E$7+SUMIFS($N$4:$N471,$C$4:$C471,'Q3 Setup'!$C$7)-SUMIFS($N$4:$N471,$C$4:$C471,'Q3 Setup'!$C$7,$B$4:$B471,"&lt;"&amp;$B472))/IFERROR(NETWORKDAYS($B472,'Q3 Setup'!$G$4),1),0)</f>
        <v>0</v>
      </c>
      <c r="P472" s="38" t="str">
        <f t="shared" ref="P472:P483" si="221">IFERROR(N472/O472,"")</f>
        <v/>
      </c>
    </row>
    <row r="473" spans="2:17" ht="18.75" customHeight="1" x14ac:dyDescent="0.2">
      <c r="B473" s="31">
        <v>46346</v>
      </c>
      <c r="C473" s="39" t="str">
        <f>'Q3 Setup'!$C$8</f>
        <v>Rep 2</v>
      </c>
      <c r="D473" s="33"/>
      <c r="E473" s="25"/>
      <c r="F473" s="40">
        <f t="shared" si="216"/>
        <v>0</v>
      </c>
      <c r="G473" s="40" t="str">
        <f t="shared" si="217"/>
        <v/>
      </c>
      <c r="H473" s="41" t="str">
        <f t="shared" si="218"/>
        <v/>
      </c>
      <c r="I473" s="36"/>
      <c r="J473" s="42">
        <f t="shared" si="219"/>
        <v>0</v>
      </c>
      <c r="K473" s="41" t="str">
        <f t="shared" si="220"/>
        <v/>
      </c>
      <c r="L473" s="25"/>
      <c r="M473" s="25"/>
      <c r="N473" s="26"/>
      <c r="O473" s="29">
        <f>IFERROR(('Q3 Setup'!$D$8-'Q3 Setup'!$E$8+SUMIFS($N$4:$N472,$C$4:$C472,'Q3 Setup'!$C$8)-SUMIFS($N$4:$N472,$C$4:$C472,'Q3 Setup'!$C$8,$B$4:$B472,"&lt;"&amp;$B473))/IFERROR(NETWORKDAYS($B473,'Q3 Setup'!$G$4),1),0)</f>
        <v>0</v>
      </c>
      <c r="P473" s="43" t="str">
        <f t="shared" si="221"/>
        <v/>
      </c>
    </row>
    <row r="474" spans="2:17" ht="18.75" customHeight="1" x14ac:dyDescent="0.2">
      <c r="B474" s="31">
        <v>46346</v>
      </c>
      <c r="C474" s="32" t="str">
        <f>'Q3 Setup'!$C$9</f>
        <v>Rep 3</v>
      </c>
      <c r="D474" s="33"/>
      <c r="E474" s="25"/>
      <c r="F474" s="34">
        <f t="shared" si="216"/>
        <v>0</v>
      </c>
      <c r="G474" s="34" t="str">
        <f t="shared" si="217"/>
        <v/>
      </c>
      <c r="H474" s="35" t="str">
        <f t="shared" si="218"/>
        <v/>
      </c>
      <c r="I474" s="36"/>
      <c r="J474" s="37">
        <f t="shared" si="219"/>
        <v>0</v>
      </c>
      <c r="K474" s="35" t="str">
        <f t="shared" si="220"/>
        <v/>
      </c>
      <c r="L474" s="25"/>
      <c r="M474" s="25"/>
      <c r="N474" s="26"/>
      <c r="O474" s="29">
        <f>IFERROR(('Q3 Setup'!$D$9-'Q3 Setup'!$E$9+SUMIFS($N$4:$N473,$C$4:$C473,'Q3 Setup'!$C$9)-SUMIFS($N$4:$N473,$C$4:$C473,'Q3 Setup'!$C$9,$B$4:$B473,"&lt;"&amp;$B474))/IFERROR(NETWORKDAYS($B474,'Q3 Setup'!$G$4),1),0)</f>
        <v>0</v>
      </c>
      <c r="P474" s="38" t="str">
        <f t="shared" si="221"/>
        <v/>
      </c>
    </row>
    <row r="475" spans="2:17" ht="18.75" customHeight="1" x14ac:dyDescent="0.2">
      <c r="B475" s="31">
        <v>46346</v>
      </c>
      <c r="C475" s="39" t="str">
        <f>'Q3 Setup'!$C$10</f>
        <v>Rep 4</v>
      </c>
      <c r="D475" s="33"/>
      <c r="E475" s="25"/>
      <c r="F475" s="40">
        <f t="shared" si="216"/>
        <v>0</v>
      </c>
      <c r="G475" s="40" t="str">
        <f t="shared" si="217"/>
        <v/>
      </c>
      <c r="H475" s="41" t="str">
        <f t="shared" si="218"/>
        <v/>
      </c>
      <c r="I475" s="36"/>
      <c r="J475" s="42">
        <f t="shared" si="219"/>
        <v>0</v>
      </c>
      <c r="K475" s="41" t="str">
        <f t="shared" si="220"/>
        <v/>
      </c>
      <c r="L475" s="25"/>
      <c r="M475" s="25"/>
      <c r="N475" s="26"/>
      <c r="O475" s="29">
        <f>IFERROR(('Q3 Setup'!$D$10-'Q3 Setup'!$E$10+SUMIFS($N$4:$N474,$C$4:$C474,'Q3 Setup'!$C$10)-SUMIFS($N$4:$N474,$C$4:$C474,'Q3 Setup'!$C$10,$B$4:$B474,"&lt;"&amp;$B475))/IFERROR(NETWORKDAYS($B475,'Q3 Setup'!$G$4),1),0)</f>
        <v>0</v>
      </c>
      <c r="P475" s="43" t="str">
        <f t="shared" si="221"/>
        <v/>
      </c>
    </row>
    <row r="476" spans="2:17" ht="18.75" customHeight="1" x14ac:dyDescent="0.2">
      <c r="B476" s="31">
        <v>46346</v>
      </c>
      <c r="C476" s="32" t="str">
        <f>'Q3 Setup'!$C$11</f>
        <v>Rep 5</v>
      </c>
      <c r="D476" s="33"/>
      <c r="E476" s="25"/>
      <c r="F476" s="34">
        <f t="shared" si="216"/>
        <v>0</v>
      </c>
      <c r="G476" s="34" t="str">
        <f t="shared" si="217"/>
        <v/>
      </c>
      <c r="H476" s="35" t="str">
        <f t="shared" si="218"/>
        <v/>
      </c>
      <c r="I476" s="36"/>
      <c r="J476" s="37">
        <f t="shared" si="219"/>
        <v>0</v>
      </c>
      <c r="K476" s="35" t="str">
        <f t="shared" si="220"/>
        <v/>
      </c>
      <c r="L476" s="25"/>
      <c r="M476" s="25"/>
      <c r="N476" s="26"/>
      <c r="O476" s="29">
        <f>IFERROR(('Q3 Setup'!$D$11-'Q3 Setup'!$E$11+SUMIFS($N$4:$N475,$C$4:$C475,'Q3 Setup'!$C$11)-SUMIFS($N$4:$N475,$C$4:$C475,'Q3 Setup'!$C$11,$B$4:$B475,"&lt;"&amp;$B476))/IFERROR(NETWORKDAYS($B476,'Q3 Setup'!$G$4),1),0)</f>
        <v>0</v>
      </c>
      <c r="P476" s="38" t="str">
        <f t="shared" si="221"/>
        <v/>
      </c>
    </row>
    <row r="477" spans="2:17" ht="18.75" customHeight="1" x14ac:dyDescent="0.2">
      <c r="B477" s="31">
        <v>46346</v>
      </c>
      <c r="C477" s="39" t="str">
        <f>'Q3 Setup'!$C$12</f>
        <v>Rep 6</v>
      </c>
      <c r="D477" s="33"/>
      <c r="E477" s="25"/>
      <c r="F477" s="40">
        <f t="shared" si="216"/>
        <v>0</v>
      </c>
      <c r="G477" s="40" t="str">
        <f t="shared" si="217"/>
        <v/>
      </c>
      <c r="H477" s="41" t="str">
        <f t="shared" si="218"/>
        <v/>
      </c>
      <c r="I477" s="36"/>
      <c r="J477" s="42">
        <f t="shared" si="219"/>
        <v>0</v>
      </c>
      <c r="K477" s="41" t="str">
        <f t="shared" si="220"/>
        <v/>
      </c>
      <c r="L477" s="25"/>
      <c r="M477" s="25"/>
      <c r="N477" s="26"/>
      <c r="O477" s="29">
        <f>IFERROR(('Q3 Setup'!$D$12-'Q3 Setup'!$E$12+SUMIFS($N$4:$N476,$C$4:$C476,'Q3 Setup'!$C$12)-SUMIFS($N$4:$N476,$C$4:$C476,'Q3 Setup'!$C$12,$B$4:$B476,"&lt;"&amp;$B477))/IFERROR(NETWORKDAYS($B477,'Q3 Setup'!$G$4),1),0)</f>
        <v>0</v>
      </c>
      <c r="P477" s="43" t="str">
        <f t="shared" si="221"/>
        <v/>
      </c>
    </row>
    <row r="478" spans="2:17" ht="18.75" customHeight="1" x14ac:dyDescent="0.2">
      <c r="B478" s="31">
        <v>46346</v>
      </c>
      <c r="C478" s="32" t="str">
        <f>'Q3 Setup'!$C$13</f>
        <v>Rep 7</v>
      </c>
      <c r="D478" s="33"/>
      <c r="E478" s="25"/>
      <c r="F478" s="34">
        <f t="shared" si="216"/>
        <v>0</v>
      </c>
      <c r="G478" s="34" t="str">
        <f t="shared" si="217"/>
        <v/>
      </c>
      <c r="H478" s="35" t="str">
        <f t="shared" si="218"/>
        <v/>
      </c>
      <c r="I478" s="36"/>
      <c r="J478" s="37">
        <f t="shared" si="219"/>
        <v>0</v>
      </c>
      <c r="K478" s="35" t="str">
        <f t="shared" si="220"/>
        <v/>
      </c>
      <c r="L478" s="25"/>
      <c r="M478" s="25"/>
      <c r="N478" s="26"/>
      <c r="O478" s="29">
        <f>IFERROR(('Q3 Setup'!$D$13-'Q3 Setup'!$E$13+SUMIFS($N$4:$N477,$C$4:$C477,'Q3 Setup'!$C$13)-SUMIFS($N$4:$N477,$C$4:$C477,'Q3 Setup'!$C$13,$B$4:$B477,"&lt;"&amp;$B478))/IFERROR(NETWORKDAYS($B478,'Q3 Setup'!$G$4),1),0)</f>
        <v>0</v>
      </c>
      <c r="P478" s="38" t="str">
        <f t="shared" si="221"/>
        <v/>
      </c>
    </row>
    <row r="479" spans="2:17" ht="18.75" customHeight="1" x14ac:dyDescent="0.2">
      <c r="B479" s="31">
        <v>46346</v>
      </c>
      <c r="C479" s="39" t="str">
        <f>'Q3 Setup'!$C$14</f>
        <v>Rep 8</v>
      </c>
      <c r="D479" s="33"/>
      <c r="E479" s="25"/>
      <c r="F479" s="40">
        <f t="shared" si="216"/>
        <v>0</v>
      </c>
      <c r="G479" s="40" t="str">
        <f t="shared" si="217"/>
        <v/>
      </c>
      <c r="H479" s="41" t="str">
        <f t="shared" si="218"/>
        <v/>
      </c>
      <c r="I479" s="36"/>
      <c r="J479" s="42">
        <f t="shared" si="219"/>
        <v>0</v>
      </c>
      <c r="K479" s="41" t="str">
        <f t="shared" si="220"/>
        <v/>
      </c>
      <c r="L479" s="25"/>
      <c r="M479" s="25"/>
      <c r="N479" s="26"/>
      <c r="O479" s="29">
        <f>IFERROR(('Q3 Setup'!$D$14-'Q3 Setup'!$E$14+SUMIFS($N$4:$N478,$C$4:$C478,'Q3 Setup'!$C$14)-SUMIFS($N$4:$N478,$C$4:$C478,'Q3 Setup'!$C$14,$B$4:$B478,"&lt;"&amp;$B479))/IFERROR(NETWORKDAYS($B479,'Q3 Setup'!$G$4),1),0)</f>
        <v>0</v>
      </c>
      <c r="P479" s="43" t="str">
        <f t="shared" si="221"/>
        <v/>
      </c>
    </row>
    <row r="480" spans="2:17" ht="18.75" customHeight="1" x14ac:dyDescent="0.2">
      <c r="B480" s="31">
        <v>46346</v>
      </c>
      <c r="C480" s="32" t="str">
        <f>'Q3 Setup'!$C$15</f>
        <v>Rep 9</v>
      </c>
      <c r="D480" s="33"/>
      <c r="E480" s="25"/>
      <c r="F480" s="34">
        <f t="shared" si="216"/>
        <v>0</v>
      </c>
      <c r="G480" s="34" t="str">
        <f t="shared" si="217"/>
        <v/>
      </c>
      <c r="H480" s="35" t="str">
        <f t="shared" si="218"/>
        <v/>
      </c>
      <c r="I480" s="36"/>
      <c r="J480" s="37">
        <f t="shared" si="219"/>
        <v>0</v>
      </c>
      <c r="K480" s="35" t="str">
        <f t="shared" si="220"/>
        <v/>
      </c>
      <c r="L480" s="25"/>
      <c r="M480" s="25"/>
      <c r="N480" s="26"/>
      <c r="O480" s="29">
        <f>IFERROR(('Q3 Setup'!$D$15-'Q3 Setup'!$E$15+SUMIFS($N$4:$N479,$C$4:$C479,'Q3 Setup'!$C$15)-SUMIFS($N$4:$N479,$C$4:$C479,'Q3 Setup'!$C$15,$B$4:$B479,"&lt;"&amp;$B480))/IFERROR(NETWORKDAYS($B480,'Q3 Setup'!$G$4),1),0)</f>
        <v>0</v>
      </c>
      <c r="P480" s="38" t="str">
        <f t="shared" si="221"/>
        <v/>
      </c>
    </row>
    <row r="481" spans="2:17" ht="18.75" customHeight="1" x14ac:dyDescent="0.2">
      <c r="B481" s="31">
        <v>46346</v>
      </c>
      <c r="C481" s="39" t="str">
        <f>'Q3 Setup'!$C$16</f>
        <v>Rep 10</v>
      </c>
      <c r="D481" s="33"/>
      <c r="E481" s="25"/>
      <c r="F481" s="40">
        <f t="shared" si="216"/>
        <v>0</v>
      </c>
      <c r="G481" s="40" t="str">
        <f t="shared" si="217"/>
        <v/>
      </c>
      <c r="H481" s="41" t="str">
        <f t="shared" si="218"/>
        <v/>
      </c>
      <c r="I481" s="36"/>
      <c r="J481" s="42">
        <f t="shared" si="219"/>
        <v>0</v>
      </c>
      <c r="K481" s="41" t="str">
        <f t="shared" si="220"/>
        <v/>
      </c>
      <c r="L481" s="25"/>
      <c r="M481" s="25"/>
      <c r="N481" s="26"/>
      <c r="O481" s="29">
        <f>IFERROR(('Q3 Setup'!$D$16-'Q3 Setup'!$E$16+SUMIFS($N$4:$N480,$C$4:$C480,'Q3 Setup'!$C$16)-SUMIFS($N$4:$N480,$C$4:$C480,'Q3 Setup'!$C$16,$B$4:$B480,"&lt;"&amp;$B481))/IFERROR(NETWORKDAYS($B481,'Q3 Setup'!$G$4),1),0)</f>
        <v>0</v>
      </c>
      <c r="P481" s="43" t="str">
        <f t="shared" si="221"/>
        <v/>
      </c>
    </row>
    <row r="482" spans="2:17" ht="18.75" customHeight="1" x14ac:dyDescent="0.2">
      <c r="B482" s="31">
        <v>46346</v>
      </c>
      <c r="C482" s="32">
        <f>'Q3 Setup'!$C$17</f>
        <v>0</v>
      </c>
      <c r="D482" s="33"/>
      <c r="E482" s="25"/>
      <c r="F482" s="34">
        <f t="shared" si="216"/>
        <v>0</v>
      </c>
      <c r="G482" s="34" t="str">
        <f t="shared" si="217"/>
        <v/>
      </c>
      <c r="H482" s="35" t="str">
        <f t="shared" si="218"/>
        <v/>
      </c>
      <c r="I482" s="36"/>
      <c r="J482" s="37">
        <f t="shared" si="219"/>
        <v>0</v>
      </c>
      <c r="K482" s="35" t="str">
        <f t="shared" si="220"/>
        <v/>
      </c>
      <c r="L482" s="25"/>
      <c r="M482" s="25"/>
      <c r="N482" s="26"/>
      <c r="O482" s="29">
        <f>IFERROR(('Q3 Setup'!$D$17-'Q3 Setup'!$E$17+SUMIFS($N$4:$N481,$C$4:$C481,'Q3 Setup'!$C$17)-SUMIFS($N$4:$N481,$C$4:$C481,'Q3 Setup'!$C$17,$B$4:$B481,"&lt;"&amp;$B482))/IFERROR(NETWORKDAYS($B482,'Q3 Setup'!$G$4),1),0)</f>
        <v>0</v>
      </c>
      <c r="P482" s="38" t="str">
        <f t="shared" si="221"/>
        <v/>
      </c>
    </row>
    <row r="483" spans="2:17" ht="18.75" customHeight="1" x14ac:dyDescent="0.2">
      <c r="B483" s="31">
        <v>46346</v>
      </c>
      <c r="C483" s="39">
        <f>'Q3 Setup'!$C$18</f>
        <v>0</v>
      </c>
      <c r="D483" s="33"/>
      <c r="E483" s="25"/>
      <c r="F483" s="40">
        <f t="shared" si="216"/>
        <v>0</v>
      </c>
      <c r="G483" s="40" t="str">
        <f t="shared" si="217"/>
        <v/>
      </c>
      <c r="H483" s="41" t="str">
        <f t="shared" si="218"/>
        <v/>
      </c>
      <c r="I483" s="36"/>
      <c r="J483" s="42">
        <f t="shared" si="219"/>
        <v>0</v>
      </c>
      <c r="K483" s="41" t="str">
        <f t="shared" si="220"/>
        <v/>
      </c>
      <c r="L483" s="25"/>
      <c r="M483" s="25"/>
      <c r="N483" s="26"/>
      <c r="O483" s="29">
        <f>IFERROR(('Q3 Setup'!$D$18-'Q3 Setup'!$E$18+SUMIFS($N$4:$N482,$C$4:$C482,'Q3 Setup'!$C$18)-SUMIFS($N$4:$N482,$C$4:$C482,'Q3 Setup'!$C$18,$B$4:$B482,"&lt;"&amp;$B483))/IFERROR(NETWORKDAYS($B483,'Q3 Setup'!$G$4),1),0)</f>
        <v>0</v>
      </c>
      <c r="P483" s="43" t="str">
        <f t="shared" si="221"/>
        <v/>
      </c>
    </row>
    <row r="484" spans="2:17" ht="4.5" customHeight="1" x14ac:dyDescent="0.2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</row>
    <row r="485" spans="2:17" ht="18.75" customHeight="1" x14ac:dyDescent="0.2">
      <c r="B485" s="31">
        <v>46349</v>
      </c>
      <c r="C485" s="32" t="str">
        <f>'Q3 Setup'!$C$7</f>
        <v>Rep 1</v>
      </c>
      <c r="D485" s="33"/>
      <c r="E485" s="25"/>
      <c r="F485" s="34">
        <f t="shared" ref="F485:F496" si="222">IFERROR(D485*7.5,"")</f>
        <v>0</v>
      </c>
      <c r="G485" s="34" t="str">
        <f t="shared" ref="G485:G496" si="223">IFERROR(E485/D485,"")</f>
        <v/>
      </c>
      <c r="H485" s="35" t="str">
        <f t="shared" ref="H485:H496" si="224">IFERROR(E485/F485,"")</f>
        <v/>
      </c>
      <c r="I485" s="36"/>
      <c r="J485" s="37">
        <f t="shared" ref="J485:J496" si="225">IFERROR(D485*0.375/24,"")</f>
        <v>0</v>
      </c>
      <c r="K485" s="35" t="str">
        <f t="shared" ref="K485:K496" si="226">IFERROR(I485/J485,"")</f>
        <v/>
      </c>
      <c r="L485" s="25"/>
      <c r="M485" s="25"/>
      <c r="N485" s="26"/>
      <c r="O485" s="29">
        <f>IFERROR(('Q3 Setup'!$D$7-'Q3 Setup'!$E$7+SUMIFS($N$4:$N484,$C$4:$C484,'Q3 Setup'!$C$7)-SUMIFS($N$4:$N484,$C$4:$C484,'Q3 Setup'!$C$7,$B$4:$B484,"&lt;"&amp;$B485))/IFERROR(NETWORKDAYS($B485,'Q3 Setup'!$G$4),1),0)</f>
        <v>0</v>
      </c>
      <c r="P485" s="38" t="str">
        <f t="shared" ref="P485:P496" si="227">IFERROR(N485/O485,"")</f>
        <v/>
      </c>
    </row>
    <row r="486" spans="2:17" ht="18.75" customHeight="1" x14ac:dyDescent="0.2">
      <c r="B486" s="31">
        <v>46349</v>
      </c>
      <c r="C486" s="39" t="str">
        <f>'Q3 Setup'!$C$8</f>
        <v>Rep 2</v>
      </c>
      <c r="D486" s="33"/>
      <c r="E486" s="25"/>
      <c r="F486" s="40">
        <f t="shared" si="222"/>
        <v>0</v>
      </c>
      <c r="G486" s="40" t="str">
        <f t="shared" si="223"/>
        <v/>
      </c>
      <c r="H486" s="41" t="str">
        <f t="shared" si="224"/>
        <v/>
      </c>
      <c r="I486" s="36"/>
      <c r="J486" s="42">
        <f t="shared" si="225"/>
        <v>0</v>
      </c>
      <c r="K486" s="41" t="str">
        <f t="shared" si="226"/>
        <v/>
      </c>
      <c r="L486" s="25"/>
      <c r="M486" s="25"/>
      <c r="N486" s="26"/>
      <c r="O486" s="29">
        <f>IFERROR(('Q3 Setup'!$D$8-'Q3 Setup'!$E$8+SUMIFS($N$4:$N485,$C$4:$C485,'Q3 Setup'!$C$8)-SUMIFS($N$4:$N485,$C$4:$C485,'Q3 Setup'!$C$8,$B$4:$B485,"&lt;"&amp;$B486))/IFERROR(NETWORKDAYS($B486,'Q3 Setup'!$G$4),1),0)</f>
        <v>0</v>
      </c>
      <c r="P486" s="43" t="str">
        <f t="shared" si="227"/>
        <v/>
      </c>
    </row>
    <row r="487" spans="2:17" ht="18.75" customHeight="1" x14ac:dyDescent="0.2">
      <c r="B487" s="31">
        <v>46349</v>
      </c>
      <c r="C487" s="32" t="str">
        <f>'Q3 Setup'!$C$9</f>
        <v>Rep 3</v>
      </c>
      <c r="D487" s="33"/>
      <c r="E487" s="25"/>
      <c r="F487" s="34">
        <f t="shared" si="222"/>
        <v>0</v>
      </c>
      <c r="G487" s="34" t="str">
        <f t="shared" si="223"/>
        <v/>
      </c>
      <c r="H487" s="35" t="str">
        <f t="shared" si="224"/>
        <v/>
      </c>
      <c r="I487" s="36"/>
      <c r="J487" s="37">
        <f t="shared" si="225"/>
        <v>0</v>
      </c>
      <c r="K487" s="35" t="str">
        <f t="shared" si="226"/>
        <v/>
      </c>
      <c r="L487" s="25"/>
      <c r="M487" s="25"/>
      <c r="N487" s="26"/>
      <c r="O487" s="29">
        <f>IFERROR(('Q3 Setup'!$D$9-'Q3 Setup'!$E$9+SUMIFS($N$4:$N486,$C$4:$C486,'Q3 Setup'!$C$9)-SUMIFS($N$4:$N486,$C$4:$C486,'Q3 Setup'!$C$9,$B$4:$B486,"&lt;"&amp;$B487))/IFERROR(NETWORKDAYS($B487,'Q3 Setup'!$G$4),1),0)</f>
        <v>0</v>
      </c>
      <c r="P487" s="38" t="str">
        <f t="shared" si="227"/>
        <v/>
      </c>
    </row>
    <row r="488" spans="2:17" ht="18.75" customHeight="1" x14ac:dyDescent="0.2">
      <c r="B488" s="31">
        <v>46349</v>
      </c>
      <c r="C488" s="39" t="str">
        <f>'Q3 Setup'!$C$10</f>
        <v>Rep 4</v>
      </c>
      <c r="D488" s="33"/>
      <c r="E488" s="25"/>
      <c r="F488" s="40">
        <f t="shared" si="222"/>
        <v>0</v>
      </c>
      <c r="G488" s="40" t="str">
        <f t="shared" si="223"/>
        <v/>
      </c>
      <c r="H488" s="41" t="str">
        <f t="shared" si="224"/>
        <v/>
      </c>
      <c r="I488" s="36"/>
      <c r="J488" s="42">
        <f t="shared" si="225"/>
        <v>0</v>
      </c>
      <c r="K488" s="41" t="str">
        <f t="shared" si="226"/>
        <v/>
      </c>
      <c r="L488" s="25"/>
      <c r="M488" s="25"/>
      <c r="N488" s="26"/>
      <c r="O488" s="29">
        <f>IFERROR(('Q3 Setup'!$D$10-'Q3 Setup'!$E$10+SUMIFS($N$4:$N487,$C$4:$C487,'Q3 Setup'!$C$10)-SUMIFS($N$4:$N487,$C$4:$C487,'Q3 Setup'!$C$10,$B$4:$B487,"&lt;"&amp;$B488))/IFERROR(NETWORKDAYS($B488,'Q3 Setup'!$G$4),1),0)</f>
        <v>0</v>
      </c>
      <c r="P488" s="43" t="str">
        <f t="shared" si="227"/>
        <v/>
      </c>
    </row>
    <row r="489" spans="2:17" ht="18.75" customHeight="1" x14ac:dyDescent="0.2">
      <c r="B489" s="31">
        <v>46349</v>
      </c>
      <c r="C489" s="32" t="str">
        <f>'Q3 Setup'!$C$11</f>
        <v>Rep 5</v>
      </c>
      <c r="D489" s="33"/>
      <c r="E489" s="25"/>
      <c r="F489" s="34">
        <f t="shared" si="222"/>
        <v>0</v>
      </c>
      <c r="G489" s="34" t="str">
        <f t="shared" si="223"/>
        <v/>
      </c>
      <c r="H489" s="35" t="str">
        <f t="shared" si="224"/>
        <v/>
      </c>
      <c r="I489" s="36"/>
      <c r="J489" s="37">
        <f t="shared" si="225"/>
        <v>0</v>
      </c>
      <c r="K489" s="35" t="str">
        <f t="shared" si="226"/>
        <v/>
      </c>
      <c r="L489" s="25"/>
      <c r="M489" s="25"/>
      <c r="N489" s="26"/>
      <c r="O489" s="29">
        <f>IFERROR(('Q3 Setup'!$D$11-'Q3 Setup'!$E$11+SUMIFS($N$4:$N488,$C$4:$C488,'Q3 Setup'!$C$11)-SUMIFS($N$4:$N488,$C$4:$C488,'Q3 Setup'!$C$11,$B$4:$B488,"&lt;"&amp;$B489))/IFERROR(NETWORKDAYS($B489,'Q3 Setup'!$G$4),1),0)</f>
        <v>0</v>
      </c>
      <c r="P489" s="38" t="str">
        <f t="shared" si="227"/>
        <v/>
      </c>
    </row>
    <row r="490" spans="2:17" ht="18.75" customHeight="1" x14ac:dyDescent="0.2">
      <c r="B490" s="31">
        <v>46349</v>
      </c>
      <c r="C490" s="39" t="str">
        <f>'Q3 Setup'!$C$12</f>
        <v>Rep 6</v>
      </c>
      <c r="D490" s="33"/>
      <c r="E490" s="25"/>
      <c r="F490" s="40">
        <f t="shared" si="222"/>
        <v>0</v>
      </c>
      <c r="G490" s="40" t="str">
        <f t="shared" si="223"/>
        <v/>
      </c>
      <c r="H490" s="41" t="str">
        <f t="shared" si="224"/>
        <v/>
      </c>
      <c r="I490" s="36"/>
      <c r="J490" s="42">
        <f t="shared" si="225"/>
        <v>0</v>
      </c>
      <c r="K490" s="41" t="str">
        <f t="shared" si="226"/>
        <v/>
      </c>
      <c r="L490" s="25"/>
      <c r="M490" s="25"/>
      <c r="N490" s="26"/>
      <c r="O490" s="29">
        <f>IFERROR(('Q3 Setup'!$D$12-'Q3 Setup'!$E$12+SUMIFS($N$4:$N489,$C$4:$C489,'Q3 Setup'!$C$12)-SUMIFS($N$4:$N489,$C$4:$C489,'Q3 Setup'!$C$12,$B$4:$B489,"&lt;"&amp;$B490))/IFERROR(NETWORKDAYS($B490,'Q3 Setup'!$G$4),1),0)</f>
        <v>0</v>
      </c>
      <c r="P490" s="43" t="str">
        <f t="shared" si="227"/>
        <v/>
      </c>
    </row>
    <row r="491" spans="2:17" ht="18.75" customHeight="1" x14ac:dyDescent="0.2">
      <c r="B491" s="31">
        <v>46349</v>
      </c>
      <c r="C491" s="32" t="str">
        <f>'Q3 Setup'!$C$13</f>
        <v>Rep 7</v>
      </c>
      <c r="D491" s="33"/>
      <c r="E491" s="25"/>
      <c r="F491" s="34">
        <f t="shared" si="222"/>
        <v>0</v>
      </c>
      <c r="G491" s="34" t="str">
        <f t="shared" si="223"/>
        <v/>
      </c>
      <c r="H491" s="35" t="str">
        <f t="shared" si="224"/>
        <v/>
      </c>
      <c r="I491" s="36"/>
      <c r="J491" s="37">
        <f t="shared" si="225"/>
        <v>0</v>
      </c>
      <c r="K491" s="35" t="str">
        <f t="shared" si="226"/>
        <v/>
      </c>
      <c r="L491" s="25"/>
      <c r="M491" s="25"/>
      <c r="N491" s="26"/>
      <c r="O491" s="29">
        <f>IFERROR(('Q3 Setup'!$D$13-'Q3 Setup'!$E$13+SUMIFS($N$4:$N490,$C$4:$C490,'Q3 Setup'!$C$13)-SUMIFS($N$4:$N490,$C$4:$C490,'Q3 Setup'!$C$13,$B$4:$B490,"&lt;"&amp;$B491))/IFERROR(NETWORKDAYS($B491,'Q3 Setup'!$G$4),1),0)</f>
        <v>0</v>
      </c>
      <c r="P491" s="38" t="str">
        <f t="shared" si="227"/>
        <v/>
      </c>
    </row>
    <row r="492" spans="2:17" ht="18.75" customHeight="1" x14ac:dyDescent="0.2">
      <c r="B492" s="31">
        <v>46349</v>
      </c>
      <c r="C492" s="39" t="str">
        <f>'Q3 Setup'!$C$14</f>
        <v>Rep 8</v>
      </c>
      <c r="D492" s="33"/>
      <c r="E492" s="25"/>
      <c r="F492" s="40">
        <f t="shared" si="222"/>
        <v>0</v>
      </c>
      <c r="G492" s="40" t="str">
        <f t="shared" si="223"/>
        <v/>
      </c>
      <c r="H492" s="41" t="str">
        <f t="shared" si="224"/>
        <v/>
      </c>
      <c r="I492" s="36"/>
      <c r="J492" s="42">
        <f t="shared" si="225"/>
        <v>0</v>
      </c>
      <c r="K492" s="41" t="str">
        <f t="shared" si="226"/>
        <v/>
      </c>
      <c r="L492" s="25"/>
      <c r="M492" s="25"/>
      <c r="N492" s="26"/>
      <c r="O492" s="29">
        <f>IFERROR(('Q3 Setup'!$D$14-'Q3 Setup'!$E$14+SUMIFS($N$4:$N491,$C$4:$C491,'Q3 Setup'!$C$14)-SUMIFS($N$4:$N491,$C$4:$C491,'Q3 Setup'!$C$14,$B$4:$B491,"&lt;"&amp;$B492))/IFERROR(NETWORKDAYS($B492,'Q3 Setup'!$G$4),1),0)</f>
        <v>0</v>
      </c>
      <c r="P492" s="43" t="str">
        <f t="shared" si="227"/>
        <v/>
      </c>
    </row>
    <row r="493" spans="2:17" ht="18.75" customHeight="1" x14ac:dyDescent="0.2">
      <c r="B493" s="31">
        <v>46349</v>
      </c>
      <c r="C493" s="32" t="str">
        <f>'Q3 Setup'!$C$15</f>
        <v>Rep 9</v>
      </c>
      <c r="D493" s="33"/>
      <c r="E493" s="25"/>
      <c r="F493" s="34">
        <f t="shared" si="222"/>
        <v>0</v>
      </c>
      <c r="G493" s="34" t="str">
        <f t="shared" si="223"/>
        <v/>
      </c>
      <c r="H493" s="35" t="str">
        <f t="shared" si="224"/>
        <v/>
      </c>
      <c r="I493" s="36"/>
      <c r="J493" s="37">
        <f t="shared" si="225"/>
        <v>0</v>
      </c>
      <c r="K493" s="35" t="str">
        <f t="shared" si="226"/>
        <v/>
      </c>
      <c r="L493" s="25"/>
      <c r="M493" s="25"/>
      <c r="N493" s="26"/>
      <c r="O493" s="29">
        <f>IFERROR(('Q3 Setup'!$D$15-'Q3 Setup'!$E$15+SUMIFS($N$4:$N492,$C$4:$C492,'Q3 Setup'!$C$15)-SUMIFS($N$4:$N492,$C$4:$C492,'Q3 Setup'!$C$15,$B$4:$B492,"&lt;"&amp;$B493))/IFERROR(NETWORKDAYS($B493,'Q3 Setup'!$G$4),1),0)</f>
        <v>0</v>
      </c>
      <c r="P493" s="38" t="str">
        <f t="shared" si="227"/>
        <v/>
      </c>
    </row>
    <row r="494" spans="2:17" ht="18.75" customHeight="1" x14ac:dyDescent="0.2">
      <c r="B494" s="31">
        <v>46349</v>
      </c>
      <c r="C494" s="39" t="str">
        <f>'Q3 Setup'!$C$16</f>
        <v>Rep 10</v>
      </c>
      <c r="D494" s="33"/>
      <c r="E494" s="25"/>
      <c r="F494" s="40">
        <f t="shared" si="222"/>
        <v>0</v>
      </c>
      <c r="G494" s="40" t="str">
        <f t="shared" si="223"/>
        <v/>
      </c>
      <c r="H494" s="41" t="str">
        <f t="shared" si="224"/>
        <v/>
      </c>
      <c r="I494" s="36"/>
      <c r="J494" s="42">
        <f t="shared" si="225"/>
        <v>0</v>
      </c>
      <c r="K494" s="41" t="str">
        <f t="shared" si="226"/>
        <v/>
      </c>
      <c r="L494" s="25"/>
      <c r="M494" s="25"/>
      <c r="N494" s="26"/>
      <c r="O494" s="29">
        <f>IFERROR(('Q3 Setup'!$D$16-'Q3 Setup'!$E$16+SUMIFS($N$4:$N493,$C$4:$C493,'Q3 Setup'!$C$16)-SUMIFS($N$4:$N493,$C$4:$C493,'Q3 Setup'!$C$16,$B$4:$B493,"&lt;"&amp;$B494))/IFERROR(NETWORKDAYS($B494,'Q3 Setup'!$G$4),1),0)</f>
        <v>0</v>
      </c>
      <c r="P494" s="43" t="str">
        <f t="shared" si="227"/>
        <v/>
      </c>
    </row>
    <row r="495" spans="2:17" ht="18.75" customHeight="1" x14ac:dyDescent="0.2">
      <c r="B495" s="31">
        <v>46349</v>
      </c>
      <c r="C495" s="32">
        <f>'Q3 Setup'!$C$17</f>
        <v>0</v>
      </c>
      <c r="D495" s="33"/>
      <c r="E495" s="25"/>
      <c r="F495" s="34">
        <f t="shared" si="222"/>
        <v>0</v>
      </c>
      <c r="G495" s="34" t="str">
        <f t="shared" si="223"/>
        <v/>
      </c>
      <c r="H495" s="35" t="str">
        <f t="shared" si="224"/>
        <v/>
      </c>
      <c r="I495" s="36"/>
      <c r="J495" s="37">
        <f t="shared" si="225"/>
        <v>0</v>
      </c>
      <c r="K495" s="35" t="str">
        <f t="shared" si="226"/>
        <v/>
      </c>
      <c r="L495" s="25"/>
      <c r="M495" s="25"/>
      <c r="N495" s="26"/>
      <c r="O495" s="29">
        <f>IFERROR(('Q3 Setup'!$D$17-'Q3 Setup'!$E$17+SUMIFS($N$4:$N494,$C$4:$C494,'Q3 Setup'!$C$17)-SUMIFS($N$4:$N494,$C$4:$C494,'Q3 Setup'!$C$17,$B$4:$B494,"&lt;"&amp;$B495))/IFERROR(NETWORKDAYS($B495,'Q3 Setup'!$G$4),1),0)</f>
        <v>0</v>
      </c>
      <c r="P495" s="38" t="str">
        <f t="shared" si="227"/>
        <v/>
      </c>
    </row>
    <row r="496" spans="2:17" ht="18.75" customHeight="1" x14ac:dyDescent="0.2">
      <c r="B496" s="31">
        <v>46349</v>
      </c>
      <c r="C496" s="39">
        <f>'Q3 Setup'!$C$18</f>
        <v>0</v>
      </c>
      <c r="D496" s="33"/>
      <c r="E496" s="25"/>
      <c r="F496" s="40">
        <f t="shared" si="222"/>
        <v>0</v>
      </c>
      <c r="G496" s="40" t="str">
        <f t="shared" si="223"/>
        <v/>
      </c>
      <c r="H496" s="41" t="str">
        <f t="shared" si="224"/>
        <v/>
      </c>
      <c r="I496" s="36"/>
      <c r="J496" s="42">
        <f t="shared" si="225"/>
        <v>0</v>
      </c>
      <c r="K496" s="41" t="str">
        <f t="shared" si="226"/>
        <v/>
      </c>
      <c r="L496" s="25"/>
      <c r="M496" s="25"/>
      <c r="N496" s="26"/>
      <c r="O496" s="29">
        <f>IFERROR(('Q3 Setup'!$D$18-'Q3 Setup'!$E$18+SUMIFS($N$4:$N495,$C$4:$C495,'Q3 Setup'!$C$18)-SUMIFS($N$4:$N495,$C$4:$C495,'Q3 Setup'!$C$18,$B$4:$B495,"&lt;"&amp;$B496))/IFERROR(NETWORKDAYS($B496,'Q3 Setup'!$G$4),1),0)</f>
        <v>0</v>
      </c>
      <c r="P496" s="43" t="str">
        <f t="shared" si="227"/>
        <v/>
      </c>
    </row>
    <row r="497" spans="2:17" ht="4.5" customHeight="1" x14ac:dyDescent="0.2"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</row>
    <row r="498" spans="2:17" ht="18.75" customHeight="1" x14ac:dyDescent="0.2">
      <c r="B498" s="31">
        <v>46350</v>
      </c>
      <c r="C498" s="32" t="str">
        <f>'Q3 Setup'!$C$7</f>
        <v>Rep 1</v>
      </c>
      <c r="D498" s="33"/>
      <c r="E498" s="25"/>
      <c r="F498" s="34">
        <f t="shared" ref="F498:F509" si="228">IFERROR(D498*7.5,"")</f>
        <v>0</v>
      </c>
      <c r="G498" s="34" t="str">
        <f t="shared" ref="G498:G509" si="229">IFERROR(E498/D498,"")</f>
        <v/>
      </c>
      <c r="H498" s="35" t="str">
        <f t="shared" ref="H498:H509" si="230">IFERROR(E498/F498,"")</f>
        <v/>
      </c>
      <c r="I498" s="36"/>
      <c r="J498" s="37">
        <f t="shared" ref="J498:J509" si="231">IFERROR(D498*0.375/24,"")</f>
        <v>0</v>
      </c>
      <c r="K498" s="35" t="str">
        <f t="shared" ref="K498:K509" si="232">IFERROR(I498/J498,"")</f>
        <v/>
      </c>
      <c r="L498" s="25"/>
      <c r="M498" s="25"/>
      <c r="N498" s="26"/>
      <c r="O498" s="29">
        <f>IFERROR(('Q3 Setup'!$D$7-'Q3 Setup'!$E$7+SUMIFS($N$4:$N497,$C$4:$C497,'Q3 Setup'!$C$7)-SUMIFS($N$4:$N497,$C$4:$C497,'Q3 Setup'!$C$7,$B$4:$B497,"&lt;"&amp;$B498))/IFERROR(NETWORKDAYS($B498,'Q3 Setup'!$G$4),1),0)</f>
        <v>0</v>
      </c>
      <c r="P498" s="38" t="str">
        <f t="shared" ref="P498:P509" si="233">IFERROR(N498/O498,"")</f>
        <v/>
      </c>
    </row>
    <row r="499" spans="2:17" ht="18.75" customHeight="1" x14ac:dyDescent="0.2">
      <c r="B499" s="31">
        <v>46350</v>
      </c>
      <c r="C499" s="39" t="str">
        <f>'Q3 Setup'!$C$8</f>
        <v>Rep 2</v>
      </c>
      <c r="D499" s="33"/>
      <c r="E499" s="25"/>
      <c r="F499" s="40">
        <f t="shared" si="228"/>
        <v>0</v>
      </c>
      <c r="G499" s="40" t="str">
        <f t="shared" si="229"/>
        <v/>
      </c>
      <c r="H499" s="41" t="str">
        <f t="shared" si="230"/>
        <v/>
      </c>
      <c r="I499" s="36"/>
      <c r="J499" s="42">
        <f t="shared" si="231"/>
        <v>0</v>
      </c>
      <c r="K499" s="41" t="str">
        <f t="shared" si="232"/>
        <v/>
      </c>
      <c r="L499" s="25"/>
      <c r="M499" s="25"/>
      <c r="N499" s="26"/>
      <c r="O499" s="29">
        <f>IFERROR(('Q3 Setup'!$D$8-'Q3 Setup'!$E$8+SUMIFS($N$4:$N498,$C$4:$C498,'Q3 Setup'!$C$8)-SUMIFS($N$4:$N498,$C$4:$C498,'Q3 Setup'!$C$8,$B$4:$B498,"&lt;"&amp;$B499))/IFERROR(NETWORKDAYS($B499,'Q3 Setup'!$G$4),1),0)</f>
        <v>0</v>
      </c>
      <c r="P499" s="43" t="str">
        <f t="shared" si="233"/>
        <v/>
      </c>
    </row>
    <row r="500" spans="2:17" ht="18.75" customHeight="1" x14ac:dyDescent="0.2">
      <c r="B500" s="31">
        <v>46350</v>
      </c>
      <c r="C500" s="32" t="str">
        <f>'Q3 Setup'!$C$9</f>
        <v>Rep 3</v>
      </c>
      <c r="D500" s="33"/>
      <c r="E500" s="25"/>
      <c r="F500" s="34">
        <f t="shared" si="228"/>
        <v>0</v>
      </c>
      <c r="G500" s="34" t="str">
        <f t="shared" si="229"/>
        <v/>
      </c>
      <c r="H500" s="35" t="str">
        <f t="shared" si="230"/>
        <v/>
      </c>
      <c r="I500" s="36"/>
      <c r="J500" s="37">
        <f t="shared" si="231"/>
        <v>0</v>
      </c>
      <c r="K500" s="35" t="str">
        <f t="shared" si="232"/>
        <v/>
      </c>
      <c r="L500" s="25"/>
      <c r="M500" s="25"/>
      <c r="N500" s="26"/>
      <c r="O500" s="29">
        <f>IFERROR(('Q3 Setup'!$D$9-'Q3 Setup'!$E$9+SUMIFS($N$4:$N499,$C$4:$C499,'Q3 Setup'!$C$9)-SUMIFS($N$4:$N499,$C$4:$C499,'Q3 Setup'!$C$9,$B$4:$B499,"&lt;"&amp;$B500))/IFERROR(NETWORKDAYS($B500,'Q3 Setup'!$G$4),1),0)</f>
        <v>0</v>
      </c>
      <c r="P500" s="38" t="str">
        <f t="shared" si="233"/>
        <v/>
      </c>
    </row>
    <row r="501" spans="2:17" ht="18.75" customHeight="1" x14ac:dyDescent="0.2">
      <c r="B501" s="31">
        <v>46350</v>
      </c>
      <c r="C501" s="39" t="str">
        <f>'Q3 Setup'!$C$10</f>
        <v>Rep 4</v>
      </c>
      <c r="D501" s="33"/>
      <c r="E501" s="25"/>
      <c r="F501" s="40">
        <f t="shared" si="228"/>
        <v>0</v>
      </c>
      <c r="G501" s="40" t="str">
        <f t="shared" si="229"/>
        <v/>
      </c>
      <c r="H501" s="41" t="str">
        <f t="shared" si="230"/>
        <v/>
      </c>
      <c r="I501" s="36"/>
      <c r="J501" s="42">
        <f t="shared" si="231"/>
        <v>0</v>
      </c>
      <c r="K501" s="41" t="str">
        <f t="shared" si="232"/>
        <v/>
      </c>
      <c r="L501" s="25"/>
      <c r="M501" s="25"/>
      <c r="N501" s="26"/>
      <c r="O501" s="29">
        <f>IFERROR(('Q3 Setup'!$D$10-'Q3 Setup'!$E$10+SUMIFS($N$4:$N500,$C$4:$C500,'Q3 Setup'!$C$10)-SUMIFS($N$4:$N500,$C$4:$C500,'Q3 Setup'!$C$10,$B$4:$B500,"&lt;"&amp;$B501))/IFERROR(NETWORKDAYS($B501,'Q3 Setup'!$G$4),1),0)</f>
        <v>0</v>
      </c>
      <c r="P501" s="43" t="str">
        <f t="shared" si="233"/>
        <v/>
      </c>
    </row>
    <row r="502" spans="2:17" ht="18.75" customHeight="1" x14ac:dyDescent="0.2">
      <c r="B502" s="31">
        <v>46350</v>
      </c>
      <c r="C502" s="32" t="str">
        <f>'Q3 Setup'!$C$11</f>
        <v>Rep 5</v>
      </c>
      <c r="D502" s="33"/>
      <c r="E502" s="25"/>
      <c r="F502" s="34">
        <f t="shared" si="228"/>
        <v>0</v>
      </c>
      <c r="G502" s="34" t="str">
        <f t="shared" si="229"/>
        <v/>
      </c>
      <c r="H502" s="35" t="str">
        <f t="shared" si="230"/>
        <v/>
      </c>
      <c r="I502" s="36"/>
      <c r="J502" s="37">
        <f t="shared" si="231"/>
        <v>0</v>
      </c>
      <c r="K502" s="35" t="str">
        <f t="shared" si="232"/>
        <v/>
      </c>
      <c r="L502" s="25"/>
      <c r="M502" s="25"/>
      <c r="N502" s="26"/>
      <c r="O502" s="29">
        <f>IFERROR(('Q3 Setup'!$D$11-'Q3 Setup'!$E$11+SUMIFS($N$4:$N501,$C$4:$C501,'Q3 Setup'!$C$11)-SUMIFS($N$4:$N501,$C$4:$C501,'Q3 Setup'!$C$11,$B$4:$B501,"&lt;"&amp;$B502))/IFERROR(NETWORKDAYS($B502,'Q3 Setup'!$G$4),1),0)</f>
        <v>0</v>
      </c>
      <c r="P502" s="38" t="str">
        <f t="shared" si="233"/>
        <v/>
      </c>
    </row>
    <row r="503" spans="2:17" ht="18.75" customHeight="1" x14ac:dyDescent="0.2">
      <c r="B503" s="31">
        <v>46350</v>
      </c>
      <c r="C503" s="39" t="str">
        <f>'Q3 Setup'!$C$12</f>
        <v>Rep 6</v>
      </c>
      <c r="D503" s="33"/>
      <c r="E503" s="25"/>
      <c r="F503" s="40">
        <f t="shared" si="228"/>
        <v>0</v>
      </c>
      <c r="G503" s="40" t="str">
        <f t="shared" si="229"/>
        <v/>
      </c>
      <c r="H503" s="41" t="str">
        <f t="shared" si="230"/>
        <v/>
      </c>
      <c r="I503" s="36"/>
      <c r="J503" s="42">
        <f t="shared" si="231"/>
        <v>0</v>
      </c>
      <c r="K503" s="41" t="str">
        <f t="shared" si="232"/>
        <v/>
      </c>
      <c r="L503" s="25"/>
      <c r="M503" s="25"/>
      <c r="N503" s="26"/>
      <c r="O503" s="29">
        <f>IFERROR(('Q3 Setup'!$D$12-'Q3 Setup'!$E$12+SUMIFS($N$4:$N502,$C$4:$C502,'Q3 Setup'!$C$12)-SUMIFS($N$4:$N502,$C$4:$C502,'Q3 Setup'!$C$12,$B$4:$B502,"&lt;"&amp;$B503))/IFERROR(NETWORKDAYS($B503,'Q3 Setup'!$G$4),1),0)</f>
        <v>0</v>
      </c>
      <c r="P503" s="43" t="str">
        <f t="shared" si="233"/>
        <v/>
      </c>
    </row>
    <row r="504" spans="2:17" ht="18.75" customHeight="1" x14ac:dyDescent="0.2">
      <c r="B504" s="31">
        <v>46350</v>
      </c>
      <c r="C504" s="32" t="str">
        <f>'Q3 Setup'!$C$13</f>
        <v>Rep 7</v>
      </c>
      <c r="D504" s="33"/>
      <c r="E504" s="25"/>
      <c r="F504" s="34">
        <f t="shared" si="228"/>
        <v>0</v>
      </c>
      <c r="G504" s="34" t="str">
        <f t="shared" si="229"/>
        <v/>
      </c>
      <c r="H504" s="35" t="str">
        <f t="shared" si="230"/>
        <v/>
      </c>
      <c r="I504" s="36"/>
      <c r="J504" s="37">
        <f t="shared" si="231"/>
        <v>0</v>
      </c>
      <c r="K504" s="35" t="str">
        <f t="shared" si="232"/>
        <v/>
      </c>
      <c r="L504" s="25"/>
      <c r="M504" s="25"/>
      <c r="N504" s="26"/>
      <c r="O504" s="29">
        <f>IFERROR(('Q3 Setup'!$D$13-'Q3 Setup'!$E$13+SUMIFS($N$4:$N503,$C$4:$C503,'Q3 Setup'!$C$13)-SUMIFS($N$4:$N503,$C$4:$C503,'Q3 Setup'!$C$13,$B$4:$B503,"&lt;"&amp;$B504))/IFERROR(NETWORKDAYS($B504,'Q3 Setup'!$G$4),1),0)</f>
        <v>0</v>
      </c>
      <c r="P504" s="38" t="str">
        <f t="shared" si="233"/>
        <v/>
      </c>
    </row>
    <row r="505" spans="2:17" ht="18.75" customHeight="1" x14ac:dyDescent="0.2">
      <c r="B505" s="31">
        <v>46350</v>
      </c>
      <c r="C505" s="39" t="str">
        <f>'Q3 Setup'!$C$14</f>
        <v>Rep 8</v>
      </c>
      <c r="D505" s="33"/>
      <c r="E505" s="25"/>
      <c r="F505" s="40">
        <f t="shared" si="228"/>
        <v>0</v>
      </c>
      <c r="G505" s="40" t="str">
        <f t="shared" si="229"/>
        <v/>
      </c>
      <c r="H505" s="41" t="str">
        <f t="shared" si="230"/>
        <v/>
      </c>
      <c r="I505" s="36"/>
      <c r="J505" s="42">
        <f t="shared" si="231"/>
        <v>0</v>
      </c>
      <c r="K505" s="41" t="str">
        <f t="shared" si="232"/>
        <v/>
      </c>
      <c r="L505" s="25"/>
      <c r="M505" s="25"/>
      <c r="N505" s="26"/>
      <c r="O505" s="29">
        <f>IFERROR(('Q3 Setup'!$D$14-'Q3 Setup'!$E$14+SUMIFS($N$4:$N504,$C$4:$C504,'Q3 Setup'!$C$14)-SUMIFS($N$4:$N504,$C$4:$C504,'Q3 Setup'!$C$14,$B$4:$B504,"&lt;"&amp;$B505))/IFERROR(NETWORKDAYS($B505,'Q3 Setup'!$G$4),1),0)</f>
        <v>0</v>
      </c>
      <c r="P505" s="43" t="str">
        <f t="shared" si="233"/>
        <v/>
      </c>
    </row>
    <row r="506" spans="2:17" ht="18.75" customHeight="1" x14ac:dyDescent="0.2">
      <c r="B506" s="31">
        <v>46350</v>
      </c>
      <c r="C506" s="32" t="str">
        <f>'Q3 Setup'!$C$15</f>
        <v>Rep 9</v>
      </c>
      <c r="D506" s="33"/>
      <c r="E506" s="25"/>
      <c r="F506" s="34">
        <f t="shared" si="228"/>
        <v>0</v>
      </c>
      <c r="G506" s="34" t="str">
        <f t="shared" si="229"/>
        <v/>
      </c>
      <c r="H506" s="35" t="str">
        <f t="shared" si="230"/>
        <v/>
      </c>
      <c r="I506" s="36"/>
      <c r="J506" s="37">
        <f t="shared" si="231"/>
        <v>0</v>
      </c>
      <c r="K506" s="35" t="str">
        <f t="shared" si="232"/>
        <v/>
      </c>
      <c r="L506" s="25"/>
      <c r="M506" s="25"/>
      <c r="N506" s="26"/>
      <c r="O506" s="29">
        <f>IFERROR(('Q3 Setup'!$D$15-'Q3 Setup'!$E$15+SUMIFS($N$4:$N505,$C$4:$C505,'Q3 Setup'!$C$15)-SUMIFS($N$4:$N505,$C$4:$C505,'Q3 Setup'!$C$15,$B$4:$B505,"&lt;"&amp;$B506))/IFERROR(NETWORKDAYS($B506,'Q3 Setup'!$G$4),1),0)</f>
        <v>0</v>
      </c>
      <c r="P506" s="38" t="str">
        <f t="shared" si="233"/>
        <v/>
      </c>
    </row>
    <row r="507" spans="2:17" ht="18.75" customHeight="1" x14ac:dyDescent="0.2">
      <c r="B507" s="31">
        <v>46350</v>
      </c>
      <c r="C507" s="39" t="str">
        <f>'Q3 Setup'!$C$16</f>
        <v>Rep 10</v>
      </c>
      <c r="D507" s="33"/>
      <c r="E507" s="25"/>
      <c r="F507" s="40">
        <f t="shared" si="228"/>
        <v>0</v>
      </c>
      <c r="G507" s="40" t="str">
        <f t="shared" si="229"/>
        <v/>
      </c>
      <c r="H507" s="41" t="str">
        <f t="shared" si="230"/>
        <v/>
      </c>
      <c r="I507" s="36"/>
      <c r="J507" s="42">
        <f t="shared" si="231"/>
        <v>0</v>
      </c>
      <c r="K507" s="41" t="str">
        <f t="shared" si="232"/>
        <v/>
      </c>
      <c r="L507" s="25"/>
      <c r="M507" s="25"/>
      <c r="N507" s="26"/>
      <c r="O507" s="29">
        <f>IFERROR(('Q3 Setup'!$D$16-'Q3 Setup'!$E$16+SUMIFS($N$4:$N506,$C$4:$C506,'Q3 Setup'!$C$16)-SUMIFS($N$4:$N506,$C$4:$C506,'Q3 Setup'!$C$16,$B$4:$B506,"&lt;"&amp;$B507))/IFERROR(NETWORKDAYS($B507,'Q3 Setup'!$G$4),1),0)</f>
        <v>0</v>
      </c>
      <c r="P507" s="43" t="str">
        <f t="shared" si="233"/>
        <v/>
      </c>
    </row>
    <row r="508" spans="2:17" ht="18.75" customHeight="1" x14ac:dyDescent="0.2">
      <c r="B508" s="31">
        <v>46350</v>
      </c>
      <c r="C508" s="32">
        <f>'Q3 Setup'!$C$17</f>
        <v>0</v>
      </c>
      <c r="D508" s="33"/>
      <c r="E508" s="25"/>
      <c r="F508" s="34">
        <f t="shared" si="228"/>
        <v>0</v>
      </c>
      <c r="G508" s="34" t="str">
        <f t="shared" si="229"/>
        <v/>
      </c>
      <c r="H508" s="35" t="str">
        <f t="shared" si="230"/>
        <v/>
      </c>
      <c r="I508" s="36"/>
      <c r="J508" s="37">
        <f t="shared" si="231"/>
        <v>0</v>
      </c>
      <c r="K508" s="35" t="str">
        <f t="shared" si="232"/>
        <v/>
      </c>
      <c r="L508" s="25"/>
      <c r="M508" s="25"/>
      <c r="N508" s="26"/>
      <c r="O508" s="29">
        <f>IFERROR(('Q3 Setup'!$D$17-'Q3 Setup'!$E$17+SUMIFS($N$4:$N507,$C$4:$C507,'Q3 Setup'!$C$17)-SUMIFS($N$4:$N507,$C$4:$C507,'Q3 Setup'!$C$17,$B$4:$B507,"&lt;"&amp;$B508))/IFERROR(NETWORKDAYS($B508,'Q3 Setup'!$G$4),1),0)</f>
        <v>0</v>
      </c>
      <c r="P508" s="38" t="str">
        <f t="shared" si="233"/>
        <v/>
      </c>
    </row>
    <row r="509" spans="2:17" ht="18.75" customHeight="1" x14ac:dyDescent="0.2">
      <c r="B509" s="31">
        <v>46350</v>
      </c>
      <c r="C509" s="39">
        <f>'Q3 Setup'!$C$18</f>
        <v>0</v>
      </c>
      <c r="D509" s="33"/>
      <c r="E509" s="25"/>
      <c r="F509" s="40">
        <f t="shared" si="228"/>
        <v>0</v>
      </c>
      <c r="G509" s="40" t="str">
        <f t="shared" si="229"/>
        <v/>
      </c>
      <c r="H509" s="41" t="str">
        <f t="shared" si="230"/>
        <v/>
      </c>
      <c r="I509" s="36"/>
      <c r="J509" s="42">
        <f t="shared" si="231"/>
        <v>0</v>
      </c>
      <c r="K509" s="41" t="str">
        <f t="shared" si="232"/>
        <v/>
      </c>
      <c r="L509" s="25"/>
      <c r="M509" s="25"/>
      <c r="N509" s="26"/>
      <c r="O509" s="29">
        <f>IFERROR(('Q3 Setup'!$D$18-'Q3 Setup'!$E$18+SUMIFS($N$4:$N508,$C$4:$C508,'Q3 Setup'!$C$18)-SUMIFS($N$4:$N508,$C$4:$C508,'Q3 Setup'!$C$18,$B$4:$B508,"&lt;"&amp;$B509))/IFERROR(NETWORKDAYS($B509,'Q3 Setup'!$G$4),1),0)</f>
        <v>0</v>
      </c>
      <c r="P509" s="43" t="str">
        <f t="shared" si="233"/>
        <v/>
      </c>
    </row>
    <row r="510" spans="2:17" ht="4.5" customHeight="1" x14ac:dyDescent="0.2"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</row>
    <row r="511" spans="2:17" ht="18.75" customHeight="1" x14ac:dyDescent="0.2">
      <c r="B511" s="31">
        <v>46351</v>
      </c>
      <c r="C511" s="32" t="str">
        <f>'Q3 Setup'!$C$7</f>
        <v>Rep 1</v>
      </c>
      <c r="D511" s="33"/>
      <c r="E511" s="25"/>
      <c r="F511" s="34">
        <f t="shared" ref="F511:F522" si="234">IFERROR(D511*7.5,"")</f>
        <v>0</v>
      </c>
      <c r="G511" s="34" t="str">
        <f t="shared" ref="G511:G522" si="235">IFERROR(E511/D511,"")</f>
        <v/>
      </c>
      <c r="H511" s="35" t="str">
        <f t="shared" ref="H511:H522" si="236">IFERROR(E511/F511,"")</f>
        <v/>
      </c>
      <c r="I511" s="36"/>
      <c r="J511" s="37">
        <f t="shared" ref="J511:J522" si="237">IFERROR(D511*0.375/24,"")</f>
        <v>0</v>
      </c>
      <c r="K511" s="35" t="str">
        <f t="shared" ref="K511:K522" si="238">IFERROR(I511/J511,"")</f>
        <v/>
      </c>
      <c r="L511" s="25"/>
      <c r="M511" s="25"/>
      <c r="N511" s="26"/>
      <c r="O511" s="29">
        <f>IFERROR(('Q3 Setup'!$D$7-'Q3 Setup'!$E$7+SUMIFS($N$4:$N510,$C$4:$C510,'Q3 Setup'!$C$7)-SUMIFS($N$4:$N510,$C$4:$C510,'Q3 Setup'!$C$7,$B$4:$B510,"&lt;"&amp;$B511))/IFERROR(NETWORKDAYS($B511,'Q3 Setup'!$G$4),1),0)</f>
        <v>0</v>
      </c>
      <c r="P511" s="38" t="str">
        <f t="shared" ref="P511:P522" si="239">IFERROR(N511/O511,"")</f>
        <v/>
      </c>
    </row>
    <row r="512" spans="2:17" ht="18.75" customHeight="1" x14ac:dyDescent="0.2">
      <c r="B512" s="31">
        <v>46351</v>
      </c>
      <c r="C512" s="39" t="str">
        <f>'Q3 Setup'!$C$8</f>
        <v>Rep 2</v>
      </c>
      <c r="D512" s="33"/>
      <c r="E512" s="25"/>
      <c r="F512" s="40">
        <f t="shared" si="234"/>
        <v>0</v>
      </c>
      <c r="G512" s="40" t="str">
        <f t="shared" si="235"/>
        <v/>
      </c>
      <c r="H512" s="41" t="str">
        <f t="shared" si="236"/>
        <v/>
      </c>
      <c r="I512" s="36"/>
      <c r="J512" s="42">
        <f t="shared" si="237"/>
        <v>0</v>
      </c>
      <c r="K512" s="41" t="str">
        <f t="shared" si="238"/>
        <v/>
      </c>
      <c r="L512" s="25"/>
      <c r="M512" s="25"/>
      <c r="N512" s="26"/>
      <c r="O512" s="29">
        <f>IFERROR(('Q3 Setup'!$D$8-'Q3 Setup'!$E$8+SUMIFS($N$4:$N511,$C$4:$C511,'Q3 Setup'!$C$8)-SUMIFS($N$4:$N511,$C$4:$C511,'Q3 Setup'!$C$8,$B$4:$B511,"&lt;"&amp;$B512))/IFERROR(NETWORKDAYS($B512,'Q3 Setup'!$G$4),1),0)</f>
        <v>0</v>
      </c>
      <c r="P512" s="43" t="str">
        <f t="shared" si="239"/>
        <v/>
      </c>
    </row>
    <row r="513" spans="2:17" ht="18.75" customHeight="1" x14ac:dyDescent="0.2">
      <c r="B513" s="31">
        <v>46351</v>
      </c>
      <c r="C513" s="32" t="str">
        <f>'Q3 Setup'!$C$9</f>
        <v>Rep 3</v>
      </c>
      <c r="D513" s="33"/>
      <c r="E513" s="25"/>
      <c r="F513" s="34">
        <f t="shared" si="234"/>
        <v>0</v>
      </c>
      <c r="G513" s="34" t="str">
        <f t="shared" si="235"/>
        <v/>
      </c>
      <c r="H513" s="35" t="str">
        <f t="shared" si="236"/>
        <v/>
      </c>
      <c r="I513" s="36"/>
      <c r="J513" s="37">
        <f t="shared" si="237"/>
        <v>0</v>
      </c>
      <c r="K513" s="35" t="str">
        <f t="shared" si="238"/>
        <v/>
      </c>
      <c r="L513" s="25"/>
      <c r="M513" s="25"/>
      <c r="N513" s="26"/>
      <c r="O513" s="29">
        <f>IFERROR(('Q3 Setup'!$D$9-'Q3 Setup'!$E$9+SUMIFS($N$4:$N512,$C$4:$C512,'Q3 Setup'!$C$9)-SUMIFS($N$4:$N512,$C$4:$C512,'Q3 Setup'!$C$9,$B$4:$B512,"&lt;"&amp;$B513))/IFERROR(NETWORKDAYS($B513,'Q3 Setup'!$G$4),1),0)</f>
        <v>0</v>
      </c>
      <c r="P513" s="38" t="str">
        <f t="shared" si="239"/>
        <v/>
      </c>
    </row>
    <row r="514" spans="2:17" ht="18.75" customHeight="1" x14ac:dyDescent="0.2">
      <c r="B514" s="31">
        <v>46351</v>
      </c>
      <c r="C514" s="39" t="str">
        <f>'Q3 Setup'!$C$10</f>
        <v>Rep 4</v>
      </c>
      <c r="D514" s="33"/>
      <c r="E514" s="25"/>
      <c r="F514" s="40">
        <f t="shared" si="234"/>
        <v>0</v>
      </c>
      <c r="G514" s="40" t="str">
        <f t="shared" si="235"/>
        <v/>
      </c>
      <c r="H514" s="41" t="str">
        <f t="shared" si="236"/>
        <v/>
      </c>
      <c r="I514" s="36"/>
      <c r="J514" s="42">
        <f t="shared" si="237"/>
        <v>0</v>
      </c>
      <c r="K514" s="41" t="str">
        <f t="shared" si="238"/>
        <v/>
      </c>
      <c r="L514" s="25"/>
      <c r="M514" s="25"/>
      <c r="N514" s="26"/>
      <c r="O514" s="29">
        <f>IFERROR(('Q3 Setup'!$D$10-'Q3 Setup'!$E$10+SUMIFS($N$4:$N513,$C$4:$C513,'Q3 Setup'!$C$10)-SUMIFS($N$4:$N513,$C$4:$C513,'Q3 Setup'!$C$10,$B$4:$B513,"&lt;"&amp;$B514))/IFERROR(NETWORKDAYS($B514,'Q3 Setup'!$G$4),1),0)</f>
        <v>0</v>
      </c>
      <c r="P514" s="43" t="str">
        <f t="shared" si="239"/>
        <v/>
      </c>
    </row>
    <row r="515" spans="2:17" ht="18.75" customHeight="1" x14ac:dyDescent="0.2">
      <c r="B515" s="31">
        <v>46351</v>
      </c>
      <c r="C515" s="32" t="str">
        <f>'Q3 Setup'!$C$11</f>
        <v>Rep 5</v>
      </c>
      <c r="D515" s="33"/>
      <c r="E515" s="25"/>
      <c r="F515" s="34">
        <f t="shared" si="234"/>
        <v>0</v>
      </c>
      <c r="G515" s="34" t="str">
        <f t="shared" si="235"/>
        <v/>
      </c>
      <c r="H515" s="35" t="str">
        <f t="shared" si="236"/>
        <v/>
      </c>
      <c r="I515" s="36"/>
      <c r="J515" s="37">
        <f t="shared" si="237"/>
        <v>0</v>
      </c>
      <c r="K515" s="35" t="str">
        <f t="shared" si="238"/>
        <v/>
      </c>
      <c r="L515" s="25"/>
      <c r="M515" s="25"/>
      <c r="N515" s="26"/>
      <c r="O515" s="29">
        <f>IFERROR(('Q3 Setup'!$D$11-'Q3 Setup'!$E$11+SUMIFS($N$4:$N514,$C$4:$C514,'Q3 Setup'!$C$11)-SUMIFS($N$4:$N514,$C$4:$C514,'Q3 Setup'!$C$11,$B$4:$B514,"&lt;"&amp;$B515))/IFERROR(NETWORKDAYS($B515,'Q3 Setup'!$G$4),1),0)</f>
        <v>0</v>
      </c>
      <c r="P515" s="38" t="str">
        <f t="shared" si="239"/>
        <v/>
      </c>
    </row>
    <row r="516" spans="2:17" ht="18.75" customHeight="1" x14ac:dyDescent="0.2">
      <c r="B516" s="31">
        <v>46351</v>
      </c>
      <c r="C516" s="39" t="str">
        <f>'Q3 Setup'!$C$12</f>
        <v>Rep 6</v>
      </c>
      <c r="D516" s="33"/>
      <c r="E516" s="25"/>
      <c r="F516" s="40">
        <f t="shared" si="234"/>
        <v>0</v>
      </c>
      <c r="G516" s="40" t="str">
        <f t="shared" si="235"/>
        <v/>
      </c>
      <c r="H516" s="41" t="str">
        <f t="shared" si="236"/>
        <v/>
      </c>
      <c r="I516" s="36"/>
      <c r="J516" s="42">
        <f t="shared" si="237"/>
        <v>0</v>
      </c>
      <c r="K516" s="41" t="str">
        <f t="shared" si="238"/>
        <v/>
      </c>
      <c r="L516" s="25"/>
      <c r="M516" s="25"/>
      <c r="N516" s="26"/>
      <c r="O516" s="29">
        <f>IFERROR(('Q3 Setup'!$D$12-'Q3 Setup'!$E$12+SUMIFS($N$4:$N515,$C$4:$C515,'Q3 Setup'!$C$12)-SUMIFS($N$4:$N515,$C$4:$C515,'Q3 Setup'!$C$12,$B$4:$B515,"&lt;"&amp;$B516))/IFERROR(NETWORKDAYS($B516,'Q3 Setup'!$G$4),1),0)</f>
        <v>0</v>
      </c>
      <c r="P516" s="43" t="str">
        <f t="shared" si="239"/>
        <v/>
      </c>
    </row>
    <row r="517" spans="2:17" ht="18.75" customHeight="1" x14ac:dyDescent="0.2">
      <c r="B517" s="31">
        <v>46351</v>
      </c>
      <c r="C517" s="32" t="str">
        <f>'Q3 Setup'!$C$13</f>
        <v>Rep 7</v>
      </c>
      <c r="D517" s="33"/>
      <c r="E517" s="25"/>
      <c r="F517" s="34">
        <f t="shared" si="234"/>
        <v>0</v>
      </c>
      <c r="G517" s="34" t="str">
        <f t="shared" si="235"/>
        <v/>
      </c>
      <c r="H517" s="35" t="str">
        <f t="shared" si="236"/>
        <v/>
      </c>
      <c r="I517" s="36"/>
      <c r="J517" s="37">
        <f t="shared" si="237"/>
        <v>0</v>
      </c>
      <c r="K517" s="35" t="str">
        <f t="shared" si="238"/>
        <v/>
      </c>
      <c r="L517" s="25"/>
      <c r="M517" s="25"/>
      <c r="N517" s="26"/>
      <c r="O517" s="29">
        <f>IFERROR(('Q3 Setup'!$D$13-'Q3 Setup'!$E$13+SUMIFS($N$4:$N516,$C$4:$C516,'Q3 Setup'!$C$13)-SUMIFS($N$4:$N516,$C$4:$C516,'Q3 Setup'!$C$13,$B$4:$B516,"&lt;"&amp;$B517))/IFERROR(NETWORKDAYS($B517,'Q3 Setup'!$G$4),1),0)</f>
        <v>0</v>
      </c>
      <c r="P517" s="38" t="str">
        <f t="shared" si="239"/>
        <v/>
      </c>
    </row>
    <row r="518" spans="2:17" ht="18.75" customHeight="1" x14ac:dyDescent="0.2">
      <c r="B518" s="31">
        <v>46351</v>
      </c>
      <c r="C518" s="39" t="str">
        <f>'Q3 Setup'!$C$14</f>
        <v>Rep 8</v>
      </c>
      <c r="D518" s="33"/>
      <c r="E518" s="25"/>
      <c r="F518" s="40">
        <f t="shared" si="234"/>
        <v>0</v>
      </c>
      <c r="G518" s="40" t="str">
        <f t="shared" si="235"/>
        <v/>
      </c>
      <c r="H518" s="41" t="str">
        <f t="shared" si="236"/>
        <v/>
      </c>
      <c r="I518" s="36"/>
      <c r="J518" s="42">
        <f t="shared" si="237"/>
        <v>0</v>
      </c>
      <c r="K518" s="41" t="str">
        <f t="shared" si="238"/>
        <v/>
      </c>
      <c r="L518" s="25"/>
      <c r="M518" s="25"/>
      <c r="N518" s="26"/>
      <c r="O518" s="29">
        <f>IFERROR(('Q3 Setup'!$D$14-'Q3 Setup'!$E$14+SUMIFS($N$4:$N517,$C$4:$C517,'Q3 Setup'!$C$14)-SUMIFS($N$4:$N517,$C$4:$C517,'Q3 Setup'!$C$14,$B$4:$B517,"&lt;"&amp;$B518))/IFERROR(NETWORKDAYS($B518,'Q3 Setup'!$G$4),1),0)</f>
        <v>0</v>
      </c>
      <c r="P518" s="43" t="str">
        <f t="shared" si="239"/>
        <v/>
      </c>
    </row>
    <row r="519" spans="2:17" ht="18.75" customHeight="1" x14ac:dyDescent="0.2">
      <c r="B519" s="31">
        <v>46351</v>
      </c>
      <c r="C519" s="32" t="str">
        <f>'Q3 Setup'!$C$15</f>
        <v>Rep 9</v>
      </c>
      <c r="D519" s="33"/>
      <c r="E519" s="25"/>
      <c r="F519" s="34">
        <f t="shared" si="234"/>
        <v>0</v>
      </c>
      <c r="G519" s="34" t="str">
        <f t="shared" si="235"/>
        <v/>
      </c>
      <c r="H519" s="35" t="str">
        <f t="shared" si="236"/>
        <v/>
      </c>
      <c r="I519" s="36"/>
      <c r="J519" s="37">
        <f t="shared" si="237"/>
        <v>0</v>
      </c>
      <c r="K519" s="35" t="str">
        <f t="shared" si="238"/>
        <v/>
      </c>
      <c r="L519" s="25"/>
      <c r="M519" s="25"/>
      <c r="N519" s="26"/>
      <c r="O519" s="29">
        <f>IFERROR(('Q3 Setup'!$D$15-'Q3 Setup'!$E$15+SUMIFS($N$4:$N518,$C$4:$C518,'Q3 Setup'!$C$15)-SUMIFS($N$4:$N518,$C$4:$C518,'Q3 Setup'!$C$15,$B$4:$B518,"&lt;"&amp;$B519))/IFERROR(NETWORKDAYS($B519,'Q3 Setup'!$G$4),1),0)</f>
        <v>0</v>
      </c>
      <c r="P519" s="38" t="str">
        <f t="shared" si="239"/>
        <v/>
      </c>
    </row>
    <row r="520" spans="2:17" ht="18.75" customHeight="1" x14ac:dyDescent="0.2">
      <c r="B520" s="31">
        <v>46351</v>
      </c>
      <c r="C520" s="39" t="str">
        <f>'Q3 Setup'!$C$16</f>
        <v>Rep 10</v>
      </c>
      <c r="D520" s="33"/>
      <c r="E520" s="25"/>
      <c r="F520" s="40">
        <f t="shared" si="234"/>
        <v>0</v>
      </c>
      <c r="G520" s="40" t="str">
        <f t="shared" si="235"/>
        <v/>
      </c>
      <c r="H520" s="41" t="str">
        <f t="shared" si="236"/>
        <v/>
      </c>
      <c r="I520" s="36"/>
      <c r="J520" s="42">
        <f t="shared" si="237"/>
        <v>0</v>
      </c>
      <c r="K520" s="41" t="str">
        <f t="shared" si="238"/>
        <v/>
      </c>
      <c r="L520" s="25"/>
      <c r="M520" s="25"/>
      <c r="N520" s="26"/>
      <c r="O520" s="29">
        <f>IFERROR(('Q3 Setup'!$D$16-'Q3 Setup'!$E$16+SUMIFS($N$4:$N519,$C$4:$C519,'Q3 Setup'!$C$16)-SUMIFS($N$4:$N519,$C$4:$C519,'Q3 Setup'!$C$16,$B$4:$B519,"&lt;"&amp;$B520))/IFERROR(NETWORKDAYS($B520,'Q3 Setup'!$G$4),1),0)</f>
        <v>0</v>
      </c>
      <c r="P520" s="43" t="str">
        <f t="shared" si="239"/>
        <v/>
      </c>
    </row>
    <row r="521" spans="2:17" ht="18.75" customHeight="1" x14ac:dyDescent="0.2">
      <c r="B521" s="31">
        <v>46351</v>
      </c>
      <c r="C521" s="32">
        <f>'Q3 Setup'!$C$17</f>
        <v>0</v>
      </c>
      <c r="D521" s="33"/>
      <c r="E521" s="25"/>
      <c r="F521" s="34">
        <f t="shared" si="234"/>
        <v>0</v>
      </c>
      <c r="G521" s="34" t="str">
        <f t="shared" si="235"/>
        <v/>
      </c>
      <c r="H521" s="35" t="str">
        <f t="shared" si="236"/>
        <v/>
      </c>
      <c r="I521" s="36"/>
      <c r="J521" s="37">
        <f t="shared" si="237"/>
        <v>0</v>
      </c>
      <c r="K521" s="35" t="str">
        <f t="shared" si="238"/>
        <v/>
      </c>
      <c r="L521" s="25"/>
      <c r="M521" s="25"/>
      <c r="N521" s="26"/>
      <c r="O521" s="29">
        <f>IFERROR(('Q3 Setup'!$D$17-'Q3 Setup'!$E$17+SUMIFS($N$4:$N520,$C$4:$C520,'Q3 Setup'!$C$17)-SUMIFS($N$4:$N520,$C$4:$C520,'Q3 Setup'!$C$17,$B$4:$B520,"&lt;"&amp;$B521))/IFERROR(NETWORKDAYS($B521,'Q3 Setup'!$G$4),1),0)</f>
        <v>0</v>
      </c>
      <c r="P521" s="38" t="str">
        <f t="shared" si="239"/>
        <v/>
      </c>
    </row>
    <row r="522" spans="2:17" ht="18.75" customHeight="1" x14ac:dyDescent="0.2">
      <c r="B522" s="31">
        <v>46351</v>
      </c>
      <c r="C522" s="39">
        <f>'Q3 Setup'!$C$18</f>
        <v>0</v>
      </c>
      <c r="D522" s="33"/>
      <c r="E522" s="25"/>
      <c r="F522" s="40">
        <f t="shared" si="234"/>
        <v>0</v>
      </c>
      <c r="G522" s="40" t="str">
        <f t="shared" si="235"/>
        <v/>
      </c>
      <c r="H522" s="41" t="str">
        <f t="shared" si="236"/>
        <v/>
      </c>
      <c r="I522" s="36"/>
      <c r="J522" s="42">
        <f t="shared" si="237"/>
        <v>0</v>
      </c>
      <c r="K522" s="41" t="str">
        <f t="shared" si="238"/>
        <v/>
      </c>
      <c r="L522" s="25"/>
      <c r="M522" s="25"/>
      <c r="N522" s="26"/>
      <c r="O522" s="29">
        <f>IFERROR(('Q3 Setup'!$D$18-'Q3 Setup'!$E$18+SUMIFS($N$4:$N521,$C$4:$C521,'Q3 Setup'!$C$18)-SUMIFS($N$4:$N521,$C$4:$C521,'Q3 Setup'!$C$18,$B$4:$B521,"&lt;"&amp;$B522))/IFERROR(NETWORKDAYS($B522,'Q3 Setup'!$G$4),1),0)</f>
        <v>0</v>
      </c>
      <c r="P522" s="43" t="str">
        <f t="shared" si="239"/>
        <v/>
      </c>
    </row>
    <row r="523" spans="2:17" ht="4.5" customHeight="1" x14ac:dyDescent="0.2"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</row>
    <row r="524" spans="2:17" ht="18.75" customHeight="1" x14ac:dyDescent="0.2">
      <c r="B524" s="31">
        <v>46352</v>
      </c>
      <c r="C524" s="32" t="str">
        <f>'Q3 Setup'!$C$7</f>
        <v>Rep 1</v>
      </c>
      <c r="D524" s="33"/>
      <c r="E524" s="25"/>
      <c r="F524" s="34">
        <f t="shared" ref="F524:F535" si="240">IFERROR(D524*7.5,"")</f>
        <v>0</v>
      </c>
      <c r="G524" s="34" t="str">
        <f t="shared" ref="G524:G535" si="241">IFERROR(E524/D524,"")</f>
        <v/>
      </c>
      <c r="H524" s="35" t="str">
        <f t="shared" ref="H524:H535" si="242">IFERROR(E524/F524,"")</f>
        <v/>
      </c>
      <c r="I524" s="36"/>
      <c r="J524" s="37">
        <f t="shared" ref="J524:J535" si="243">IFERROR(D524*0.375/24,"")</f>
        <v>0</v>
      </c>
      <c r="K524" s="35" t="str">
        <f t="shared" ref="K524:K535" si="244">IFERROR(I524/J524,"")</f>
        <v/>
      </c>
      <c r="L524" s="25"/>
      <c r="M524" s="25"/>
      <c r="N524" s="26"/>
      <c r="O524" s="29">
        <f>IFERROR(('Q3 Setup'!$D$7-'Q3 Setup'!$E$7+SUMIFS($N$4:$N523,$C$4:$C523,'Q3 Setup'!$C$7)-SUMIFS($N$4:$N523,$C$4:$C523,'Q3 Setup'!$C$7,$B$4:$B523,"&lt;"&amp;$B524))/IFERROR(NETWORKDAYS($B524,'Q3 Setup'!$G$4),1),0)</f>
        <v>0</v>
      </c>
      <c r="P524" s="38" t="str">
        <f t="shared" ref="P524:P535" si="245">IFERROR(N524/O524,"")</f>
        <v/>
      </c>
    </row>
    <row r="525" spans="2:17" ht="18.75" customHeight="1" x14ac:dyDescent="0.2">
      <c r="B525" s="31">
        <v>46352</v>
      </c>
      <c r="C525" s="39" t="str">
        <f>'Q3 Setup'!$C$8</f>
        <v>Rep 2</v>
      </c>
      <c r="D525" s="33"/>
      <c r="E525" s="25"/>
      <c r="F525" s="40">
        <f t="shared" si="240"/>
        <v>0</v>
      </c>
      <c r="G525" s="40" t="str">
        <f t="shared" si="241"/>
        <v/>
      </c>
      <c r="H525" s="41" t="str">
        <f t="shared" si="242"/>
        <v/>
      </c>
      <c r="I525" s="36"/>
      <c r="J525" s="42">
        <f t="shared" si="243"/>
        <v>0</v>
      </c>
      <c r="K525" s="41" t="str">
        <f t="shared" si="244"/>
        <v/>
      </c>
      <c r="L525" s="25"/>
      <c r="M525" s="25"/>
      <c r="N525" s="26"/>
      <c r="O525" s="29">
        <f>IFERROR(('Q3 Setup'!$D$8-'Q3 Setup'!$E$8+SUMIFS($N$4:$N524,$C$4:$C524,'Q3 Setup'!$C$8)-SUMIFS($N$4:$N524,$C$4:$C524,'Q3 Setup'!$C$8,$B$4:$B524,"&lt;"&amp;$B525))/IFERROR(NETWORKDAYS($B525,'Q3 Setup'!$G$4),1),0)</f>
        <v>0</v>
      </c>
      <c r="P525" s="43" t="str">
        <f t="shared" si="245"/>
        <v/>
      </c>
    </row>
    <row r="526" spans="2:17" ht="18.75" customHeight="1" x14ac:dyDescent="0.2">
      <c r="B526" s="31">
        <v>46352</v>
      </c>
      <c r="C526" s="32" t="str">
        <f>'Q3 Setup'!$C$9</f>
        <v>Rep 3</v>
      </c>
      <c r="D526" s="33"/>
      <c r="E526" s="25"/>
      <c r="F526" s="34">
        <f t="shared" si="240"/>
        <v>0</v>
      </c>
      <c r="G526" s="34" t="str">
        <f t="shared" si="241"/>
        <v/>
      </c>
      <c r="H526" s="35" t="str">
        <f t="shared" si="242"/>
        <v/>
      </c>
      <c r="I526" s="36"/>
      <c r="J526" s="37">
        <f t="shared" si="243"/>
        <v>0</v>
      </c>
      <c r="K526" s="35" t="str">
        <f t="shared" si="244"/>
        <v/>
      </c>
      <c r="L526" s="25"/>
      <c r="M526" s="25"/>
      <c r="N526" s="26"/>
      <c r="O526" s="29">
        <f>IFERROR(('Q3 Setup'!$D$9-'Q3 Setup'!$E$9+SUMIFS($N$4:$N525,$C$4:$C525,'Q3 Setup'!$C$9)-SUMIFS($N$4:$N525,$C$4:$C525,'Q3 Setup'!$C$9,$B$4:$B525,"&lt;"&amp;$B526))/IFERROR(NETWORKDAYS($B526,'Q3 Setup'!$G$4),1),0)</f>
        <v>0</v>
      </c>
      <c r="P526" s="38" t="str">
        <f t="shared" si="245"/>
        <v/>
      </c>
    </row>
    <row r="527" spans="2:17" ht="18.75" customHeight="1" x14ac:dyDescent="0.2">
      <c r="B527" s="31">
        <v>46352</v>
      </c>
      <c r="C527" s="39" t="str">
        <f>'Q3 Setup'!$C$10</f>
        <v>Rep 4</v>
      </c>
      <c r="D527" s="33"/>
      <c r="E527" s="25"/>
      <c r="F527" s="40">
        <f t="shared" si="240"/>
        <v>0</v>
      </c>
      <c r="G527" s="40" t="str">
        <f t="shared" si="241"/>
        <v/>
      </c>
      <c r="H527" s="41" t="str">
        <f t="shared" si="242"/>
        <v/>
      </c>
      <c r="I527" s="36"/>
      <c r="J527" s="42">
        <f t="shared" si="243"/>
        <v>0</v>
      </c>
      <c r="K527" s="41" t="str">
        <f t="shared" si="244"/>
        <v/>
      </c>
      <c r="L527" s="25"/>
      <c r="M527" s="25"/>
      <c r="N527" s="26"/>
      <c r="O527" s="29">
        <f>IFERROR(('Q3 Setup'!$D$10-'Q3 Setup'!$E$10+SUMIFS($N$4:$N526,$C$4:$C526,'Q3 Setup'!$C$10)-SUMIFS($N$4:$N526,$C$4:$C526,'Q3 Setup'!$C$10,$B$4:$B526,"&lt;"&amp;$B527))/IFERROR(NETWORKDAYS($B527,'Q3 Setup'!$G$4),1),0)</f>
        <v>0</v>
      </c>
      <c r="P527" s="43" t="str">
        <f t="shared" si="245"/>
        <v/>
      </c>
    </row>
    <row r="528" spans="2:17" ht="18.75" customHeight="1" x14ac:dyDescent="0.2">
      <c r="B528" s="31">
        <v>46352</v>
      </c>
      <c r="C528" s="32" t="str">
        <f>'Q3 Setup'!$C$11</f>
        <v>Rep 5</v>
      </c>
      <c r="D528" s="33"/>
      <c r="E528" s="25"/>
      <c r="F528" s="34">
        <f t="shared" si="240"/>
        <v>0</v>
      </c>
      <c r="G528" s="34" t="str">
        <f t="shared" si="241"/>
        <v/>
      </c>
      <c r="H528" s="35" t="str">
        <f t="shared" si="242"/>
        <v/>
      </c>
      <c r="I528" s="36"/>
      <c r="J528" s="37">
        <f t="shared" si="243"/>
        <v>0</v>
      </c>
      <c r="K528" s="35" t="str">
        <f t="shared" si="244"/>
        <v/>
      </c>
      <c r="L528" s="25"/>
      <c r="M528" s="25"/>
      <c r="N528" s="26"/>
      <c r="O528" s="29">
        <f>IFERROR(('Q3 Setup'!$D$11-'Q3 Setup'!$E$11+SUMIFS($N$4:$N527,$C$4:$C527,'Q3 Setup'!$C$11)-SUMIFS($N$4:$N527,$C$4:$C527,'Q3 Setup'!$C$11,$B$4:$B527,"&lt;"&amp;$B528))/IFERROR(NETWORKDAYS($B528,'Q3 Setup'!$G$4),1),0)</f>
        <v>0</v>
      </c>
      <c r="P528" s="38" t="str">
        <f t="shared" si="245"/>
        <v/>
      </c>
    </row>
    <row r="529" spans="2:17" ht="18.75" customHeight="1" x14ac:dyDescent="0.2">
      <c r="B529" s="31">
        <v>46352</v>
      </c>
      <c r="C529" s="39" t="str">
        <f>'Q3 Setup'!$C$12</f>
        <v>Rep 6</v>
      </c>
      <c r="D529" s="33"/>
      <c r="E529" s="25"/>
      <c r="F529" s="40">
        <f t="shared" si="240"/>
        <v>0</v>
      </c>
      <c r="G529" s="40" t="str">
        <f t="shared" si="241"/>
        <v/>
      </c>
      <c r="H529" s="41" t="str">
        <f t="shared" si="242"/>
        <v/>
      </c>
      <c r="I529" s="36"/>
      <c r="J529" s="42">
        <f t="shared" si="243"/>
        <v>0</v>
      </c>
      <c r="K529" s="41" t="str">
        <f t="shared" si="244"/>
        <v/>
      </c>
      <c r="L529" s="25"/>
      <c r="M529" s="25"/>
      <c r="N529" s="26"/>
      <c r="O529" s="29">
        <f>IFERROR(('Q3 Setup'!$D$12-'Q3 Setup'!$E$12+SUMIFS($N$4:$N528,$C$4:$C528,'Q3 Setup'!$C$12)-SUMIFS($N$4:$N528,$C$4:$C528,'Q3 Setup'!$C$12,$B$4:$B528,"&lt;"&amp;$B529))/IFERROR(NETWORKDAYS($B529,'Q3 Setup'!$G$4),1),0)</f>
        <v>0</v>
      </c>
      <c r="P529" s="43" t="str">
        <f t="shared" si="245"/>
        <v/>
      </c>
    </row>
    <row r="530" spans="2:17" ht="18.75" customHeight="1" x14ac:dyDescent="0.2">
      <c r="B530" s="31">
        <v>46352</v>
      </c>
      <c r="C530" s="32" t="str">
        <f>'Q3 Setup'!$C$13</f>
        <v>Rep 7</v>
      </c>
      <c r="D530" s="33"/>
      <c r="E530" s="25"/>
      <c r="F530" s="34">
        <f t="shared" si="240"/>
        <v>0</v>
      </c>
      <c r="G530" s="34" t="str">
        <f t="shared" si="241"/>
        <v/>
      </c>
      <c r="H530" s="35" t="str">
        <f t="shared" si="242"/>
        <v/>
      </c>
      <c r="I530" s="36"/>
      <c r="J530" s="37">
        <f t="shared" si="243"/>
        <v>0</v>
      </c>
      <c r="K530" s="35" t="str">
        <f t="shared" si="244"/>
        <v/>
      </c>
      <c r="L530" s="25"/>
      <c r="M530" s="25"/>
      <c r="N530" s="26"/>
      <c r="O530" s="29">
        <f>IFERROR(('Q3 Setup'!$D$13-'Q3 Setup'!$E$13+SUMIFS($N$4:$N529,$C$4:$C529,'Q3 Setup'!$C$13)-SUMIFS($N$4:$N529,$C$4:$C529,'Q3 Setup'!$C$13,$B$4:$B529,"&lt;"&amp;$B530))/IFERROR(NETWORKDAYS($B530,'Q3 Setup'!$G$4),1),0)</f>
        <v>0</v>
      </c>
      <c r="P530" s="38" t="str">
        <f t="shared" si="245"/>
        <v/>
      </c>
    </row>
    <row r="531" spans="2:17" ht="18.75" customHeight="1" x14ac:dyDescent="0.2">
      <c r="B531" s="31">
        <v>46352</v>
      </c>
      <c r="C531" s="39" t="str">
        <f>'Q3 Setup'!$C$14</f>
        <v>Rep 8</v>
      </c>
      <c r="D531" s="33"/>
      <c r="E531" s="25"/>
      <c r="F531" s="40">
        <f t="shared" si="240"/>
        <v>0</v>
      </c>
      <c r="G531" s="40" t="str">
        <f t="shared" si="241"/>
        <v/>
      </c>
      <c r="H531" s="41" t="str">
        <f t="shared" si="242"/>
        <v/>
      </c>
      <c r="I531" s="36"/>
      <c r="J531" s="42">
        <f t="shared" si="243"/>
        <v>0</v>
      </c>
      <c r="K531" s="41" t="str">
        <f t="shared" si="244"/>
        <v/>
      </c>
      <c r="L531" s="25"/>
      <c r="M531" s="25"/>
      <c r="N531" s="26"/>
      <c r="O531" s="29">
        <f>IFERROR(('Q3 Setup'!$D$14-'Q3 Setup'!$E$14+SUMIFS($N$4:$N530,$C$4:$C530,'Q3 Setup'!$C$14)-SUMIFS($N$4:$N530,$C$4:$C530,'Q3 Setup'!$C$14,$B$4:$B530,"&lt;"&amp;$B531))/IFERROR(NETWORKDAYS($B531,'Q3 Setup'!$G$4),1),0)</f>
        <v>0</v>
      </c>
      <c r="P531" s="43" t="str">
        <f t="shared" si="245"/>
        <v/>
      </c>
    </row>
    <row r="532" spans="2:17" ht="18.75" customHeight="1" x14ac:dyDescent="0.2">
      <c r="B532" s="31">
        <v>46352</v>
      </c>
      <c r="C532" s="32" t="str">
        <f>'Q3 Setup'!$C$15</f>
        <v>Rep 9</v>
      </c>
      <c r="D532" s="33"/>
      <c r="E532" s="25"/>
      <c r="F532" s="34">
        <f t="shared" si="240"/>
        <v>0</v>
      </c>
      <c r="G532" s="34" t="str">
        <f t="shared" si="241"/>
        <v/>
      </c>
      <c r="H532" s="35" t="str">
        <f t="shared" si="242"/>
        <v/>
      </c>
      <c r="I532" s="36"/>
      <c r="J532" s="37">
        <f t="shared" si="243"/>
        <v>0</v>
      </c>
      <c r="K532" s="35" t="str">
        <f t="shared" si="244"/>
        <v/>
      </c>
      <c r="L532" s="25"/>
      <c r="M532" s="25"/>
      <c r="N532" s="26"/>
      <c r="O532" s="29">
        <f>IFERROR(('Q3 Setup'!$D$15-'Q3 Setup'!$E$15+SUMIFS($N$4:$N531,$C$4:$C531,'Q3 Setup'!$C$15)-SUMIFS($N$4:$N531,$C$4:$C531,'Q3 Setup'!$C$15,$B$4:$B531,"&lt;"&amp;$B532))/IFERROR(NETWORKDAYS($B532,'Q3 Setup'!$G$4),1),0)</f>
        <v>0</v>
      </c>
      <c r="P532" s="38" t="str">
        <f t="shared" si="245"/>
        <v/>
      </c>
    </row>
    <row r="533" spans="2:17" ht="18.75" customHeight="1" x14ac:dyDescent="0.2">
      <c r="B533" s="31">
        <v>46352</v>
      </c>
      <c r="C533" s="39" t="str">
        <f>'Q3 Setup'!$C$16</f>
        <v>Rep 10</v>
      </c>
      <c r="D533" s="33"/>
      <c r="E533" s="25"/>
      <c r="F533" s="40">
        <f t="shared" si="240"/>
        <v>0</v>
      </c>
      <c r="G533" s="40" t="str">
        <f t="shared" si="241"/>
        <v/>
      </c>
      <c r="H533" s="41" t="str">
        <f t="shared" si="242"/>
        <v/>
      </c>
      <c r="I533" s="36"/>
      <c r="J533" s="42">
        <f t="shared" si="243"/>
        <v>0</v>
      </c>
      <c r="K533" s="41" t="str">
        <f t="shared" si="244"/>
        <v/>
      </c>
      <c r="L533" s="25"/>
      <c r="M533" s="25"/>
      <c r="N533" s="26"/>
      <c r="O533" s="29">
        <f>IFERROR(('Q3 Setup'!$D$16-'Q3 Setup'!$E$16+SUMIFS($N$4:$N532,$C$4:$C532,'Q3 Setup'!$C$16)-SUMIFS($N$4:$N532,$C$4:$C532,'Q3 Setup'!$C$16,$B$4:$B532,"&lt;"&amp;$B533))/IFERROR(NETWORKDAYS($B533,'Q3 Setup'!$G$4),1),0)</f>
        <v>0</v>
      </c>
      <c r="P533" s="43" t="str">
        <f t="shared" si="245"/>
        <v/>
      </c>
    </row>
    <row r="534" spans="2:17" ht="18.75" customHeight="1" x14ac:dyDescent="0.2">
      <c r="B534" s="31">
        <v>46352</v>
      </c>
      <c r="C534" s="32">
        <f>'Q3 Setup'!$C$17</f>
        <v>0</v>
      </c>
      <c r="D534" s="33"/>
      <c r="E534" s="25"/>
      <c r="F534" s="34">
        <f t="shared" si="240"/>
        <v>0</v>
      </c>
      <c r="G534" s="34" t="str">
        <f t="shared" si="241"/>
        <v/>
      </c>
      <c r="H534" s="35" t="str">
        <f t="shared" si="242"/>
        <v/>
      </c>
      <c r="I534" s="36"/>
      <c r="J534" s="37">
        <f t="shared" si="243"/>
        <v>0</v>
      </c>
      <c r="K534" s="35" t="str">
        <f t="shared" si="244"/>
        <v/>
      </c>
      <c r="L534" s="25"/>
      <c r="M534" s="25"/>
      <c r="N534" s="26"/>
      <c r="O534" s="29">
        <f>IFERROR(('Q3 Setup'!$D$17-'Q3 Setup'!$E$17+SUMIFS($N$4:$N533,$C$4:$C533,'Q3 Setup'!$C$17)-SUMIFS($N$4:$N533,$C$4:$C533,'Q3 Setup'!$C$17,$B$4:$B533,"&lt;"&amp;$B534))/IFERROR(NETWORKDAYS($B534,'Q3 Setup'!$G$4),1),0)</f>
        <v>0</v>
      </c>
      <c r="P534" s="38" t="str">
        <f t="shared" si="245"/>
        <v/>
      </c>
    </row>
    <row r="535" spans="2:17" ht="18.75" customHeight="1" x14ac:dyDescent="0.2">
      <c r="B535" s="31">
        <v>46352</v>
      </c>
      <c r="C535" s="39">
        <f>'Q3 Setup'!$C$18</f>
        <v>0</v>
      </c>
      <c r="D535" s="33"/>
      <c r="E535" s="25"/>
      <c r="F535" s="40">
        <f t="shared" si="240"/>
        <v>0</v>
      </c>
      <c r="G535" s="40" t="str">
        <f t="shared" si="241"/>
        <v/>
      </c>
      <c r="H535" s="41" t="str">
        <f t="shared" si="242"/>
        <v/>
      </c>
      <c r="I535" s="36"/>
      <c r="J535" s="42">
        <f t="shared" si="243"/>
        <v>0</v>
      </c>
      <c r="K535" s="41" t="str">
        <f t="shared" si="244"/>
        <v/>
      </c>
      <c r="L535" s="25"/>
      <c r="M535" s="25"/>
      <c r="N535" s="26"/>
      <c r="O535" s="29">
        <f>IFERROR(('Q3 Setup'!$D$18-'Q3 Setup'!$E$18+SUMIFS($N$4:$N534,$C$4:$C534,'Q3 Setup'!$C$18)-SUMIFS($N$4:$N534,$C$4:$C534,'Q3 Setup'!$C$18,$B$4:$B534,"&lt;"&amp;$B535))/IFERROR(NETWORKDAYS($B535,'Q3 Setup'!$G$4),1),0)</f>
        <v>0</v>
      </c>
      <c r="P535" s="43" t="str">
        <f t="shared" si="245"/>
        <v/>
      </c>
    </row>
    <row r="536" spans="2:17" ht="4.5" customHeight="1" x14ac:dyDescent="0.2"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</row>
    <row r="537" spans="2:17" ht="18.75" customHeight="1" x14ac:dyDescent="0.2">
      <c r="B537" s="31">
        <v>46353</v>
      </c>
      <c r="C537" s="32" t="str">
        <f>'Q3 Setup'!$C$7</f>
        <v>Rep 1</v>
      </c>
      <c r="D537" s="33"/>
      <c r="E537" s="25"/>
      <c r="F537" s="34">
        <f t="shared" ref="F537:F548" si="246">IFERROR(D537*7.5,"")</f>
        <v>0</v>
      </c>
      <c r="G537" s="34" t="str">
        <f t="shared" ref="G537:G548" si="247">IFERROR(E537/D537,"")</f>
        <v/>
      </c>
      <c r="H537" s="35" t="str">
        <f t="shared" ref="H537:H548" si="248">IFERROR(E537/F537,"")</f>
        <v/>
      </c>
      <c r="I537" s="36"/>
      <c r="J537" s="37">
        <f t="shared" ref="J537:J548" si="249">IFERROR(D537*0.375/24,"")</f>
        <v>0</v>
      </c>
      <c r="K537" s="35" t="str">
        <f t="shared" ref="K537:K548" si="250">IFERROR(I537/J537,"")</f>
        <v/>
      </c>
      <c r="L537" s="25"/>
      <c r="M537" s="25"/>
      <c r="N537" s="26"/>
      <c r="O537" s="29">
        <f>IFERROR(('Q3 Setup'!$D$7-'Q3 Setup'!$E$7+SUMIFS($N$4:$N536,$C$4:$C536,'Q3 Setup'!$C$7)-SUMIFS($N$4:$N536,$C$4:$C536,'Q3 Setup'!$C$7,$B$4:$B536,"&lt;"&amp;$B537))/IFERROR(NETWORKDAYS($B537,'Q3 Setup'!$G$4),1),0)</f>
        <v>0</v>
      </c>
      <c r="P537" s="38" t="str">
        <f t="shared" ref="P537:P548" si="251">IFERROR(N537/O537,"")</f>
        <v/>
      </c>
    </row>
    <row r="538" spans="2:17" ht="18.75" customHeight="1" x14ac:dyDescent="0.2">
      <c r="B538" s="31">
        <v>46353</v>
      </c>
      <c r="C538" s="39" t="str">
        <f>'Q3 Setup'!$C$8</f>
        <v>Rep 2</v>
      </c>
      <c r="D538" s="33"/>
      <c r="E538" s="25"/>
      <c r="F538" s="40">
        <f t="shared" si="246"/>
        <v>0</v>
      </c>
      <c r="G538" s="40" t="str">
        <f t="shared" si="247"/>
        <v/>
      </c>
      <c r="H538" s="41" t="str">
        <f t="shared" si="248"/>
        <v/>
      </c>
      <c r="I538" s="36"/>
      <c r="J538" s="42">
        <f t="shared" si="249"/>
        <v>0</v>
      </c>
      <c r="K538" s="41" t="str">
        <f t="shared" si="250"/>
        <v/>
      </c>
      <c r="L538" s="25"/>
      <c r="M538" s="25"/>
      <c r="N538" s="26"/>
      <c r="O538" s="29">
        <f>IFERROR(('Q3 Setup'!$D$8-'Q3 Setup'!$E$8+SUMIFS($N$4:$N537,$C$4:$C537,'Q3 Setup'!$C$8)-SUMIFS($N$4:$N537,$C$4:$C537,'Q3 Setup'!$C$8,$B$4:$B537,"&lt;"&amp;$B538))/IFERROR(NETWORKDAYS($B538,'Q3 Setup'!$G$4),1),0)</f>
        <v>0</v>
      </c>
      <c r="P538" s="43" t="str">
        <f t="shared" si="251"/>
        <v/>
      </c>
    </row>
    <row r="539" spans="2:17" ht="18.75" customHeight="1" x14ac:dyDescent="0.2">
      <c r="B539" s="31">
        <v>46353</v>
      </c>
      <c r="C539" s="32" t="str">
        <f>'Q3 Setup'!$C$9</f>
        <v>Rep 3</v>
      </c>
      <c r="D539" s="33"/>
      <c r="E539" s="25"/>
      <c r="F539" s="34">
        <f t="shared" si="246"/>
        <v>0</v>
      </c>
      <c r="G539" s="34" t="str">
        <f t="shared" si="247"/>
        <v/>
      </c>
      <c r="H539" s="35" t="str">
        <f t="shared" si="248"/>
        <v/>
      </c>
      <c r="I539" s="36"/>
      <c r="J539" s="37">
        <f t="shared" si="249"/>
        <v>0</v>
      </c>
      <c r="K539" s="35" t="str">
        <f t="shared" si="250"/>
        <v/>
      </c>
      <c r="L539" s="25"/>
      <c r="M539" s="25"/>
      <c r="N539" s="26"/>
      <c r="O539" s="29">
        <f>IFERROR(('Q3 Setup'!$D$9-'Q3 Setup'!$E$9+SUMIFS($N$4:$N538,$C$4:$C538,'Q3 Setup'!$C$9)-SUMIFS($N$4:$N538,$C$4:$C538,'Q3 Setup'!$C$9,$B$4:$B538,"&lt;"&amp;$B539))/IFERROR(NETWORKDAYS($B539,'Q3 Setup'!$G$4),1),0)</f>
        <v>0</v>
      </c>
      <c r="P539" s="38" t="str">
        <f t="shared" si="251"/>
        <v/>
      </c>
    </row>
    <row r="540" spans="2:17" ht="18.75" customHeight="1" x14ac:dyDescent="0.2">
      <c r="B540" s="31">
        <v>46353</v>
      </c>
      <c r="C540" s="39" t="str">
        <f>'Q3 Setup'!$C$10</f>
        <v>Rep 4</v>
      </c>
      <c r="D540" s="33"/>
      <c r="E540" s="25"/>
      <c r="F540" s="40">
        <f t="shared" si="246"/>
        <v>0</v>
      </c>
      <c r="G540" s="40" t="str">
        <f t="shared" si="247"/>
        <v/>
      </c>
      <c r="H540" s="41" t="str">
        <f t="shared" si="248"/>
        <v/>
      </c>
      <c r="I540" s="36"/>
      <c r="J540" s="42">
        <f t="shared" si="249"/>
        <v>0</v>
      </c>
      <c r="K540" s="41" t="str">
        <f t="shared" si="250"/>
        <v/>
      </c>
      <c r="L540" s="25"/>
      <c r="M540" s="25"/>
      <c r="N540" s="26"/>
      <c r="O540" s="29">
        <f>IFERROR(('Q3 Setup'!$D$10-'Q3 Setup'!$E$10+SUMIFS($N$4:$N539,$C$4:$C539,'Q3 Setup'!$C$10)-SUMIFS($N$4:$N539,$C$4:$C539,'Q3 Setup'!$C$10,$B$4:$B539,"&lt;"&amp;$B540))/IFERROR(NETWORKDAYS($B540,'Q3 Setup'!$G$4),1),0)</f>
        <v>0</v>
      </c>
      <c r="P540" s="43" t="str">
        <f t="shared" si="251"/>
        <v/>
      </c>
    </row>
    <row r="541" spans="2:17" ht="18.75" customHeight="1" x14ac:dyDescent="0.2">
      <c r="B541" s="31">
        <v>46353</v>
      </c>
      <c r="C541" s="32" t="str">
        <f>'Q3 Setup'!$C$11</f>
        <v>Rep 5</v>
      </c>
      <c r="D541" s="33"/>
      <c r="E541" s="25"/>
      <c r="F541" s="34">
        <f t="shared" si="246"/>
        <v>0</v>
      </c>
      <c r="G541" s="34" t="str">
        <f t="shared" si="247"/>
        <v/>
      </c>
      <c r="H541" s="35" t="str">
        <f t="shared" si="248"/>
        <v/>
      </c>
      <c r="I541" s="36"/>
      <c r="J541" s="37">
        <f t="shared" si="249"/>
        <v>0</v>
      </c>
      <c r="K541" s="35" t="str">
        <f t="shared" si="250"/>
        <v/>
      </c>
      <c r="L541" s="25"/>
      <c r="M541" s="25"/>
      <c r="N541" s="26"/>
      <c r="O541" s="29">
        <f>IFERROR(('Q3 Setup'!$D$11-'Q3 Setup'!$E$11+SUMIFS($N$4:$N540,$C$4:$C540,'Q3 Setup'!$C$11)-SUMIFS($N$4:$N540,$C$4:$C540,'Q3 Setup'!$C$11,$B$4:$B540,"&lt;"&amp;$B541))/IFERROR(NETWORKDAYS($B541,'Q3 Setup'!$G$4),1),0)</f>
        <v>0</v>
      </c>
      <c r="P541" s="38" t="str">
        <f t="shared" si="251"/>
        <v/>
      </c>
    </row>
    <row r="542" spans="2:17" ht="18.75" customHeight="1" x14ac:dyDescent="0.2">
      <c r="B542" s="31">
        <v>46353</v>
      </c>
      <c r="C542" s="39" t="str">
        <f>'Q3 Setup'!$C$12</f>
        <v>Rep 6</v>
      </c>
      <c r="D542" s="33"/>
      <c r="E542" s="25"/>
      <c r="F542" s="40">
        <f t="shared" si="246"/>
        <v>0</v>
      </c>
      <c r="G542" s="40" t="str">
        <f t="shared" si="247"/>
        <v/>
      </c>
      <c r="H542" s="41" t="str">
        <f t="shared" si="248"/>
        <v/>
      </c>
      <c r="I542" s="36"/>
      <c r="J542" s="42">
        <f t="shared" si="249"/>
        <v>0</v>
      </c>
      <c r="K542" s="41" t="str">
        <f t="shared" si="250"/>
        <v/>
      </c>
      <c r="L542" s="25"/>
      <c r="M542" s="25"/>
      <c r="N542" s="26"/>
      <c r="O542" s="29">
        <f>IFERROR(('Q3 Setup'!$D$12-'Q3 Setup'!$E$12+SUMIFS($N$4:$N541,$C$4:$C541,'Q3 Setup'!$C$12)-SUMIFS($N$4:$N541,$C$4:$C541,'Q3 Setup'!$C$12,$B$4:$B541,"&lt;"&amp;$B542))/IFERROR(NETWORKDAYS($B542,'Q3 Setup'!$G$4),1),0)</f>
        <v>0</v>
      </c>
      <c r="P542" s="43" t="str">
        <f t="shared" si="251"/>
        <v/>
      </c>
    </row>
    <row r="543" spans="2:17" ht="18.75" customHeight="1" x14ac:dyDescent="0.2">
      <c r="B543" s="31">
        <v>46353</v>
      </c>
      <c r="C543" s="32" t="str">
        <f>'Q3 Setup'!$C$13</f>
        <v>Rep 7</v>
      </c>
      <c r="D543" s="33"/>
      <c r="E543" s="25"/>
      <c r="F543" s="34">
        <f t="shared" si="246"/>
        <v>0</v>
      </c>
      <c r="G543" s="34" t="str">
        <f t="shared" si="247"/>
        <v/>
      </c>
      <c r="H543" s="35" t="str">
        <f t="shared" si="248"/>
        <v/>
      </c>
      <c r="I543" s="36"/>
      <c r="J543" s="37">
        <f t="shared" si="249"/>
        <v>0</v>
      </c>
      <c r="K543" s="35" t="str">
        <f t="shared" si="250"/>
        <v/>
      </c>
      <c r="L543" s="25"/>
      <c r="M543" s="25"/>
      <c r="N543" s="26"/>
      <c r="O543" s="29">
        <f>IFERROR(('Q3 Setup'!$D$13-'Q3 Setup'!$E$13+SUMIFS($N$4:$N542,$C$4:$C542,'Q3 Setup'!$C$13)-SUMIFS($N$4:$N542,$C$4:$C542,'Q3 Setup'!$C$13,$B$4:$B542,"&lt;"&amp;$B543))/IFERROR(NETWORKDAYS($B543,'Q3 Setup'!$G$4),1),0)</f>
        <v>0</v>
      </c>
      <c r="P543" s="38" t="str">
        <f t="shared" si="251"/>
        <v/>
      </c>
    </row>
    <row r="544" spans="2:17" ht="18.75" customHeight="1" x14ac:dyDescent="0.2">
      <c r="B544" s="31">
        <v>46353</v>
      </c>
      <c r="C544" s="39" t="str">
        <f>'Q3 Setup'!$C$14</f>
        <v>Rep 8</v>
      </c>
      <c r="D544" s="33"/>
      <c r="E544" s="25"/>
      <c r="F544" s="40">
        <f t="shared" si="246"/>
        <v>0</v>
      </c>
      <c r="G544" s="40" t="str">
        <f t="shared" si="247"/>
        <v/>
      </c>
      <c r="H544" s="41" t="str">
        <f t="shared" si="248"/>
        <v/>
      </c>
      <c r="I544" s="36"/>
      <c r="J544" s="42">
        <f t="shared" si="249"/>
        <v>0</v>
      </c>
      <c r="K544" s="41" t="str">
        <f t="shared" si="250"/>
        <v/>
      </c>
      <c r="L544" s="25"/>
      <c r="M544" s="25"/>
      <c r="N544" s="26"/>
      <c r="O544" s="29">
        <f>IFERROR(('Q3 Setup'!$D$14-'Q3 Setup'!$E$14+SUMIFS($N$4:$N543,$C$4:$C543,'Q3 Setup'!$C$14)-SUMIFS($N$4:$N543,$C$4:$C543,'Q3 Setup'!$C$14,$B$4:$B543,"&lt;"&amp;$B544))/IFERROR(NETWORKDAYS($B544,'Q3 Setup'!$G$4),1),0)</f>
        <v>0</v>
      </c>
      <c r="P544" s="43" t="str">
        <f t="shared" si="251"/>
        <v/>
      </c>
    </row>
    <row r="545" spans="2:17" ht="18.75" customHeight="1" x14ac:dyDescent="0.2">
      <c r="B545" s="31">
        <v>46353</v>
      </c>
      <c r="C545" s="32" t="str">
        <f>'Q3 Setup'!$C$15</f>
        <v>Rep 9</v>
      </c>
      <c r="D545" s="33"/>
      <c r="E545" s="25"/>
      <c r="F545" s="34">
        <f t="shared" si="246"/>
        <v>0</v>
      </c>
      <c r="G545" s="34" t="str">
        <f t="shared" si="247"/>
        <v/>
      </c>
      <c r="H545" s="35" t="str">
        <f t="shared" si="248"/>
        <v/>
      </c>
      <c r="I545" s="36"/>
      <c r="J545" s="37">
        <f t="shared" si="249"/>
        <v>0</v>
      </c>
      <c r="K545" s="35" t="str">
        <f t="shared" si="250"/>
        <v/>
      </c>
      <c r="L545" s="25"/>
      <c r="M545" s="25"/>
      <c r="N545" s="26"/>
      <c r="O545" s="29">
        <f>IFERROR(('Q3 Setup'!$D$15-'Q3 Setup'!$E$15+SUMIFS($N$4:$N544,$C$4:$C544,'Q3 Setup'!$C$15)-SUMIFS($N$4:$N544,$C$4:$C544,'Q3 Setup'!$C$15,$B$4:$B544,"&lt;"&amp;$B545))/IFERROR(NETWORKDAYS($B545,'Q3 Setup'!$G$4),1),0)</f>
        <v>0</v>
      </c>
      <c r="P545" s="38" t="str">
        <f t="shared" si="251"/>
        <v/>
      </c>
    </row>
    <row r="546" spans="2:17" ht="18.75" customHeight="1" x14ac:dyDescent="0.2">
      <c r="B546" s="31">
        <v>46353</v>
      </c>
      <c r="C546" s="39" t="str">
        <f>'Q3 Setup'!$C$16</f>
        <v>Rep 10</v>
      </c>
      <c r="D546" s="33"/>
      <c r="E546" s="25"/>
      <c r="F546" s="40">
        <f t="shared" si="246"/>
        <v>0</v>
      </c>
      <c r="G546" s="40" t="str">
        <f t="shared" si="247"/>
        <v/>
      </c>
      <c r="H546" s="41" t="str">
        <f t="shared" si="248"/>
        <v/>
      </c>
      <c r="I546" s="36"/>
      <c r="J546" s="42">
        <f t="shared" si="249"/>
        <v>0</v>
      </c>
      <c r="K546" s="41" t="str">
        <f t="shared" si="250"/>
        <v/>
      </c>
      <c r="L546" s="25"/>
      <c r="M546" s="25"/>
      <c r="N546" s="26"/>
      <c r="O546" s="29">
        <f>IFERROR(('Q3 Setup'!$D$16-'Q3 Setup'!$E$16+SUMIFS($N$4:$N545,$C$4:$C545,'Q3 Setup'!$C$16)-SUMIFS($N$4:$N545,$C$4:$C545,'Q3 Setup'!$C$16,$B$4:$B545,"&lt;"&amp;$B546))/IFERROR(NETWORKDAYS($B546,'Q3 Setup'!$G$4),1),0)</f>
        <v>0</v>
      </c>
      <c r="P546" s="43" t="str">
        <f t="shared" si="251"/>
        <v/>
      </c>
    </row>
    <row r="547" spans="2:17" ht="18.75" customHeight="1" x14ac:dyDescent="0.2">
      <c r="B547" s="31">
        <v>46353</v>
      </c>
      <c r="C547" s="32">
        <f>'Q3 Setup'!$C$17</f>
        <v>0</v>
      </c>
      <c r="D547" s="33"/>
      <c r="E547" s="25"/>
      <c r="F547" s="34">
        <f t="shared" si="246"/>
        <v>0</v>
      </c>
      <c r="G547" s="34" t="str">
        <f t="shared" si="247"/>
        <v/>
      </c>
      <c r="H547" s="35" t="str">
        <f t="shared" si="248"/>
        <v/>
      </c>
      <c r="I547" s="36"/>
      <c r="J547" s="37">
        <f t="shared" si="249"/>
        <v>0</v>
      </c>
      <c r="K547" s="35" t="str">
        <f t="shared" si="250"/>
        <v/>
      </c>
      <c r="L547" s="25"/>
      <c r="M547" s="25"/>
      <c r="N547" s="26"/>
      <c r="O547" s="29">
        <f>IFERROR(('Q3 Setup'!$D$17-'Q3 Setup'!$E$17+SUMIFS($N$4:$N546,$C$4:$C546,'Q3 Setup'!$C$17)-SUMIFS($N$4:$N546,$C$4:$C546,'Q3 Setup'!$C$17,$B$4:$B546,"&lt;"&amp;$B547))/IFERROR(NETWORKDAYS($B547,'Q3 Setup'!$G$4),1),0)</f>
        <v>0</v>
      </c>
      <c r="P547" s="38" t="str">
        <f t="shared" si="251"/>
        <v/>
      </c>
    </row>
    <row r="548" spans="2:17" ht="18.75" customHeight="1" x14ac:dyDescent="0.2">
      <c r="B548" s="31">
        <v>46353</v>
      </c>
      <c r="C548" s="39">
        <f>'Q3 Setup'!$C$18</f>
        <v>0</v>
      </c>
      <c r="D548" s="33"/>
      <c r="E548" s="25"/>
      <c r="F548" s="40">
        <f t="shared" si="246"/>
        <v>0</v>
      </c>
      <c r="G548" s="40" t="str">
        <f t="shared" si="247"/>
        <v/>
      </c>
      <c r="H548" s="41" t="str">
        <f t="shared" si="248"/>
        <v/>
      </c>
      <c r="I548" s="36"/>
      <c r="J548" s="42">
        <f t="shared" si="249"/>
        <v>0</v>
      </c>
      <c r="K548" s="41" t="str">
        <f t="shared" si="250"/>
        <v/>
      </c>
      <c r="L548" s="25"/>
      <c r="M548" s="25"/>
      <c r="N548" s="26"/>
      <c r="O548" s="29">
        <f>IFERROR(('Q3 Setup'!$D$18-'Q3 Setup'!$E$18+SUMIFS($N$4:$N547,$C$4:$C547,'Q3 Setup'!$C$18)-SUMIFS($N$4:$N547,$C$4:$C547,'Q3 Setup'!$C$18,$B$4:$B547,"&lt;"&amp;$B548))/IFERROR(NETWORKDAYS($B548,'Q3 Setup'!$G$4),1),0)</f>
        <v>0</v>
      </c>
      <c r="P548" s="43" t="str">
        <f t="shared" si="251"/>
        <v/>
      </c>
    </row>
    <row r="549" spans="2:17" ht="4.5" customHeight="1" x14ac:dyDescent="0.2"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</row>
    <row r="550" spans="2:17" ht="18.75" customHeight="1" x14ac:dyDescent="0.2">
      <c r="B550" s="31">
        <v>46356</v>
      </c>
      <c r="C550" s="32" t="str">
        <f>'Q3 Setup'!$C$7</f>
        <v>Rep 1</v>
      </c>
      <c r="D550" s="33"/>
      <c r="E550" s="25"/>
      <c r="F550" s="34">
        <f t="shared" ref="F550:F561" si="252">IFERROR(D550*7.5,"")</f>
        <v>0</v>
      </c>
      <c r="G550" s="34" t="str">
        <f t="shared" ref="G550:G561" si="253">IFERROR(E550/D550,"")</f>
        <v/>
      </c>
      <c r="H550" s="35" t="str">
        <f t="shared" ref="H550:H561" si="254">IFERROR(E550/F550,"")</f>
        <v/>
      </c>
      <c r="I550" s="36"/>
      <c r="J550" s="37">
        <f t="shared" ref="J550:J561" si="255">IFERROR(D550*0.375/24,"")</f>
        <v>0</v>
      </c>
      <c r="K550" s="35" t="str">
        <f t="shared" ref="K550:K561" si="256">IFERROR(I550/J550,"")</f>
        <v/>
      </c>
      <c r="L550" s="25"/>
      <c r="M550" s="25"/>
      <c r="N550" s="26"/>
      <c r="O550" s="29">
        <f>IFERROR(('Q3 Setup'!$D$7-'Q3 Setup'!$E$7+SUMIFS($N$4:$N549,$C$4:$C549,'Q3 Setup'!$C$7)-SUMIFS($N$4:$N549,$C$4:$C549,'Q3 Setup'!$C$7,$B$4:$B549,"&lt;"&amp;$B550))/IFERROR(NETWORKDAYS($B550,'Q3 Setup'!$G$4),1),0)</f>
        <v>0</v>
      </c>
      <c r="P550" s="38" t="str">
        <f t="shared" ref="P550:P561" si="257">IFERROR(N550/O550,"")</f>
        <v/>
      </c>
    </row>
    <row r="551" spans="2:17" ht="18.75" customHeight="1" x14ac:dyDescent="0.2">
      <c r="B551" s="31">
        <v>46356</v>
      </c>
      <c r="C551" s="39" t="str">
        <f>'Q3 Setup'!$C$8</f>
        <v>Rep 2</v>
      </c>
      <c r="D551" s="33"/>
      <c r="E551" s="25"/>
      <c r="F551" s="40">
        <f t="shared" si="252"/>
        <v>0</v>
      </c>
      <c r="G551" s="40" t="str">
        <f t="shared" si="253"/>
        <v/>
      </c>
      <c r="H551" s="41" t="str">
        <f t="shared" si="254"/>
        <v/>
      </c>
      <c r="I551" s="36"/>
      <c r="J551" s="42">
        <f t="shared" si="255"/>
        <v>0</v>
      </c>
      <c r="K551" s="41" t="str">
        <f t="shared" si="256"/>
        <v/>
      </c>
      <c r="L551" s="25"/>
      <c r="M551" s="25"/>
      <c r="N551" s="26"/>
      <c r="O551" s="29">
        <f>IFERROR(('Q3 Setup'!$D$8-'Q3 Setup'!$E$8+SUMIFS($N$4:$N550,$C$4:$C550,'Q3 Setup'!$C$8)-SUMIFS($N$4:$N550,$C$4:$C550,'Q3 Setup'!$C$8,$B$4:$B550,"&lt;"&amp;$B551))/IFERROR(NETWORKDAYS($B551,'Q3 Setup'!$G$4),1),0)</f>
        <v>0</v>
      </c>
      <c r="P551" s="43" t="str">
        <f t="shared" si="257"/>
        <v/>
      </c>
    </row>
    <row r="552" spans="2:17" ht="18.75" customHeight="1" x14ac:dyDescent="0.2">
      <c r="B552" s="31">
        <v>46356</v>
      </c>
      <c r="C552" s="32" t="str">
        <f>'Q3 Setup'!$C$9</f>
        <v>Rep 3</v>
      </c>
      <c r="D552" s="33"/>
      <c r="E552" s="25"/>
      <c r="F552" s="34">
        <f t="shared" si="252"/>
        <v>0</v>
      </c>
      <c r="G552" s="34" t="str">
        <f t="shared" si="253"/>
        <v/>
      </c>
      <c r="H552" s="35" t="str">
        <f t="shared" si="254"/>
        <v/>
      </c>
      <c r="I552" s="36"/>
      <c r="J552" s="37">
        <f t="shared" si="255"/>
        <v>0</v>
      </c>
      <c r="K552" s="35" t="str">
        <f t="shared" si="256"/>
        <v/>
      </c>
      <c r="L552" s="25"/>
      <c r="M552" s="25"/>
      <c r="N552" s="26"/>
      <c r="O552" s="29">
        <f>IFERROR(('Q3 Setup'!$D$9-'Q3 Setup'!$E$9+SUMIFS($N$4:$N551,$C$4:$C551,'Q3 Setup'!$C$9)-SUMIFS($N$4:$N551,$C$4:$C551,'Q3 Setup'!$C$9,$B$4:$B551,"&lt;"&amp;$B552))/IFERROR(NETWORKDAYS($B552,'Q3 Setup'!$G$4),1),0)</f>
        <v>0</v>
      </c>
      <c r="P552" s="38" t="str">
        <f t="shared" si="257"/>
        <v/>
      </c>
    </row>
    <row r="553" spans="2:17" ht="18.75" customHeight="1" x14ac:dyDescent="0.2">
      <c r="B553" s="31">
        <v>46356</v>
      </c>
      <c r="C553" s="39" t="str">
        <f>'Q3 Setup'!$C$10</f>
        <v>Rep 4</v>
      </c>
      <c r="D553" s="33"/>
      <c r="E553" s="25"/>
      <c r="F553" s="40">
        <f t="shared" si="252"/>
        <v>0</v>
      </c>
      <c r="G553" s="40" t="str">
        <f t="shared" si="253"/>
        <v/>
      </c>
      <c r="H553" s="41" t="str">
        <f t="shared" si="254"/>
        <v/>
      </c>
      <c r="I553" s="36"/>
      <c r="J553" s="42">
        <f t="shared" si="255"/>
        <v>0</v>
      </c>
      <c r="K553" s="41" t="str">
        <f t="shared" si="256"/>
        <v/>
      </c>
      <c r="L553" s="25"/>
      <c r="M553" s="25"/>
      <c r="N553" s="26"/>
      <c r="O553" s="29">
        <f>IFERROR(('Q3 Setup'!$D$10-'Q3 Setup'!$E$10+SUMIFS($N$4:$N552,$C$4:$C552,'Q3 Setup'!$C$10)-SUMIFS($N$4:$N552,$C$4:$C552,'Q3 Setup'!$C$10,$B$4:$B552,"&lt;"&amp;$B553))/IFERROR(NETWORKDAYS($B553,'Q3 Setup'!$G$4),1),0)</f>
        <v>0</v>
      </c>
      <c r="P553" s="43" t="str">
        <f t="shared" si="257"/>
        <v/>
      </c>
    </row>
    <row r="554" spans="2:17" ht="18.75" customHeight="1" x14ac:dyDescent="0.2">
      <c r="B554" s="31">
        <v>46356</v>
      </c>
      <c r="C554" s="32" t="str">
        <f>'Q3 Setup'!$C$11</f>
        <v>Rep 5</v>
      </c>
      <c r="D554" s="33"/>
      <c r="E554" s="25"/>
      <c r="F554" s="34">
        <f t="shared" si="252"/>
        <v>0</v>
      </c>
      <c r="G554" s="34" t="str">
        <f t="shared" si="253"/>
        <v/>
      </c>
      <c r="H554" s="35" t="str">
        <f t="shared" si="254"/>
        <v/>
      </c>
      <c r="I554" s="36"/>
      <c r="J554" s="37">
        <f t="shared" si="255"/>
        <v>0</v>
      </c>
      <c r="K554" s="35" t="str">
        <f t="shared" si="256"/>
        <v/>
      </c>
      <c r="L554" s="25"/>
      <c r="M554" s="25"/>
      <c r="N554" s="26"/>
      <c r="O554" s="29">
        <f>IFERROR(('Q3 Setup'!$D$11-'Q3 Setup'!$E$11+SUMIFS($N$4:$N553,$C$4:$C553,'Q3 Setup'!$C$11)-SUMIFS($N$4:$N553,$C$4:$C553,'Q3 Setup'!$C$11,$B$4:$B553,"&lt;"&amp;$B554))/IFERROR(NETWORKDAYS($B554,'Q3 Setup'!$G$4),1),0)</f>
        <v>0</v>
      </c>
      <c r="P554" s="38" t="str">
        <f t="shared" si="257"/>
        <v/>
      </c>
    </row>
    <row r="555" spans="2:17" ht="18.75" customHeight="1" x14ac:dyDescent="0.2">
      <c r="B555" s="31">
        <v>46356</v>
      </c>
      <c r="C555" s="39" t="str">
        <f>'Q3 Setup'!$C$12</f>
        <v>Rep 6</v>
      </c>
      <c r="D555" s="33"/>
      <c r="E555" s="25"/>
      <c r="F555" s="40">
        <f t="shared" si="252"/>
        <v>0</v>
      </c>
      <c r="G555" s="40" t="str">
        <f t="shared" si="253"/>
        <v/>
      </c>
      <c r="H555" s="41" t="str">
        <f t="shared" si="254"/>
        <v/>
      </c>
      <c r="I555" s="36"/>
      <c r="J555" s="42">
        <f t="shared" si="255"/>
        <v>0</v>
      </c>
      <c r="K555" s="41" t="str">
        <f t="shared" si="256"/>
        <v/>
      </c>
      <c r="L555" s="25"/>
      <c r="M555" s="25"/>
      <c r="N555" s="26"/>
      <c r="O555" s="29">
        <f>IFERROR(('Q3 Setup'!$D$12-'Q3 Setup'!$E$12+SUMIFS($N$4:$N554,$C$4:$C554,'Q3 Setup'!$C$12)-SUMIFS($N$4:$N554,$C$4:$C554,'Q3 Setup'!$C$12,$B$4:$B554,"&lt;"&amp;$B555))/IFERROR(NETWORKDAYS($B555,'Q3 Setup'!$G$4),1),0)</f>
        <v>0</v>
      </c>
      <c r="P555" s="43" t="str">
        <f t="shared" si="257"/>
        <v/>
      </c>
    </row>
    <row r="556" spans="2:17" ht="18.75" customHeight="1" x14ac:dyDescent="0.2">
      <c r="B556" s="31">
        <v>46356</v>
      </c>
      <c r="C556" s="32" t="str">
        <f>'Q3 Setup'!$C$13</f>
        <v>Rep 7</v>
      </c>
      <c r="D556" s="33"/>
      <c r="E556" s="25"/>
      <c r="F556" s="34">
        <f t="shared" si="252"/>
        <v>0</v>
      </c>
      <c r="G556" s="34" t="str">
        <f t="shared" si="253"/>
        <v/>
      </c>
      <c r="H556" s="35" t="str">
        <f t="shared" si="254"/>
        <v/>
      </c>
      <c r="I556" s="36"/>
      <c r="J556" s="37">
        <f t="shared" si="255"/>
        <v>0</v>
      </c>
      <c r="K556" s="35" t="str">
        <f t="shared" si="256"/>
        <v/>
      </c>
      <c r="L556" s="25"/>
      <c r="M556" s="25"/>
      <c r="N556" s="26"/>
      <c r="O556" s="29">
        <f>IFERROR(('Q3 Setup'!$D$13-'Q3 Setup'!$E$13+SUMIFS($N$4:$N555,$C$4:$C555,'Q3 Setup'!$C$13)-SUMIFS($N$4:$N555,$C$4:$C555,'Q3 Setup'!$C$13,$B$4:$B555,"&lt;"&amp;$B556))/IFERROR(NETWORKDAYS($B556,'Q3 Setup'!$G$4),1),0)</f>
        <v>0</v>
      </c>
      <c r="P556" s="38" t="str">
        <f t="shared" si="257"/>
        <v/>
      </c>
    </row>
    <row r="557" spans="2:17" ht="18.75" customHeight="1" x14ac:dyDescent="0.2">
      <c r="B557" s="31">
        <v>46356</v>
      </c>
      <c r="C557" s="39" t="str">
        <f>'Q3 Setup'!$C$14</f>
        <v>Rep 8</v>
      </c>
      <c r="D557" s="33"/>
      <c r="E557" s="25"/>
      <c r="F557" s="40">
        <f t="shared" si="252"/>
        <v>0</v>
      </c>
      <c r="G557" s="40" t="str">
        <f t="shared" si="253"/>
        <v/>
      </c>
      <c r="H557" s="41" t="str">
        <f t="shared" si="254"/>
        <v/>
      </c>
      <c r="I557" s="36"/>
      <c r="J557" s="42">
        <f t="shared" si="255"/>
        <v>0</v>
      </c>
      <c r="K557" s="41" t="str">
        <f t="shared" si="256"/>
        <v/>
      </c>
      <c r="L557" s="25"/>
      <c r="M557" s="25"/>
      <c r="N557" s="26"/>
      <c r="O557" s="29">
        <f>IFERROR(('Q3 Setup'!$D$14-'Q3 Setup'!$E$14+SUMIFS($N$4:$N556,$C$4:$C556,'Q3 Setup'!$C$14)-SUMIFS($N$4:$N556,$C$4:$C556,'Q3 Setup'!$C$14,$B$4:$B556,"&lt;"&amp;$B557))/IFERROR(NETWORKDAYS($B557,'Q3 Setup'!$G$4),1),0)</f>
        <v>0</v>
      </c>
      <c r="P557" s="43" t="str">
        <f t="shared" si="257"/>
        <v/>
      </c>
    </row>
    <row r="558" spans="2:17" ht="18.75" customHeight="1" x14ac:dyDescent="0.2">
      <c r="B558" s="31">
        <v>46356</v>
      </c>
      <c r="C558" s="32" t="str">
        <f>'Q3 Setup'!$C$15</f>
        <v>Rep 9</v>
      </c>
      <c r="D558" s="33"/>
      <c r="E558" s="25"/>
      <c r="F558" s="34">
        <f t="shared" si="252"/>
        <v>0</v>
      </c>
      <c r="G558" s="34" t="str">
        <f t="shared" si="253"/>
        <v/>
      </c>
      <c r="H558" s="35" t="str">
        <f t="shared" si="254"/>
        <v/>
      </c>
      <c r="I558" s="36"/>
      <c r="J558" s="37">
        <f t="shared" si="255"/>
        <v>0</v>
      </c>
      <c r="K558" s="35" t="str">
        <f t="shared" si="256"/>
        <v/>
      </c>
      <c r="L558" s="25"/>
      <c r="M558" s="25"/>
      <c r="N558" s="26"/>
      <c r="O558" s="29">
        <f>IFERROR(('Q3 Setup'!$D$15-'Q3 Setup'!$E$15+SUMIFS($N$4:$N557,$C$4:$C557,'Q3 Setup'!$C$15)-SUMIFS($N$4:$N557,$C$4:$C557,'Q3 Setup'!$C$15,$B$4:$B557,"&lt;"&amp;$B558))/IFERROR(NETWORKDAYS($B558,'Q3 Setup'!$G$4),1),0)</f>
        <v>0</v>
      </c>
      <c r="P558" s="38" t="str">
        <f t="shared" si="257"/>
        <v/>
      </c>
    </row>
    <row r="559" spans="2:17" ht="18.75" customHeight="1" x14ac:dyDescent="0.2">
      <c r="B559" s="31">
        <v>46356</v>
      </c>
      <c r="C559" s="39" t="str">
        <f>'Q3 Setup'!$C$16</f>
        <v>Rep 10</v>
      </c>
      <c r="D559" s="33"/>
      <c r="E559" s="25"/>
      <c r="F559" s="40">
        <f t="shared" si="252"/>
        <v>0</v>
      </c>
      <c r="G559" s="40" t="str">
        <f t="shared" si="253"/>
        <v/>
      </c>
      <c r="H559" s="41" t="str">
        <f t="shared" si="254"/>
        <v/>
      </c>
      <c r="I559" s="36"/>
      <c r="J559" s="42">
        <f t="shared" si="255"/>
        <v>0</v>
      </c>
      <c r="K559" s="41" t="str">
        <f t="shared" si="256"/>
        <v/>
      </c>
      <c r="L559" s="25"/>
      <c r="M559" s="25"/>
      <c r="N559" s="26"/>
      <c r="O559" s="29">
        <f>IFERROR(('Q3 Setup'!$D$16-'Q3 Setup'!$E$16+SUMIFS($N$4:$N558,$C$4:$C558,'Q3 Setup'!$C$16)-SUMIFS($N$4:$N558,$C$4:$C558,'Q3 Setup'!$C$16,$B$4:$B558,"&lt;"&amp;$B559))/IFERROR(NETWORKDAYS($B559,'Q3 Setup'!$G$4),1),0)</f>
        <v>0</v>
      </c>
      <c r="P559" s="43" t="str">
        <f t="shared" si="257"/>
        <v/>
      </c>
    </row>
    <row r="560" spans="2:17" ht="18.75" customHeight="1" x14ac:dyDescent="0.2">
      <c r="B560" s="31">
        <v>46356</v>
      </c>
      <c r="C560" s="32">
        <f>'Q3 Setup'!$C$17</f>
        <v>0</v>
      </c>
      <c r="D560" s="33"/>
      <c r="E560" s="25"/>
      <c r="F560" s="34">
        <f t="shared" si="252"/>
        <v>0</v>
      </c>
      <c r="G560" s="34" t="str">
        <f t="shared" si="253"/>
        <v/>
      </c>
      <c r="H560" s="35" t="str">
        <f t="shared" si="254"/>
        <v/>
      </c>
      <c r="I560" s="36"/>
      <c r="J560" s="37">
        <f t="shared" si="255"/>
        <v>0</v>
      </c>
      <c r="K560" s="35" t="str">
        <f t="shared" si="256"/>
        <v/>
      </c>
      <c r="L560" s="25"/>
      <c r="M560" s="25"/>
      <c r="N560" s="26"/>
      <c r="O560" s="29">
        <f>IFERROR(('Q3 Setup'!$D$17-'Q3 Setup'!$E$17+SUMIFS($N$4:$N559,$C$4:$C559,'Q3 Setup'!$C$17)-SUMIFS($N$4:$N559,$C$4:$C559,'Q3 Setup'!$C$17,$B$4:$B559,"&lt;"&amp;$B560))/IFERROR(NETWORKDAYS($B560,'Q3 Setup'!$G$4),1),0)</f>
        <v>0</v>
      </c>
      <c r="P560" s="38" t="str">
        <f t="shared" si="257"/>
        <v/>
      </c>
    </row>
    <row r="561" spans="2:17" ht="18.75" customHeight="1" x14ac:dyDescent="0.2">
      <c r="B561" s="31">
        <v>46356</v>
      </c>
      <c r="C561" s="39">
        <f>'Q3 Setup'!$C$18</f>
        <v>0</v>
      </c>
      <c r="D561" s="33"/>
      <c r="E561" s="25"/>
      <c r="F561" s="40">
        <f t="shared" si="252"/>
        <v>0</v>
      </c>
      <c r="G561" s="40" t="str">
        <f t="shared" si="253"/>
        <v/>
      </c>
      <c r="H561" s="41" t="str">
        <f t="shared" si="254"/>
        <v/>
      </c>
      <c r="I561" s="36"/>
      <c r="J561" s="42">
        <f t="shared" si="255"/>
        <v>0</v>
      </c>
      <c r="K561" s="41" t="str">
        <f t="shared" si="256"/>
        <v/>
      </c>
      <c r="L561" s="25"/>
      <c r="M561" s="25"/>
      <c r="N561" s="26"/>
      <c r="O561" s="29">
        <f>IFERROR(('Q3 Setup'!$D$18-'Q3 Setup'!$E$18+SUMIFS($N$4:$N560,$C$4:$C560,'Q3 Setup'!$C$18)-SUMIFS($N$4:$N560,$C$4:$C560,'Q3 Setup'!$C$18,$B$4:$B560,"&lt;"&amp;$B561))/IFERROR(NETWORKDAYS($B561,'Q3 Setup'!$G$4),1),0)</f>
        <v>0</v>
      </c>
      <c r="P561" s="43" t="str">
        <f t="shared" si="257"/>
        <v/>
      </c>
    </row>
    <row r="562" spans="2:17" ht="4.5" customHeight="1" x14ac:dyDescent="0.2"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</row>
    <row r="563" spans="2:17" ht="18.75" customHeight="1" x14ac:dyDescent="0.2">
      <c r="B563" s="31">
        <v>46357</v>
      </c>
      <c r="C563" s="32" t="str">
        <f>'Q3 Setup'!$C$7</f>
        <v>Rep 1</v>
      </c>
      <c r="D563" s="33"/>
      <c r="E563" s="25"/>
      <c r="F563" s="34">
        <f t="shared" ref="F563:F574" si="258">IFERROR(D563*7.5,"")</f>
        <v>0</v>
      </c>
      <c r="G563" s="34" t="str">
        <f t="shared" ref="G563:G574" si="259">IFERROR(E563/D563,"")</f>
        <v/>
      </c>
      <c r="H563" s="35" t="str">
        <f t="shared" ref="H563:H574" si="260">IFERROR(E563/F563,"")</f>
        <v/>
      </c>
      <c r="I563" s="36"/>
      <c r="J563" s="37">
        <f t="shared" ref="J563:J574" si="261">IFERROR(D563*0.375/24,"")</f>
        <v>0</v>
      </c>
      <c r="K563" s="35" t="str">
        <f t="shared" ref="K563:K574" si="262">IFERROR(I563/J563,"")</f>
        <v/>
      </c>
      <c r="L563" s="25"/>
      <c r="M563" s="25"/>
      <c r="N563" s="26"/>
      <c r="O563" s="29">
        <f>IFERROR(('Q3 Setup'!$D$7-'Q3 Setup'!$E$7+SUMIFS($N$4:$N562,$C$4:$C562,'Q3 Setup'!$C$7)-SUMIFS($N$4:$N562,$C$4:$C562,'Q3 Setup'!$C$7,$B$4:$B562,"&lt;"&amp;$B563))/IFERROR(NETWORKDAYS($B563,'Q3 Setup'!$G$4),1),0)</f>
        <v>0</v>
      </c>
      <c r="P563" s="38" t="str">
        <f t="shared" ref="P563:P574" si="263">IFERROR(N563/O563,"")</f>
        <v/>
      </c>
    </row>
    <row r="564" spans="2:17" ht="18.75" customHeight="1" x14ac:dyDescent="0.2">
      <c r="B564" s="31">
        <v>46357</v>
      </c>
      <c r="C564" s="39" t="str">
        <f>'Q3 Setup'!$C$8</f>
        <v>Rep 2</v>
      </c>
      <c r="D564" s="33"/>
      <c r="E564" s="25"/>
      <c r="F564" s="40">
        <f t="shared" si="258"/>
        <v>0</v>
      </c>
      <c r="G564" s="40" t="str">
        <f t="shared" si="259"/>
        <v/>
      </c>
      <c r="H564" s="41" t="str">
        <f t="shared" si="260"/>
        <v/>
      </c>
      <c r="I564" s="36"/>
      <c r="J564" s="42">
        <f t="shared" si="261"/>
        <v>0</v>
      </c>
      <c r="K564" s="41" t="str">
        <f t="shared" si="262"/>
        <v/>
      </c>
      <c r="L564" s="25"/>
      <c r="M564" s="25"/>
      <c r="N564" s="26"/>
      <c r="O564" s="29">
        <f>IFERROR(('Q3 Setup'!$D$8-'Q3 Setup'!$E$8+SUMIFS($N$4:$N563,$C$4:$C563,'Q3 Setup'!$C$8)-SUMIFS($N$4:$N563,$C$4:$C563,'Q3 Setup'!$C$8,$B$4:$B563,"&lt;"&amp;$B564))/IFERROR(NETWORKDAYS($B564,'Q3 Setup'!$G$4),1),0)</f>
        <v>0</v>
      </c>
      <c r="P564" s="43" t="str">
        <f t="shared" si="263"/>
        <v/>
      </c>
    </row>
    <row r="565" spans="2:17" ht="18.75" customHeight="1" x14ac:dyDescent="0.2">
      <c r="B565" s="31">
        <v>46357</v>
      </c>
      <c r="C565" s="32" t="str">
        <f>'Q3 Setup'!$C$9</f>
        <v>Rep 3</v>
      </c>
      <c r="D565" s="33"/>
      <c r="E565" s="25"/>
      <c r="F565" s="34">
        <f t="shared" si="258"/>
        <v>0</v>
      </c>
      <c r="G565" s="34" t="str">
        <f t="shared" si="259"/>
        <v/>
      </c>
      <c r="H565" s="35" t="str">
        <f t="shared" si="260"/>
        <v/>
      </c>
      <c r="I565" s="36"/>
      <c r="J565" s="37">
        <f t="shared" si="261"/>
        <v>0</v>
      </c>
      <c r="K565" s="35" t="str">
        <f t="shared" si="262"/>
        <v/>
      </c>
      <c r="L565" s="25"/>
      <c r="M565" s="25"/>
      <c r="N565" s="26"/>
      <c r="O565" s="29">
        <f>IFERROR(('Q3 Setup'!$D$9-'Q3 Setup'!$E$9+SUMIFS($N$4:$N564,$C$4:$C564,'Q3 Setup'!$C$9)-SUMIFS($N$4:$N564,$C$4:$C564,'Q3 Setup'!$C$9,$B$4:$B564,"&lt;"&amp;$B565))/IFERROR(NETWORKDAYS($B565,'Q3 Setup'!$G$4),1),0)</f>
        <v>0</v>
      </c>
      <c r="P565" s="38" t="str">
        <f t="shared" si="263"/>
        <v/>
      </c>
    </row>
    <row r="566" spans="2:17" ht="18.75" customHeight="1" x14ac:dyDescent="0.2">
      <c r="B566" s="31">
        <v>46357</v>
      </c>
      <c r="C566" s="39" t="str">
        <f>'Q3 Setup'!$C$10</f>
        <v>Rep 4</v>
      </c>
      <c r="D566" s="33"/>
      <c r="E566" s="25"/>
      <c r="F566" s="40">
        <f t="shared" si="258"/>
        <v>0</v>
      </c>
      <c r="G566" s="40" t="str">
        <f t="shared" si="259"/>
        <v/>
      </c>
      <c r="H566" s="41" t="str">
        <f t="shared" si="260"/>
        <v/>
      </c>
      <c r="I566" s="36"/>
      <c r="J566" s="42">
        <f t="shared" si="261"/>
        <v>0</v>
      </c>
      <c r="K566" s="41" t="str">
        <f t="shared" si="262"/>
        <v/>
      </c>
      <c r="L566" s="25"/>
      <c r="M566" s="25"/>
      <c r="N566" s="26"/>
      <c r="O566" s="29">
        <f>IFERROR(('Q3 Setup'!$D$10-'Q3 Setup'!$E$10+SUMIFS($N$4:$N565,$C$4:$C565,'Q3 Setup'!$C$10)-SUMIFS($N$4:$N565,$C$4:$C565,'Q3 Setup'!$C$10,$B$4:$B565,"&lt;"&amp;$B566))/IFERROR(NETWORKDAYS($B566,'Q3 Setup'!$G$4),1),0)</f>
        <v>0</v>
      </c>
      <c r="P566" s="43" t="str">
        <f t="shared" si="263"/>
        <v/>
      </c>
    </row>
    <row r="567" spans="2:17" ht="18.75" customHeight="1" x14ac:dyDescent="0.2">
      <c r="B567" s="31">
        <v>46357</v>
      </c>
      <c r="C567" s="32" t="str">
        <f>'Q3 Setup'!$C$11</f>
        <v>Rep 5</v>
      </c>
      <c r="D567" s="33"/>
      <c r="E567" s="25"/>
      <c r="F567" s="34">
        <f t="shared" si="258"/>
        <v>0</v>
      </c>
      <c r="G567" s="34" t="str">
        <f t="shared" si="259"/>
        <v/>
      </c>
      <c r="H567" s="35" t="str">
        <f t="shared" si="260"/>
        <v/>
      </c>
      <c r="I567" s="36"/>
      <c r="J567" s="37">
        <f t="shared" si="261"/>
        <v>0</v>
      </c>
      <c r="K567" s="35" t="str">
        <f t="shared" si="262"/>
        <v/>
      </c>
      <c r="L567" s="25"/>
      <c r="M567" s="25"/>
      <c r="N567" s="26"/>
      <c r="O567" s="29">
        <f>IFERROR(('Q3 Setup'!$D$11-'Q3 Setup'!$E$11+SUMIFS($N$4:$N566,$C$4:$C566,'Q3 Setup'!$C$11)-SUMIFS($N$4:$N566,$C$4:$C566,'Q3 Setup'!$C$11,$B$4:$B566,"&lt;"&amp;$B567))/IFERROR(NETWORKDAYS($B567,'Q3 Setup'!$G$4),1),0)</f>
        <v>0</v>
      </c>
      <c r="P567" s="38" t="str">
        <f t="shared" si="263"/>
        <v/>
      </c>
    </row>
    <row r="568" spans="2:17" ht="18.75" customHeight="1" x14ac:dyDescent="0.2">
      <c r="B568" s="31">
        <v>46357</v>
      </c>
      <c r="C568" s="39" t="str">
        <f>'Q3 Setup'!$C$12</f>
        <v>Rep 6</v>
      </c>
      <c r="D568" s="33"/>
      <c r="E568" s="25"/>
      <c r="F568" s="40">
        <f t="shared" si="258"/>
        <v>0</v>
      </c>
      <c r="G568" s="40" t="str">
        <f t="shared" si="259"/>
        <v/>
      </c>
      <c r="H568" s="41" t="str">
        <f t="shared" si="260"/>
        <v/>
      </c>
      <c r="I568" s="36"/>
      <c r="J568" s="42">
        <f t="shared" si="261"/>
        <v>0</v>
      </c>
      <c r="K568" s="41" t="str">
        <f t="shared" si="262"/>
        <v/>
      </c>
      <c r="L568" s="25"/>
      <c r="M568" s="25"/>
      <c r="N568" s="26"/>
      <c r="O568" s="29">
        <f>IFERROR(('Q3 Setup'!$D$12-'Q3 Setup'!$E$12+SUMIFS($N$4:$N567,$C$4:$C567,'Q3 Setup'!$C$12)-SUMIFS($N$4:$N567,$C$4:$C567,'Q3 Setup'!$C$12,$B$4:$B567,"&lt;"&amp;$B568))/IFERROR(NETWORKDAYS($B568,'Q3 Setup'!$G$4),1),0)</f>
        <v>0</v>
      </c>
      <c r="P568" s="43" t="str">
        <f t="shared" si="263"/>
        <v/>
      </c>
    </row>
    <row r="569" spans="2:17" ht="18.75" customHeight="1" x14ac:dyDescent="0.2">
      <c r="B569" s="31">
        <v>46357</v>
      </c>
      <c r="C569" s="32" t="str">
        <f>'Q3 Setup'!$C$13</f>
        <v>Rep 7</v>
      </c>
      <c r="D569" s="33"/>
      <c r="E569" s="25"/>
      <c r="F569" s="34">
        <f t="shared" si="258"/>
        <v>0</v>
      </c>
      <c r="G569" s="34" t="str">
        <f t="shared" si="259"/>
        <v/>
      </c>
      <c r="H569" s="35" t="str">
        <f t="shared" si="260"/>
        <v/>
      </c>
      <c r="I569" s="36"/>
      <c r="J569" s="37">
        <f t="shared" si="261"/>
        <v>0</v>
      </c>
      <c r="K569" s="35" t="str">
        <f t="shared" si="262"/>
        <v/>
      </c>
      <c r="L569" s="25"/>
      <c r="M569" s="25"/>
      <c r="N569" s="26"/>
      <c r="O569" s="29">
        <f>IFERROR(('Q3 Setup'!$D$13-'Q3 Setup'!$E$13+SUMIFS($N$4:$N568,$C$4:$C568,'Q3 Setup'!$C$13)-SUMIFS($N$4:$N568,$C$4:$C568,'Q3 Setup'!$C$13,$B$4:$B568,"&lt;"&amp;$B569))/IFERROR(NETWORKDAYS($B569,'Q3 Setup'!$G$4),1),0)</f>
        <v>0</v>
      </c>
      <c r="P569" s="38" t="str">
        <f t="shared" si="263"/>
        <v/>
      </c>
    </row>
    <row r="570" spans="2:17" ht="18.75" customHeight="1" x14ac:dyDescent="0.2">
      <c r="B570" s="31">
        <v>46357</v>
      </c>
      <c r="C570" s="39" t="str">
        <f>'Q3 Setup'!$C$14</f>
        <v>Rep 8</v>
      </c>
      <c r="D570" s="33"/>
      <c r="E570" s="25"/>
      <c r="F570" s="40">
        <f t="shared" si="258"/>
        <v>0</v>
      </c>
      <c r="G570" s="40" t="str">
        <f t="shared" si="259"/>
        <v/>
      </c>
      <c r="H570" s="41" t="str">
        <f t="shared" si="260"/>
        <v/>
      </c>
      <c r="I570" s="36"/>
      <c r="J570" s="42">
        <f t="shared" si="261"/>
        <v>0</v>
      </c>
      <c r="K570" s="41" t="str">
        <f t="shared" si="262"/>
        <v/>
      </c>
      <c r="L570" s="25"/>
      <c r="M570" s="25"/>
      <c r="N570" s="26"/>
      <c r="O570" s="29">
        <f>IFERROR(('Q3 Setup'!$D$14-'Q3 Setup'!$E$14+SUMIFS($N$4:$N569,$C$4:$C569,'Q3 Setup'!$C$14)-SUMIFS($N$4:$N569,$C$4:$C569,'Q3 Setup'!$C$14,$B$4:$B569,"&lt;"&amp;$B570))/IFERROR(NETWORKDAYS($B570,'Q3 Setup'!$G$4),1),0)</f>
        <v>0</v>
      </c>
      <c r="P570" s="43" t="str">
        <f t="shared" si="263"/>
        <v/>
      </c>
    </row>
    <row r="571" spans="2:17" ht="18.75" customHeight="1" x14ac:dyDescent="0.2">
      <c r="B571" s="31">
        <v>46357</v>
      </c>
      <c r="C571" s="32" t="str">
        <f>'Q3 Setup'!$C$15</f>
        <v>Rep 9</v>
      </c>
      <c r="D571" s="33"/>
      <c r="E571" s="25"/>
      <c r="F571" s="34">
        <f t="shared" si="258"/>
        <v>0</v>
      </c>
      <c r="G571" s="34" t="str">
        <f t="shared" si="259"/>
        <v/>
      </c>
      <c r="H571" s="35" t="str">
        <f t="shared" si="260"/>
        <v/>
      </c>
      <c r="I571" s="36"/>
      <c r="J571" s="37">
        <f t="shared" si="261"/>
        <v>0</v>
      </c>
      <c r="K571" s="35" t="str">
        <f t="shared" si="262"/>
        <v/>
      </c>
      <c r="L571" s="25"/>
      <c r="M571" s="25"/>
      <c r="N571" s="26"/>
      <c r="O571" s="29">
        <f>IFERROR(('Q3 Setup'!$D$15-'Q3 Setup'!$E$15+SUMIFS($N$4:$N570,$C$4:$C570,'Q3 Setup'!$C$15)-SUMIFS($N$4:$N570,$C$4:$C570,'Q3 Setup'!$C$15,$B$4:$B570,"&lt;"&amp;$B571))/IFERROR(NETWORKDAYS($B571,'Q3 Setup'!$G$4),1),0)</f>
        <v>0</v>
      </c>
      <c r="P571" s="38" t="str">
        <f t="shared" si="263"/>
        <v/>
      </c>
    </row>
    <row r="572" spans="2:17" ht="18.75" customHeight="1" x14ac:dyDescent="0.2">
      <c r="B572" s="31">
        <v>46357</v>
      </c>
      <c r="C572" s="39" t="str">
        <f>'Q3 Setup'!$C$16</f>
        <v>Rep 10</v>
      </c>
      <c r="D572" s="33"/>
      <c r="E572" s="25"/>
      <c r="F572" s="40">
        <f t="shared" si="258"/>
        <v>0</v>
      </c>
      <c r="G572" s="40" t="str">
        <f t="shared" si="259"/>
        <v/>
      </c>
      <c r="H572" s="41" t="str">
        <f t="shared" si="260"/>
        <v/>
      </c>
      <c r="I572" s="36"/>
      <c r="J572" s="42">
        <f t="shared" si="261"/>
        <v>0</v>
      </c>
      <c r="K572" s="41" t="str">
        <f t="shared" si="262"/>
        <v/>
      </c>
      <c r="L572" s="25"/>
      <c r="M572" s="25"/>
      <c r="N572" s="26"/>
      <c r="O572" s="29">
        <f>IFERROR(('Q3 Setup'!$D$16-'Q3 Setup'!$E$16+SUMIFS($N$4:$N571,$C$4:$C571,'Q3 Setup'!$C$16)-SUMIFS($N$4:$N571,$C$4:$C571,'Q3 Setup'!$C$16,$B$4:$B571,"&lt;"&amp;$B572))/IFERROR(NETWORKDAYS($B572,'Q3 Setup'!$G$4),1),0)</f>
        <v>0</v>
      </c>
      <c r="P572" s="43" t="str">
        <f t="shared" si="263"/>
        <v/>
      </c>
    </row>
    <row r="573" spans="2:17" ht="18.75" customHeight="1" x14ac:dyDescent="0.2">
      <c r="B573" s="31">
        <v>46357</v>
      </c>
      <c r="C573" s="32">
        <f>'Q3 Setup'!$C$17</f>
        <v>0</v>
      </c>
      <c r="D573" s="33"/>
      <c r="E573" s="25"/>
      <c r="F573" s="34">
        <f t="shared" si="258"/>
        <v>0</v>
      </c>
      <c r="G573" s="34" t="str">
        <f t="shared" si="259"/>
        <v/>
      </c>
      <c r="H573" s="35" t="str">
        <f t="shared" si="260"/>
        <v/>
      </c>
      <c r="I573" s="36"/>
      <c r="J573" s="37">
        <f t="shared" si="261"/>
        <v>0</v>
      </c>
      <c r="K573" s="35" t="str">
        <f t="shared" si="262"/>
        <v/>
      </c>
      <c r="L573" s="25"/>
      <c r="M573" s="25"/>
      <c r="N573" s="26"/>
      <c r="O573" s="29">
        <f>IFERROR(('Q3 Setup'!$D$17-'Q3 Setup'!$E$17+SUMIFS($N$4:$N572,$C$4:$C572,'Q3 Setup'!$C$17)-SUMIFS($N$4:$N572,$C$4:$C572,'Q3 Setup'!$C$17,$B$4:$B572,"&lt;"&amp;$B573))/IFERROR(NETWORKDAYS($B573,'Q3 Setup'!$G$4),1),0)</f>
        <v>0</v>
      </c>
      <c r="P573" s="38" t="str">
        <f t="shared" si="263"/>
        <v/>
      </c>
    </row>
    <row r="574" spans="2:17" ht="18.75" customHeight="1" x14ac:dyDescent="0.2">
      <c r="B574" s="31">
        <v>46357</v>
      </c>
      <c r="C574" s="39">
        <f>'Q3 Setup'!$C$18</f>
        <v>0</v>
      </c>
      <c r="D574" s="33"/>
      <c r="E574" s="25"/>
      <c r="F574" s="40">
        <f t="shared" si="258"/>
        <v>0</v>
      </c>
      <c r="G574" s="40" t="str">
        <f t="shared" si="259"/>
        <v/>
      </c>
      <c r="H574" s="41" t="str">
        <f t="shared" si="260"/>
        <v/>
      </c>
      <c r="I574" s="36"/>
      <c r="J574" s="42">
        <f t="shared" si="261"/>
        <v>0</v>
      </c>
      <c r="K574" s="41" t="str">
        <f t="shared" si="262"/>
        <v/>
      </c>
      <c r="L574" s="25"/>
      <c r="M574" s="25"/>
      <c r="N574" s="26"/>
      <c r="O574" s="29">
        <f>IFERROR(('Q3 Setup'!$D$18-'Q3 Setup'!$E$18+SUMIFS($N$4:$N573,$C$4:$C573,'Q3 Setup'!$C$18)-SUMIFS($N$4:$N573,$C$4:$C573,'Q3 Setup'!$C$18,$B$4:$B573,"&lt;"&amp;$B574))/IFERROR(NETWORKDAYS($B574,'Q3 Setup'!$G$4),1),0)</f>
        <v>0</v>
      </c>
      <c r="P574" s="43" t="str">
        <f t="shared" si="263"/>
        <v/>
      </c>
    </row>
    <row r="575" spans="2:17" ht="4.5" customHeight="1" x14ac:dyDescent="0.2"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</row>
    <row r="576" spans="2:17" ht="18.75" customHeight="1" x14ac:dyDescent="0.2">
      <c r="B576" s="31">
        <v>46358</v>
      </c>
      <c r="C576" s="32" t="str">
        <f>'Q3 Setup'!$C$7</f>
        <v>Rep 1</v>
      </c>
      <c r="D576" s="33"/>
      <c r="E576" s="25"/>
      <c r="F576" s="34">
        <f t="shared" ref="F576:F587" si="264">IFERROR(D576*7.5,"")</f>
        <v>0</v>
      </c>
      <c r="G576" s="34" t="str">
        <f t="shared" ref="G576:G587" si="265">IFERROR(E576/D576,"")</f>
        <v/>
      </c>
      <c r="H576" s="35" t="str">
        <f t="shared" ref="H576:H587" si="266">IFERROR(E576/F576,"")</f>
        <v/>
      </c>
      <c r="I576" s="36"/>
      <c r="J576" s="37">
        <f t="shared" ref="J576:J587" si="267">IFERROR(D576*0.375/24,"")</f>
        <v>0</v>
      </c>
      <c r="K576" s="35" t="str">
        <f t="shared" ref="K576:K587" si="268">IFERROR(I576/J576,"")</f>
        <v/>
      </c>
      <c r="L576" s="25"/>
      <c r="M576" s="25"/>
      <c r="N576" s="26"/>
      <c r="O576" s="29">
        <f>IFERROR(('Q3 Setup'!$D$7-'Q3 Setup'!$E$7+SUMIFS($N$4:$N575,$C$4:$C575,'Q3 Setup'!$C$7)-SUMIFS($N$4:$N575,$C$4:$C575,'Q3 Setup'!$C$7,$B$4:$B575,"&lt;"&amp;$B576))/IFERROR(NETWORKDAYS($B576,'Q3 Setup'!$G$4),1),0)</f>
        <v>0</v>
      </c>
      <c r="P576" s="38" t="str">
        <f t="shared" ref="P576:P587" si="269">IFERROR(N576/O576,"")</f>
        <v/>
      </c>
    </row>
    <row r="577" spans="2:17" ht="18.75" customHeight="1" x14ac:dyDescent="0.2">
      <c r="B577" s="31">
        <v>46358</v>
      </c>
      <c r="C577" s="39" t="str">
        <f>'Q3 Setup'!$C$8</f>
        <v>Rep 2</v>
      </c>
      <c r="D577" s="33"/>
      <c r="E577" s="25"/>
      <c r="F577" s="40">
        <f t="shared" si="264"/>
        <v>0</v>
      </c>
      <c r="G577" s="40" t="str">
        <f t="shared" si="265"/>
        <v/>
      </c>
      <c r="H577" s="41" t="str">
        <f t="shared" si="266"/>
        <v/>
      </c>
      <c r="I577" s="36"/>
      <c r="J577" s="42">
        <f t="shared" si="267"/>
        <v>0</v>
      </c>
      <c r="K577" s="41" t="str">
        <f t="shared" si="268"/>
        <v/>
      </c>
      <c r="L577" s="25"/>
      <c r="M577" s="25"/>
      <c r="N577" s="26"/>
      <c r="O577" s="29">
        <f>IFERROR(('Q3 Setup'!$D$8-'Q3 Setup'!$E$8+SUMIFS($N$4:$N576,$C$4:$C576,'Q3 Setup'!$C$8)-SUMIFS($N$4:$N576,$C$4:$C576,'Q3 Setup'!$C$8,$B$4:$B576,"&lt;"&amp;$B577))/IFERROR(NETWORKDAYS($B577,'Q3 Setup'!$G$4),1),0)</f>
        <v>0</v>
      </c>
      <c r="P577" s="43" t="str">
        <f t="shared" si="269"/>
        <v/>
      </c>
    </row>
    <row r="578" spans="2:17" ht="18.75" customHeight="1" x14ac:dyDescent="0.2">
      <c r="B578" s="31">
        <v>46358</v>
      </c>
      <c r="C578" s="32" t="str">
        <f>'Q3 Setup'!$C$9</f>
        <v>Rep 3</v>
      </c>
      <c r="D578" s="33"/>
      <c r="E578" s="25"/>
      <c r="F578" s="34">
        <f t="shared" si="264"/>
        <v>0</v>
      </c>
      <c r="G578" s="34" t="str">
        <f t="shared" si="265"/>
        <v/>
      </c>
      <c r="H578" s="35" t="str">
        <f t="shared" si="266"/>
        <v/>
      </c>
      <c r="I578" s="36"/>
      <c r="J578" s="37">
        <f t="shared" si="267"/>
        <v>0</v>
      </c>
      <c r="K578" s="35" t="str">
        <f t="shared" si="268"/>
        <v/>
      </c>
      <c r="L578" s="25"/>
      <c r="M578" s="25"/>
      <c r="N578" s="26"/>
      <c r="O578" s="29">
        <f>IFERROR(('Q3 Setup'!$D$9-'Q3 Setup'!$E$9+SUMIFS($N$4:$N577,$C$4:$C577,'Q3 Setup'!$C$9)-SUMIFS($N$4:$N577,$C$4:$C577,'Q3 Setup'!$C$9,$B$4:$B577,"&lt;"&amp;$B578))/IFERROR(NETWORKDAYS($B578,'Q3 Setup'!$G$4),1),0)</f>
        <v>0</v>
      </c>
      <c r="P578" s="38" t="str">
        <f t="shared" si="269"/>
        <v/>
      </c>
    </row>
    <row r="579" spans="2:17" ht="18.75" customHeight="1" x14ac:dyDescent="0.2">
      <c r="B579" s="31">
        <v>46358</v>
      </c>
      <c r="C579" s="39" t="str">
        <f>'Q3 Setup'!$C$10</f>
        <v>Rep 4</v>
      </c>
      <c r="D579" s="33"/>
      <c r="E579" s="25"/>
      <c r="F579" s="40">
        <f t="shared" si="264"/>
        <v>0</v>
      </c>
      <c r="G579" s="40" t="str">
        <f t="shared" si="265"/>
        <v/>
      </c>
      <c r="H579" s="41" t="str">
        <f t="shared" si="266"/>
        <v/>
      </c>
      <c r="I579" s="36"/>
      <c r="J579" s="42">
        <f t="shared" si="267"/>
        <v>0</v>
      </c>
      <c r="K579" s="41" t="str">
        <f t="shared" si="268"/>
        <v/>
      </c>
      <c r="L579" s="25"/>
      <c r="M579" s="25"/>
      <c r="N579" s="26"/>
      <c r="O579" s="29">
        <f>IFERROR(('Q3 Setup'!$D$10-'Q3 Setup'!$E$10+SUMIFS($N$4:$N578,$C$4:$C578,'Q3 Setup'!$C$10)-SUMIFS($N$4:$N578,$C$4:$C578,'Q3 Setup'!$C$10,$B$4:$B578,"&lt;"&amp;$B579))/IFERROR(NETWORKDAYS($B579,'Q3 Setup'!$G$4),1),0)</f>
        <v>0</v>
      </c>
      <c r="P579" s="43" t="str">
        <f t="shared" si="269"/>
        <v/>
      </c>
    </row>
    <row r="580" spans="2:17" ht="18.75" customHeight="1" x14ac:dyDescent="0.2">
      <c r="B580" s="31">
        <v>46358</v>
      </c>
      <c r="C580" s="32" t="str">
        <f>'Q3 Setup'!$C$11</f>
        <v>Rep 5</v>
      </c>
      <c r="D580" s="33"/>
      <c r="E580" s="25"/>
      <c r="F580" s="34">
        <f t="shared" si="264"/>
        <v>0</v>
      </c>
      <c r="G580" s="34" t="str">
        <f t="shared" si="265"/>
        <v/>
      </c>
      <c r="H580" s="35" t="str">
        <f t="shared" si="266"/>
        <v/>
      </c>
      <c r="I580" s="36"/>
      <c r="J580" s="37">
        <f t="shared" si="267"/>
        <v>0</v>
      </c>
      <c r="K580" s="35" t="str">
        <f t="shared" si="268"/>
        <v/>
      </c>
      <c r="L580" s="25"/>
      <c r="M580" s="25"/>
      <c r="N580" s="26"/>
      <c r="O580" s="29">
        <f>IFERROR(('Q3 Setup'!$D$11-'Q3 Setup'!$E$11+SUMIFS($N$4:$N579,$C$4:$C579,'Q3 Setup'!$C$11)-SUMIFS($N$4:$N579,$C$4:$C579,'Q3 Setup'!$C$11,$B$4:$B579,"&lt;"&amp;$B580))/IFERROR(NETWORKDAYS($B580,'Q3 Setup'!$G$4),1),0)</f>
        <v>0</v>
      </c>
      <c r="P580" s="38" t="str">
        <f t="shared" si="269"/>
        <v/>
      </c>
    </row>
    <row r="581" spans="2:17" ht="18.75" customHeight="1" x14ac:dyDescent="0.2">
      <c r="B581" s="31">
        <v>46358</v>
      </c>
      <c r="C581" s="39" t="str">
        <f>'Q3 Setup'!$C$12</f>
        <v>Rep 6</v>
      </c>
      <c r="D581" s="33"/>
      <c r="E581" s="25"/>
      <c r="F581" s="40">
        <f t="shared" si="264"/>
        <v>0</v>
      </c>
      <c r="G581" s="40" t="str">
        <f t="shared" si="265"/>
        <v/>
      </c>
      <c r="H581" s="41" t="str">
        <f t="shared" si="266"/>
        <v/>
      </c>
      <c r="I581" s="36"/>
      <c r="J581" s="42">
        <f t="shared" si="267"/>
        <v>0</v>
      </c>
      <c r="K581" s="41" t="str">
        <f t="shared" si="268"/>
        <v/>
      </c>
      <c r="L581" s="25"/>
      <c r="M581" s="25"/>
      <c r="N581" s="26"/>
      <c r="O581" s="29">
        <f>IFERROR(('Q3 Setup'!$D$12-'Q3 Setup'!$E$12+SUMIFS($N$4:$N580,$C$4:$C580,'Q3 Setup'!$C$12)-SUMIFS($N$4:$N580,$C$4:$C580,'Q3 Setup'!$C$12,$B$4:$B580,"&lt;"&amp;$B581))/IFERROR(NETWORKDAYS($B581,'Q3 Setup'!$G$4),1),0)</f>
        <v>0</v>
      </c>
      <c r="P581" s="43" t="str">
        <f t="shared" si="269"/>
        <v/>
      </c>
    </row>
    <row r="582" spans="2:17" ht="18.75" customHeight="1" x14ac:dyDescent="0.2">
      <c r="B582" s="31">
        <v>46358</v>
      </c>
      <c r="C582" s="32" t="str">
        <f>'Q3 Setup'!$C$13</f>
        <v>Rep 7</v>
      </c>
      <c r="D582" s="33"/>
      <c r="E582" s="25"/>
      <c r="F582" s="34">
        <f t="shared" si="264"/>
        <v>0</v>
      </c>
      <c r="G582" s="34" t="str">
        <f t="shared" si="265"/>
        <v/>
      </c>
      <c r="H582" s="35" t="str">
        <f t="shared" si="266"/>
        <v/>
      </c>
      <c r="I582" s="36"/>
      <c r="J582" s="37">
        <f t="shared" si="267"/>
        <v>0</v>
      </c>
      <c r="K582" s="35" t="str">
        <f t="shared" si="268"/>
        <v/>
      </c>
      <c r="L582" s="25"/>
      <c r="M582" s="25"/>
      <c r="N582" s="26"/>
      <c r="O582" s="29">
        <f>IFERROR(('Q3 Setup'!$D$13-'Q3 Setup'!$E$13+SUMIFS($N$4:$N581,$C$4:$C581,'Q3 Setup'!$C$13)-SUMIFS($N$4:$N581,$C$4:$C581,'Q3 Setup'!$C$13,$B$4:$B581,"&lt;"&amp;$B582))/IFERROR(NETWORKDAYS($B582,'Q3 Setup'!$G$4),1),0)</f>
        <v>0</v>
      </c>
      <c r="P582" s="38" t="str">
        <f t="shared" si="269"/>
        <v/>
      </c>
    </row>
    <row r="583" spans="2:17" ht="18.75" customHeight="1" x14ac:dyDescent="0.2">
      <c r="B583" s="31">
        <v>46358</v>
      </c>
      <c r="C583" s="39" t="str">
        <f>'Q3 Setup'!$C$14</f>
        <v>Rep 8</v>
      </c>
      <c r="D583" s="33"/>
      <c r="E583" s="25"/>
      <c r="F583" s="40">
        <f t="shared" si="264"/>
        <v>0</v>
      </c>
      <c r="G583" s="40" t="str">
        <f t="shared" si="265"/>
        <v/>
      </c>
      <c r="H583" s="41" t="str">
        <f t="shared" si="266"/>
        <v/>
      </c>
      <c r="I583" s="36"/>
      <c r="J583" s="42">
        <f t="shared" si="267"/>
        <v>0</v>
      </c>
      <c r="K583" s="41" t="str">
        <f t="shared" si="268"/>
        <v/>
      </c>
      <c r="L583" s="25"/>
      <c r="M583" s="25"/>
      <c r="N583" s="26"/>
      <c r="O583" s="29">
        <f>IFERROR(('Q3 Setup'!$D$14-'Q3 Setup'!$E$14+SUMIFS($N$4:$N582,$C$4:$C582,'Q3 Setup'!$C$14)-SUMIFS($N$4:$N582,$C$4:$C582,'Q3 Setup'!$C$14,$B$4:$B582,"&lt;"&amp;$B583))/IFERROR(NETWORKDAYS($B583,'Q3 Setup'!$G$4),1),0)</f>
        <v>0</v>
      </c>
      <c r="P583" s="43" t="str">
        <f t="shared" si="269"/>
        <v/>
      </c>
    </row>
    <row r="584" spans="2:17" ht="18.75" customHeight="1" x14ac:dyDescent="0.2">
      <c r="B584" s="31">
        <v>46358</v>
      </c>
      <c r="C584" s="32" t="str">
        <f>'Q3 Setup'!$C$15</f>
        <v>Rep 9</v>
      </c>
      <c r="D584" s="33"/>
      <c r="E584" s="25"/>
      <c r="F584" s="34">
        <f t="shared" si="264"/>
        <v>0</v>
      </c>
      <c r="G584" s="34" t="str">
        <f t="shared" si="265"/>
        <v/>
      </c>
      <c r="H584" s="35" t="str">
        <f t="shared" si="266"/>
        <v/>
      </c>
      <c r="I584" s="36"/>
      <c r="J584" s="37">
        <f t="shared" si="267"/>
        <v>0</v>
      </c>
      <c r="K584" s="35" t="str">
        <f t="shared" si="268"/>
        <v/>
      </c>
      <c r="L584" s="25"/>
      <c r="M584" s="25"/>
      <c r="N584" s="26"/>
      <c r="O584" s="29">
        <f>IFERROR(('Q3 Setup'!$D$15-'Q3 Setup'!$E$15+SUMIFS($N$4:$N583,$C$4:$C583,'Q3 Setup'!$C$15)-SUMIFS($N$4:$N583,$C$4:$C583,'Q3 Setup'!$C$15,$B$4:$B583,"&lt;"&amp;$B584))/IFERROR(NETWORKDAYS($B584,'Q3 Setup'!$G$4),1),0)</f>
        <v>0</v>
      </c>
      <c r="P584" s="38" t="str">
        <f t="shared" si="269"/>
        <v/>
      </c>
    </row>
    <row r="585" spans="2:17" ht="18.75" customHeight="1" x14ac:dyDescent="0.2">
      <c r="B585" s="31">
        <v>46358</v>
      </c>
      <c r="C585" s="39" t="str">
        <f>'Q3 Setup'!$C$16</f>
        <v>Rep 10</v>
      </c>
      <c r="D585" s="33"/>
      <c r="E585" s="25"/>
      <c r="F585" s="40">
        <f t="shared" si="264"/>
        <v>0</v>
      </c>
      <c r="G585" s="40" t="str">
        <f t="shared" si="265"/>
        <v/>
      </c>
      <c r="H585" s="41" t="str">
        <f t="shared" si="266"/>
        <v/>
      </c>
      <c r="I585" s="36"/>
      <c r="J585" s="42">
        <f t="shared" si="267"/>
        <v>0</v>
      </c>
      <c r="K585" s="41" t="str">
        <f t="shared" si="268"/>
        <v/>
      </c>
      <c r="L585" s="25"/>
      <c r="M585" s="25"/>
      <c r="N585" s="26"/>
      <c r="O585" s="29">
        <f>IFERROR(('Q3 Setup'!$D$16-'Q3 Setup'!$E$16+SUMIFS($N$4:$N584,$C$4:$C584,'Q3 Setup'!$C$16)-SUMIFS($N$4:$N584,$C$4:$C584,'Q3 Setup'!$C$16,$B$4:$B584,"&lt;"&amp;$B585))/IFERROR(NETWORKDAYS($B585,'Q3 Setup'!$G$4),1),0)</f>
        <v>0</v>
      </c>
      <c r="P585" s="43" t="str">
        <f t="shared" si="269"/>
        <v/>
      </c>
    </row>
    <row r="586" spans="2:17" ht="18.75" customHeight="1" x14ac:dyDescent="0.2">
      <c r="B586" s="31">
        <v>46358</v>
      </c>
      <c r="C586" s="32">
        <f>'Q3 Setup'!$C$17</f>
        <v>0</v>
      </c>
      <c r="D586" s="33"/>
      <c r="E586" s="25"/>
      <c r="F586" s="34">
        <f t="shared" si="264"/>
        <v>0</v>
      </c>
      <c r="G586" s="34" t="str">
        <f t="shared" si="265"/>
        <v/>
      </c>
      <c r="H586" s="35" t="str">
        <f t="shared" si="266"/>
        <v/>
      </c>
      <c r="I586" s="36"/>
      <c r="J586" s="37">
        <f t="shared" si="267"/>
        <v>0</v>
      </c>
      <c r="K586" s="35" t="str">
        <f t="shared" si="268"/>
        <v/>
      </c>
      <c r="L586" s="25"/>
      <c r="M586" s="25"/>
      <c r="N586" s="26"/>
      <c r="O586" s="29">
        <f>IFERROR(('Q3 Setup'!$D$17-'Q3 Setup'!$E$17+SUMIFS($N$4:$N585,$C$4:$C585,'Q3 Setup'!$C$17)-SUMIFS($N$4:$N585,$C$4:$C585,'Q3 Setup'!$C$17,$B$4:$B585,"&lt;"&amp;$B586))/IFERROR(NETWORKDAYS($B586,'Q3 Setup'!$G$4),1),0)</f>
        <v>0</v>
      </c>
      <c r="P586" s="38" t="str">
        <f t="shared" si="269"/>
        <v/>
      </c>
    </row>
    <row r="587" spans="2:17" ht="18.75" customHeight="1" x14ac:dyDescent="0.2">
      <c r="B587" s="31">
        <v>46358</v>
      </c>
      <c r="C587" s="39">
        <f>'Q3 Setup'!$C$18</f>
        <v>0</v>
      </c>
      <c r="D587" s="33"/>
      <c r="E587" s="25"/>
      <c r="F587" s="40">
        <f t="shared" si="264"/>
        <v>0</v>
      </c>
      <c r="G587" s="40" t="str">
        <f t="shared" si="265"/>
        <v/>
      </c>
      <c r="H587" s="41" t="str">
        <f t="shared" si="266"/>
        <v/>
      </c>
      <c r="I587" s="36"/>
      <c r="J587" s="42">
        <f t="shared" si="267"/>
        <v>0</v>
      </c>
      <c r="K587" s="41" t="str">
        <f t="shared" si="268"/>
        <v/>
      </c>
      <c r="L587" s="25"/>
      <c r="M587" s="25"/>
      <c r="N587" s="26"/>
      <c r="O587" s="29">
        <f>IFERROR(('Q3 Setup'!$D$18-'Q3 Setup'!$E$18+SUMIFS($N$4:$N586,$C$4:$C586,'Q3 Setup'!$C$18)-SUMIFS($N$4:$N586,$C$4:$C586,'Q3 Setup'!$C$18,$B$4:$B586,"&lt;"&amp;$B587))/IFERROR(NETWORKDAYS($B587,'Q3 Setup'!$G$4),1),0)</f>
        <v>0</v>
      </c>
      <c r="P587" s="43" t="str">
        <f t="shared" si="269"/>
        <v/>
      </c>
    </row>
    <row r="588" spans="2:17" ht="4.5" customHeight="1" x14ac:dyDescent="0.2"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</row>
    <row r="589" spans="2:17" ht="18.75" customHeight="1" x14ac:dyDescent="0.2">
      <c r="B589" s="31">
        <v>46359</v>
      </c>
      <c r="C589" s="32" t="str">
        <f>'Q3 Setup'!$C$7</f>
        <v>Rep 1</v>
      </c>
      <c r="D589" s="33"/>
      <c r="E589" s="25"/>
      <c r="F589" s="34">
        <f t="shared" ref="F589:F600" si="270">IFERROR(D589*7.5,"")</f>
        <v>0</v>
      </c>
      <c r="G589" s="34" t="str">
        <f t="shared" ref="G589:G600" si="271">IFERROR(E589/D589,"")</f>
        <v/>
      </c>
      <c r="H589" s="35" t="str">
        <f t="shared" ref="H589:H600" si="272">IFERROR(E589/F589,"")</f>
        <v/>
      </c>
      <c r="I589" s="36"/>
      <c r="J589" s="37">
        <f t="shared" ref="J589:J600" si="273">IFERROR(D589*0.375/24,"")</f>
        <v>0</v>
      </c>
      <c r="K589" s="35" t="str">
        <f t="shared" ref="K589:K600" si="274">IFERROR(I589/J589,"")</f>
        <v/>
      </c>
      <c r="L589" s="25"/>
      <c r="M589" s="25"/>
      <c r="N589" s="26"/>
      <c r="O589" s="29">
        <f>IFERROR(('Q3 Setup'!$D$7-'Q3 Setup'!$E$7+SUMIFS($N$4:$N588,$C$4:$C588,'Q3 Setup'!$C$7)-SUMIFS($N$4:$N588,$C$4:$C588,'Q3 Setup'!$C$7,$B$4:$B588,"&lt;"&amp;$B589))/IFERROR(NETWORKDAYS($B589,'Q3 Setup'!$G$4),1),0)</f>
        <v>0</v>
      </c>
      <c r="P589" s="38" t="str">
        <f t="shared" ref="P589:P600" si="275">IFERROR(N589/O589,"")</f>
        <v/>
      </c>
    </row>
    <row r="590" spans="2:17" ht="18.75" customHeight="1" x14ac:dyDescent="0.2">
      <c r="B590" s="31">
        <v>46359</v>
      </c>
      <c r="C590" s="39" t="str">
        <f>'Q3 Setup'!$C$8</f>
        <v>Rep 2</v>
      </c>
      <c r="D590" s="33"/>
      <c r="E590" s="25"/>
      <c r="F590" s="40">
        <f t="shared" si="270"/>
        <v>0</v>
      </c>
      <c r="G590" s="40" t="str">
        <f t="shared" si="271"/>
        <v/>
      </c>
      <c r="H590" s="41" t="str">
        <f t="shared" si="272"/>
        <v/>
      </c>
      <c r="I590" s="36"/>
      <c r="J590" s="42">
        <f t="shared" si="273"/>
        <v>0</v>
      </c>
      <c r="K590" s="41" t="str">
        <f t="shared" si="274"/>
        <v/>
      </c>
      <c r="L590" s="25"/>
      <c r="M590" s="25"/>
      <c r="N590" s="26"/>
      <c r="O590" s="29">
        <f>IFERROR(('Q3 Setup'!$D$8-'Q3 Setup'!$E$8+SUMIFS($N$4:$N589,$C$4:$C589,'Q3 Setup'!$C$8)-SUMIFS($N$4:$N589,$C$4:$C589,'Q3 Setup'!$C$8,$B$4:$B589,"&lt;"&amp;$B590))/IFERROR(NETWORKDAYS($B590,'Q3 Setup'!$G$4),1),0)</f>
        <v>0</v>
      </c>
      <c r="P590" s="43" t="str">
        <f t="shared" si="275"/>
        <v/>
      </c>
    </row>
    <row r="591" spans="2:17" ht="18.75" customHeight="1" x14ac:dyDescent="0.2">
      <c r="B591" s="31">
        <v>46359</v>
      </c>
      <c r="C591" s="32" t="str">
        <f>'Q3 Setup'!$C$9</f>
        <v>Rep 3</v>
      </c>
      <c r="D591" s="33"/>
      <c r="E591" s="25"/>
      <c r="F591" s="34">
        <f t="shared" si="270"/>
        <v>0</v>
      </c>
      <c r="G591" s="34" t="str">
        <f t="shared" si="271"/>
        <v/>
      </c>
      <c r="H591" s="35" t="str">
        <f t="shared" si="272"/>
        <v/>
      </c>
      <c r="I591" s="36"/>
      <c r="J591" s="37">
        <f t="shared" si="273"/>
        <v>0</v>
      </c>
      <c r="K591" s="35" t="str">
        <f t="shared" si="274"/>
        <v/>
      </c>
      <c r="L591" s="25"/>
      <c r="M591" s="25"/>
      <c r="N591" s="26"/>
      <c r="O591" s="29">
        <f>IFERROR(('Q3 Setup'!$D$9-'Q3 Setup'!$E$9+SUMIFS($N$4:$N590,$C$4:$C590,'Q3 Setup'!$C$9)-SUMIFS($N$4:$N590,$C$4:$C590,'Q3 Setup'!$C$9,$B$4:$B590,"&lt;"&amp;$B591))/IFERROR(NETWORKDAYS($B591,'Q3 Setup'!$G$4),1),0)</f>
        <v>0</v>
      </c>
      <c r="P591" s="38" t="str">
        <f t="shared" si="275"/>
        <v/>
      </c>
    </row>
    <row r="592" spans="2:17" ht="18.75" customHeight="1" x14ac:dyDescent="0.2">
      <c r="B592" s="31">
        <v>46359</v>
      </c>
      <c r="C592" s="39" t="str">
        <f>'Q3 Setup'!$C$10</f>
        <v>Rep 4</v>
      </c>
      <c r="D592" s="33"/>
      <c r="E592" s="25"/>
      <c r="F592" s="40">
        <f t="shared" si="270"/>
        <v>0</v>
      </c>
      <c r="G592" s="40" t="str">
        <f t="shared" si="271"/>
        <v/>
      </c>
      <c r="H592" s="41" t="str">
        <f t="shared" si="272"/>
        <v/>
      </c>
      <c r="I592" s="36"/>
      <c r="J592" s="42">
        <f t="shared" si="273"/>
        <v>0</v>
      </c>
      <c r="K592" s="41" t="str">
        <f t="shared" si="274"/>
        <v/>
      </c>
      <c r="L592" s="25"/>
      <c r="M592" s="25"/>
      <c r="N592" s="26"/>
      <c r="O592" s="29">
        <f>IFERROR(('Q3 Setup'!$D$10-'Q3 Setup'!$E$10+SUMIFS($N$4:$N591,$C$4:$C591,'Q3 Setup'!$C$10)-SUMIFS($N$4:$N591,$C$4:$C591,'Q3 Setup'!$C$10,$B$4:$B591,"&lt;"&amp;$B592))/IFERROR(NETWORKDAYS($B592,'Q3 Setup'!$G$4),1),0)</f>
        <v>0</v>
      </c>
      <c r="P592" s="43" t="str">
        <f t="shared" si="275"/>
        <v/>
      </c>
    </row>
    <row r="593" spans="2:17" ht="18.75" customHeight="1" x14ac:dyDescent="0.2">
      <c r="B593" s="31">
        <v>46359</v>
      </c>
      <c r="C593" s="32" t="str">
        <f>'Q3 Setup'!$C$11</f>
        <v>Rep 5</v>
      </c>
      <c r="D593" s="33"/>
      <c r="E593" s="25"/>
      <c r="F593" s="34">
        <f t="shared" si="270"/>
        <v>0</v>
      </c>
      <c r="G593" s="34" t="str">
        <f t="shared" si="271"/>
        <v/>
      </c>
      <c r="H593" s="35" t="str">
        <f t="shared" si="272"/>
        <v/>
      </c>
      <c r="I593" s="36"/>
      <c r="J593" s="37">
        <f t="shared" si="273"/>
        <v>0</v>
      </c>
      <c r="K593" s="35" t="str">
        <f t="shared" si="274"/>
        <v/>
      </c>
      <c r="L593" s="25"/>
      <c r="M593" s="25"/>
      <c r="N593" s="26"/>
      <c r="O593" s="29">
        <f>IFERROR(('Q3 Setup'!$D$11-'Q3 Setup'!$E$11+SUMIFS($N$4:$N592,$C$4:$C592,'Q3 Setup'!$C$11)-SUMIFS($N$4:$N592,$C$4:$C592,'Q3 Setup'!$C$11,$B$4:$B592,"&lt;"&amp;$B593))/IFERROR(NETWORKDAYS($B593,'Q3 Setup'!$G$4),1),0)</f>
        <v>0</v>
      </c>
      <c r="P593" s="38" t="str">
        <f t="shared" si="275"/>
        <v/>
      </c>
    </row>
    <row r="594" spans="2:17" ht="18.75" customHeight="1" x14ac:dyDescent="0.2">
      <c r="B594" s="31">
        <v>46359</v>
      </c>
      <c r="C594" s="39" t="str">
        <f>'Q3 Setup'!$C$12</f>
        <v>Rep 6</v>
      </c>
      <c r="D594" s="33"/>
      <c r="E594" s="25"/>
      <c r="F594" s="40">
        <f t="shared" si="270"/>
        <v>0</v>
      </c>
      <c r="G594" s="40" t="str">
        <f t="shared" si="271"/>
        <v/>
      </c>
      <c r="H594" s="41" t="str">
        <f t="shared" si="272"/>
        <v/>
      </c>
      <c r="I594" s="36"/>
      <c r="J594" s="42">
        <f t="shared" si="273"/>
        <v>0</v>
      </c>
      <c r="K594" s="41" t="str">
        <f t="shared" si="274"/>
        <v/>
      </c>
      <c r="L594" s="25"/>
      <c r="M594" s="25"/>
      <c r="N594" s="26"/>
      <c r="O594" s="29">
        <f>IFERROR(('Q3 Setup'!$D$12-'Q3 Setup'!$E$12+SUMIFS($N$4:$N593,$C$4:$C593,'Q3 Setup'!$C$12)-SUMIFS($N$4:$N593,$C$4:$C593,'Q3 Setup'!$C$12,$B$4:$B593,"&lt;"&amp;$B594))/IFERROR(NETWORKDAYS($B594,'Q3 Setup'!$G$4),1),0)</f>
        <v>0</v>
      </c>
      <c r="P594" s="43" t="str">
        <f t="shared" si="275"/>
        <v/>
      </c>
    </row>
    <row r="595" spans="2:17" ht="18.75" customHeight="1" x14ac:dyDescent="0.2">
      <c r="B595" s="31">
        <v>46359</v>
      </c>
      <c r="C595" s="32" t="str">
        <f>'Q3 Setup'!$C$13</f>
        <v>Rep 7</v>
      </c>
      <c r="D595" s="33"/>
      <c r="E595" s="25"/>
      <c r="F595" s="34">
        <f t="shared" si="270"/>
        <v>0</v>
      </c>
      <c r="G595" s="34" t="str">
        <f t="shared" si="271"/>
        <v/>
      </c>
      <c r="H595" s="35" t="str">
        <f t="shared" si="272"/>
        <v/>
      </c>
      <c r="I595" s="36"/>
      <c r="J595" s="37">
        <f t="shared" si="273"/>
        <v>0</v>
      </c>
      <c r="K595" s="35" t="str">
        <f t="shared" si="274"/>
        <v/>
      </c>
      <c r="L595" s="25"/>
      <c r="M595" s="25"/>
      <c r="N595" s="26"/>
      <c r="O595" s="29">
        <f>IFERROR(('Q3 Setup'!$D$13-'Q3 Setup'!$E$13+SUMIFS($N$4:$N594,$C$4:$C594,'Q3 Setup'!$C$13)-SUMIFS($N$4:$N594,$C$4:$C594,'Q3 Setup'!$C$13,$B$4:$B594,"&lt;"&amp;$B595))/IFERROR(NETWORKDAYS($B595,'Q3 Setup'!$G$4),1),0)</f>
        <v>0</v>
      </c>
      <c r="P595" s="38" t="str">
        <f t="shared" si="275"/>
        <v/>
      </c>
    </row>
    <row r="596" spans="2:17" ht="18.75" customHeight="1" x14ac:dyDescent="0.2">
      <c r="B596" s="31">
        <v>46359</v>
      </c>
      <c r="C596" s="39" t="str">
        <f>'Q3 Setup'!$C$14</f>
        <v>Rep 8</v>
      </c>
      <c r="D596" s="33"/>
      <c r="E596" s="25"/>
      <c r="F596" s="40">
        <f t="shared" si="270"/>
        <v>0</v>
      </c>
      <c r="G596" s="40" t="str">
        <f t="shared" si="271"/>
        <v/>
      </c>
      <c r="H596" s="41" t="str">
        <f t="shared" si="272"/>
        <v/>
      </c>
      <c r="I596" s="36"/>
      <c r="J596" s="42">
        <f t="shared" si="273"/>
        <v>0</v>
      </c>
      <c r="K596" s="41" t="str">
        <f t="shared" si="274"/>
        <v/>
      </c>
      <c r="L596" s="25"/>
      <c r="M596" s="25"/>
      <c r="N596" s="26"/>
      <c r="O596" s="29">
        <f>IFERROR(('Q3 Setup'!$D$14-'Q3 Setup'!$E$14+SUMIFS($N$4:$N595,$C$4:$C595,'Q3 Setup'!$C$14)-SUMIFS($N$4:$N595,$C$4:$C595,'Q3 Setup'!$C$14,$B$4:$B595,"&lt;"&amp;$B596))/IFERROR(NETWORKDAYS($B596,'Q3 Setup'!$G$4),1),0)</f>
        <v>0</v>
      </c>
      <c r="P596" s="43" t="str">
        <f t="shared" si="275"/>
        <v/>
      </c>
    </row>
    <row r="597" spans="2:17" ht="18.75" customHeight="1" x14ac:dyDescent="0.2">
      <c r="B597" s="31">
        <v>46359</v>
      </c>
      <c r="C597" s="32" t="str">
        <f>'Q3 Setup'!$C$15</f>
        <v>Rep 9</v>
      </c>
      <c r="D597" s="33"/>
      <c r="E597" s="25"/>
      <c r="F597" s="34">
        <f t="shared" si="270"/>
        <v>0</v>
      </c>
      <c r="G597" s="34" t="str">
        <f t="shared" si="271"/>
        <v/>
      </c>
      <c r="H597" s="35" t="str">
        <f t="shared" si="272"/>
        <v/>
      </c>
      <c r="I597" s="36"/>
      <c r="J597" s="37">
        <f t="shared" si="273"/>
        <v>0</v>
      </c>
      <c r="K597" s="35" t="str">
        <f t="shared" si="274"/>
        <v/>
      </c>
      <c r="L597" s="25"/>
      <c r="M597" s="25"/>
      <c r="N597" s="26"/>
      <c r="O597" s="29">
        <f>IFERROR(('Q3 Setup'!$D$15-'Q3 Setup'!$E$15+SUMIFS($N$4:$N596,$C$4:$C596,'Q3 Setup'!$C$15)-SUMIFS($N$4:$N596,$C$4:$C596,'Q3 Setup'!$C$15,$B$4:$B596,"&lt;"&amp;$B597))/IFERROR(NETWORKDAYS($B597,'Q3 Setup'!$G$4),1),0)</f>
        <v>0</v>
      </c>
      <c r="P597" s="38" t="str">
        <f t="shared" si="275"/>
        <v/>
      </c>
    </row>
    <row r="598" spans="2:17" ht="18.75" customHeight="1" x14ac:dyDescent="0.2">
      <c r="B598" s="31">
        <v>46359</v>
      </c>
      <c r="C598" s="39" t="str">
        <f>'Q3 Setup'!$C$16</f>
        <v>Rep 10</v>
      </c>
      <c r="D598" s="33"/>
      <c r="E598" s="25"/>
      <c r="F598" s="40">
        <f t="shared" si="270"/>
        <v>0</v>
      </c>
      <c r="G598" s="40" t="str">
        <f t="shared" si="271"/>
        <v/>
      </c>
      <c r="H598" s="41" t="str">
        <f t="shared" si="272"/>
        <v/>
      </c>
      <c r="I598" s="36"/>
      <c r="J598" s="42">
        <f t="shared" si="273"/>
        <v>0</v>
      </c>
      <c r="K598" s="41" t="str">
        <f t="shared" si="274"/>
        <v/>
      </c>
      <c r="L598" s="25"/>
      <c r="M598" s="25"/>
      <c r="N598" s="26"/>
      <c r="O598" s="29">
        <f>IFERROR(('Q3 Setup'!$D$16-'Q3 Setup'!$E$16+SUMIFS($N$4:$N597,$C$4:$C597,'Q3 Setup'!$C$16)-SUMIFS($N$4:$N597,$C$4:$C597,'Q3 Setup'!$C$16,$B$4:$B597,"&lt;"&amp;$B598))/IFERROR(NETWORKDAYS($B598,'Q3 Setup'!$G$4),1),0)</f>
        <v>0</v>
      </c>
      <c r="P598" s="43" t="str">
        <f t="shared" si="275"/>
        <v/>
      </c>
    </row>
    <row r="599" spans="2:17" ht="18.75" customHeight="1" x14ac:dyDescent="0.2">
      <c r="B599" s="31">
        <v>46359</v>
      </c>
      <c r="C599" s="32">
        <f>'Q3 Setup'!$C$17</f>
        <v>0</v>
      </c>
      <c r="D599" s="33"/>
      <c r="E599" s="25"/>
      <c r="F599" s="34">
        <f t="shared" si="270"/>
        <v>0</v>
      </c>
      <c r="G599" s="34" t="str">
        <f t="shared" si="271"/>
        <v/>
      </c>
      <c r="H599" s="35" t="str">
        <f t="shared" si="272"/>
        <v/>
      </c>
      <c r="I599" s="36"/>
      <c r="J599" s="37">
        <f t="shared" si="273"/>
        <v>0</v>
      </c>
      <c r="K599" s="35" t="str">
        <f t="shared" si="274"/>
        <v/>
      </c>
      <c r="L599" s="25"/>
      <c r="M599" s="25"/>
      <c r="N599" s="26"/>
      <c r="O599" s="29">
        <f>IFERROR(('Q3 Setup'!$D$17-'Q3 Setup'!$E$17+SUMIFS($N$4:$N598,$C$4:$C598,'Q3 Setup'!$C$17)-SUMIFS($N$4:$N598,$C$4:$C598,'Q3 Setup'!$C$17,$B$4:$B598,"&lt;"&amp;$B599))/IFERROR(NETWORKDAYS($B599,'Q3 Setup'!$G$4),1),0)</f>
        <v>0</v>
      </c>
      <c r="P599" s="38" t="str">
        <f t="shared" si="275"/>
        <v/>
      </c>
    </row>
    <row r="600" spans="2:17" ht="18.75" customHeight="1" x14ac:dyDescent="0.2">
      <c r="B600" s="31">
        <v>46359</v>
      </c>
      <c r="C600" s="39">
        <f>'Q3 Setup'!$C$18</f>
        <v>0</v>
      </c>
      <c r="D600" s="33"/>
      <c r="E600" s="25"/>
      <c r="F600" s="40">
        <f t="shared" si="270"/>
        <v>0</v>
      </c>
      <c r="G600" s="40" t="str">
        <f t="shared" si="271"/>
        <v/>
      </c>
      <c r="H600" s="41" t="str">
        <f t="shared" si="272"/>
        <v/>
      </c>
      <c r="I600" s="36"/>
      <c r="J600" s="42">
        <f t="shared" si="273"/>
        <v>0</v>
      </c>
      <c r="K600" s="41" t="str">
        <f t="shared" si="274"/>
        <v/>
      </c>
      <c r="L600" s="25"/>
      <c r="M600" s="25"/>
      <c r="N600" s="26"/>
      <c r="O600" s="29">
        <f>IFERROR(('Q3 Setup'!$D$18-'Q3 Setup'!$E$18+SUMIFS($N$4:$N599,$C$4:$C599,'Q3 Setup'!$C$18)-SUMIFS($N$4:$N599,$C$4:$C599,'Q3 Setup'!$C$18,$B$4:$B599,"&lt;"&amp;$B600))/IFERROR(NETWORKDAYS($B600,'Q3 Setup'!$G$4),1),0)</f>
        <v>0</v>
      </c>
      <c r="P600" s="43" t="str">
        <f t="shared" si="275"/>
        <v/>
      </c>
    </row>
    <row r="601" spans="2:17" ht="4.5" customHeight="1" x14ac:dyDescent="0.2"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</row>
    <row r="602" spans="2:17" ht="18.75" customHeight="1" x14ac:dyDescent="0.2">
      <c r="B602" s="31">
        <v>46360</v>
      </c>
      <c r="C602" s="32" t="str">
        <f>'Q3 Setup'!$C$7</f>
        <v>Rep 1</v>
      </c>
      <c r="D602" s="33"/>
      <c r="E602" s="25"/>
      <c r="F602" s="34">
        <f t="shared" ref="F602:F613" si="276">IFERROR(D602*7.5,"")</f>
        <v>0</v>
      </c>
      <c r="G602" s="34" t="str">
        <f t="shared" ref="G602:G613" si="277">IFERROR(E602/D602,"")</f>
        <v/>
      </c>
      <c r="H602" s="35" t="str">
        <f t="shared" ref="H602:H613" si="278">IFERROR(E602/F602,"")</f>
        <v/>
      </c>
      <c r="I602" s="36"/>
      <c r="J602" s="37">
        <f t="shared" ref="J602:J613" si="279">IFERROR(D602*0.375/24,"")</f>
        <v>0</v>
      </c>
      <c r="K602" s="35" t="str">
        <f t="shared" ref="K602:K613" si="280">IFERROR(I602/J602,"")</f>
        <v/>
      </c>
      <c r="L602" s="25"/>
      <c r="M602" s="25"/>
      <c r="N602" s="26"/>
      <c r="O602" s="29">
        <f>IFERROR(('Q3 Setup'!$D$7-'Q3 Setup'!$E$7+SUMIFS($N$4:$N601,$C$4:$C601,'Q3 Setup'!$C$7)-SUMIFS($N$4:$N601,$C$4:$C601,'Q3 Setup'!$C$7,$B$4:$B601,"&lt;"&amp;$B602))/IFERROR(NETWORKDAYS($B602,'Q3 Setup'!$G$4),1),0)</f>
        <v>0</v>
      </c>
      <c r="P602" s="38" t="str">
        <f t="shared" ref="P602:P613" si="281">IFERROR(N602/O602,"")</f>
        <v/>
      </c>
    </row>
    <row r="603" spans="2:17" ht="18.75" customHeight="1" x14ac:dyDescent="0.2">
      <c r="B603" s="31">
        <v>46360</v>
      </c>
      <c r="C603" s="39" t="str">
        <f>'Q3 Setup'!$C$8</f>
        <v>Rep 2</v>
      </c>
      <c r="D603" s="33"/>
      <c r="E603" s="25"/>
      <c r="F603" s="40">
        <f t="shared" si="276"/>
        <v>0</v>
      </c>
      <c r="G603" s="40" t="str">
        <f t="shared" si="277"/>
        <v/>
      </c>
      <c r="H603" s="41" t="str">
        <f t="shared" si="278"/>
        <v/>
      </c>
      <c r="I603" s="36"/>
      <c r="J603" s="42">
        <f t="shared" si="279"/>
        <v>0</v>
      </c>
      <c r="K603" s="41" t="str">
        <f t="shared" si="280"/>
        <v/>
      </c>
      <c r="L603" s="25"/>
      <c r="M603" s="25"/>
      <c r="N603" s="26"/>
      <c r="O603" s="29">
        <f>IFERROR(('Q3 Setup'!$D$8-'Q3 Setup'!$E$8+SUMIFS($N$4:$N602,$C$4:$C602,'Q3 Setup'!$C$8)-SUMIFS($N$4:$N602,$C$4:$C602,'Q3 Setup'!$C$8,$B$4:$B602,"&lt;"&amp;$B603))/IFERROR(NETWORKDAYS($B603,'Q3 Setup'!$G$4),1),0)</f>
        <v>0</v>
      </c>
      <c r="P603" s="43" t="str">
        <f t="shared" si="281"/>
        <v/>
      </c>
    </row>
    <row r="604" spans="2:17" ht="18.75" customHeight="1" x14ac:dyDescent="0.2">
      <c r="B604" s="31">
        <v>46360</v>
      </c>
      <c r="C604" s="32" t="str">
        <f>'Q3 Setup'!$C$9</f>
        <v>Rep 3</v>
      </c>
      <c r="D604" s="33"/>
      <c r="E604" s="25"/>
      <c r="F604" s="34">
        <f t="shared" si="276"/>
        <v>0</v>
      </c>
      <c r="G604" s="34" t="str">
        <f t="shared" si="277"/>
        <v/>
      </c>
      <c r="H604" s="35" t="str">
        <f t="shared" si="278"/>
        <v/>
      </c>
      <c r="I604" s="36"/>
      <c r="J604" s="37">
        <f t="shared" si="279"/>
        <v>0</v>
      </c>
      <c r="K604" s="35" t="str">
        <f t="shared" si="280"/>
        <v/>
      </c>
      <c r="L604" s="25"/>
      <c r="M604" s="25"/>
      <c r="N604" s="26"/>
      <c r="O604" s="29">
        <f>IFERROR(('Q3 Setup'!$D$9-'Q3 Setup'!$E$9+SUMIFS($N$4:$N603,$C$4:$C603,'Q3 Setup'!$C$9)-SUMIFS($N$4:$N603,$C$4:$C603,'Q3 Setup'!$C$9,$B$4:$B603,"&lt;"&amp;$B604))/IFERROR(NETWORKDAYS($B604,'Q3 Setup'!$G$4),1),0)</f>
        <v>0</v>
      </c>
      <c r="P604" s="38" t="str">
        <f t="shared" si="281"/>
        <v/>
      </c>
    </row>
    <row r="605" spans="2:17" ht="18.75" customHeight="1" x14ac:dyDescent="0.2">
      <c r="B605" s="31">
        <v>46360</v>
      </c>
      <c r="C605" s="39" t="str">
        <f>'Q3 Setup'!$C$10</f>
        <v>Rep 4</v>
      </c>
      <c r="D605" s="33"/>
      <c r="E605" s="25"/>
      <c r="F605" s="40">
        <f t="shared" si="276"/>
        <v>0</v>
      </c>
      <c r="G605" s="40" t="str">
        <f t="shared" si="277"/>
        <v/>
      </c>
      <c r="H605" s="41" t="str">
        <f t="shared" si="278"/>
        <v/>
      </c>
      <c r="I605" s="36"/>
      <c r="J605" s="42">
        <f t="shared" si="279"/>
        <v>0</v>
      </c>
      <c r="K605" s="41" t="str">
        <f t="shared" si="280"/>
        <v/>
      </c>
      <c r="L605" s="25"/>
      <c r="M605" s="25"/>
      <c r="N605" s="26"/>
      <c r="O605" s="29">
        <f>IFERROR(('Q3 Setup'!$D$10-'Q3 Setup'!$E$10+SUMIFS($N$4:$N604,$C$4:$C604,'Q3 Setup'!$C$10)-SUMIFS($N$4:$N604,$C$4:$C604,'Q3 Setup'!$C$10,$B$4:$B604,"&lt;"&amp;$B605))/IFERROR(NETWORKDAYS($B605,'Q3 Setup'!$G$4),1),0)</f>
        <v>0</v>
      </c>
      <c r="P605" s="43" t="str">
        <f t="shared" si="281"/>
        <v/>
      </c>
    </row>
    <row r="606" spans="2:17" ht="18.75" customHeight="1" x14ac:dyDescent="0.2">
      <c r="B606" s="31">
        <v>46360</v>
      </c>
      <c r="C606" s="32" t="str">
        <f>'Q3 Setup'!$C$11</f>
        <v>Rep 5</v>
      </c>
      <c r="D606" s="33"/>
      <c r="E606" s="25"/>
      <c r="F606" s="34">
        <f t="shared" si="276"/>
        <v>0</v>
      </c>
      <c r="G606" s="34" t="str">
        <f t="shared" si="277"/>
        <v/>
      </c>
      <c r="H606" s="35" t="str">
        <f t="shared" si="278"/>
        <v/>
      </c>
      <c r="I606" s="36"/>
      <c r="J606" s="37">
        <f t="shared" si="279"/>
        <v>0</v>
      </c>
      <c r="K606" s="35" t="str">
        <f t="shared" si="280"/>
        <v/>
      </c>
      <c r="L606" s="25"/>
      <c r="M606" s="25"/>
      <c r="N606" s="26"/>
      <c r="O606" s="29">
        <f>IFERROR(('Q3 Setup'!$D$11-'Q3 Setup'!$E$11+SUMIFS($N$4:$N605,$C$4:$C605,'Q3 Setup'!$C$11)-SUMIFS($N$4:$N605,$C$4:$C605,'Q3 Setup'!$C$11,$B$4:$B605,"&lt;"&amp;$B606))/IFERROR(NETWORKDAYS($B606,'Q3 Setup'!$G$4),1),0)</f>
        <v>0</v>
      </c>
      <c r="P606" s="38" t="str">
        <f t="shared" si="281"/>
        <v/>
      </c>
    </row>
    <row r="607" spans="2:17" ht="18.75" customHeight="1" x14ac:dyDescent="0.2">
      <c r="B607" s="31">
        <v>46360</v>
      </c>
      <c r="C607" s="39" t="str">
        <f>'Q3 Setup'!$C$12</f>
        <v>Rep 6</v>
      </c>
      <c r="D607" s="33"/>
      <c r="E607" s="25"/>
      <c r="F607" s="40">
        <f t="shared" si="276"/>
        <v>0</v>
      </c>
      <c r="G607" s="40" t="str">
        <f t="shared" si="277"/>
        <v/>
      </c>
      <c r="H607" s="41" t="str">
        <f t="shared" si="278"/>
        <v/>
      </c>
      <c r="I607" s="36"/>
      <c r="J607" s="42">
        <f t="shared" si="279"/>
        <v>0</v>
      </c>
      <c r="K607" s="41" t="str">
        <f t="shared" si="280"/>
        <v/>
      </c>
      <c r="L607" s="25"/>
      <c r="M607" s="25"/>
      <c r="N607" s="26"/>
      <c r="O607" s="29">
        <f>IFERROR(('Q3 Setup'!$D$12-'Q3 Setup'!$E$12+SUMIFS($N$4:$N606,$C$4:$C606,'Q3 Setup'!$C$12)-SUMIFS($N$4:$N606,$C$4:$C606,'Q3 Setup'!$C$12,$B$4:$B606,"&lt;"&amp;$B607))/IFERROR(NETWORKDAYS($B607,'Q3 Setup'!$G$4),1),0)</f>
        <v>0</v>
      </c>
      <c r="P607" s="43" t="str">
        <f t="shared" si="281"/>
        <v/>
      </c>
    </row>
    <row r="608" spans="2:17" ht="18.75" customHeight="1" x14ac:dyDescent="0.2">
      <c r="B608" s="31">
        <v>46360</v>
      </c>
      <c r="C608" s="32" t="str">
        <f>'Q3 Setup'!$C$13</f>
        <v>Rep 7</v>
      </c>
      <c r="D608" s="33"/>
      <c r="E608" s="25"/>
      <c r="F608" s="34">
        <f t="shared" si="276"/>
        <v>0</v>
      </c>
      <c r="G608" s="34" t="str">
        <f t="shared" si="277"/>
        <v/>
      </c>
      <c r="H608" s="35" t="str">
        <f t="shared" si="278"/>
        <v/>
      </c>
      <c r="I608" s="36"/>
      <c r="J608" s="37">
        <f t="shared" si="279"/>
        <v>0</v>
      </c>
      <c r="K608" s="35" t="str">
        <f t="shared" si="280"/>
        <v/>
      </c>
      <c r="L608" s="25"/>
      <c r="M608" s="25"/>
      <c r="N608" s="26"/>
      <c r="O608" s="29">
        <f>IFERROR(('Q3 Setup'!$D$13-'Q3 Setup'!$E$13+SUMIFS($N$4:$N607,$C$4:$C607,'Q3 Setup'!$C$13)-SUMIFS($N$4:$N607,$C$4:$C607,'Q3 Setup'!$C$13,$B$4:$B607,"&lt;"&amp;$B608))/IFERROR(NETWORKDAYS($B608,'Q3 Setup'!$G$4),1),0)</f>
        <v>0</v>
      </c>
      <c r="P608" s="38" t="str">
        <f t="shared" si="281"/>
        <v/>
      </c>
    </row>
    <row r="609" spans="2:17" ht="18.75" customHeight="1" x14ac:dyDescent="0.2">
      <c r="B609" s="31">
        <v>46360</v>
      </c>
      <c r="C609" s="39" t="str">
        <f>'Q3 Setup'!$C$14</f>
        <v>Rep 8</v>
      </c>
      <c r="D609" s="33"/>
      <c r="E609" s="25"/>
      <c r="F609" s="40">
        <f t="shared" si="276"/>
        <v>0</v>
      </c>
      <c r="G609" s="40" t="str">
        <f t="shared" si="277"/>
        <v/>
      </c>
      <c r="H609" s="41" t="str">
        <f t="shared" si="278"/>
        <v/>
      </c>
      <c r="I609" s="36"/>
      <c r="J609" s="42">
        <f t="shared" si="279"/>
        <v>0</v>
      </c>
      <c r="K609" s="41" t="str">
        <f t="shared" si="280"/>
        <v/>
      </c>
      <c r="L609" s="25"/>
      <c r="M609" s="25"/>
      <c r="N609" s="26"/>
      <c r="O609" s="29">
        <f>IFERROR(('Q3 Setup'!$D$14-'Q3 Setup'!$E$14+SUMIFS($N$4:$N608,$C$4:$C608,'Q3 Setup'!$C$14)-SUMIFS($N$4:$N608,$C$4:$C608,'Q3 Setup'!$C$14,$B$4:$B608,"&lt;"&amp;$B609))/IFERROR(NETWORKDAYS($B609,'Q3 Setup'!$G$4),1),0)</f>
        <v>0</v>
      </c>
      <c r="P609" s="43" t="str">
        <f t="shared" si="281"/>
        <v/>
      </c>
    </row>
    <row r="610" spans="2:17" ht="18.75" customHeight="1" x14ac:dyDescent="0.2">
      <c r="B610" s="31">
        <v>46360</v>
      </c>
      <c r="C610" s="32" t="str">
        <f>'Q3 Setup'!$C$15</f>
        <v>Rep 9</v>
      </c>
      <c r="D610" s="33"/>
      <c r="E610" s="25"/>
      <c r="F610" s="34">
        <f t="shared" si="276"/>
        <v>0</v>
      </c>
      <c r="G610" s="34" t="str">
        <f t="shared" si="277"/>
        <v/>
      </c>
      <c r="H610" s="35" t="str">
        <f t="shared" si="278"/>
        <v/>
      </c>
      <c r="I610" s="36"/>
      <c r="J610" s="37">
        <f t="shared" si="279"/>
        <v>0</v>
      </c>
      <c r="K610" s="35" t="str">
        <f t="shared" si="280"/>
        <v/>
      </c>
      <c r="L610" s="25"/>
      <c r="M610" s="25"/>
      <c r="N610" s="26"/>
      <c r="O610" s="29">
        <f>IFERROR(('Q3 Setup'!$D$15-'Q3 Setup'!$E$15+SUMIFS($N$4:$N609,$C$4:$C609,'Q3 Setup'!$C$15)-SUMIFS($N$4:$N609,$C$4:$C609,'Q3 Setup'!$C$15,$B$4:$B609,"&lt;"&amp;$B610))/IFERROR(NETWORKDAYS($B610,'Q3 Setup'!$G$4),1),0)</f>
        <v>0</v>
      </c>
      <c r="P610" s="38" t="str">
        <f t="shared" si="281"/>
        <v/>
      </c>
    </row>
    <row r="611" spans="2:17" ht="18.75" customHeight="1" x14ac:dyDescent="0.2">
      <c r="B611" s="31">
        <v>46360</v>
      </c>
      <c r="C611" s="39" t="str">
        <f>'Q3 Setup'!$C$16</f>
        <v>Rep 10</v>
      </c>
      <c r="D611" s="33"/>
      <c r="E611" s="25"/>
      <c r="F611" s="40">
        <f t="shared" si="276"/>
        <v>0</v>
      </c>
      <c r="G611" s="40" t="str">
        <f t="shared" si="277"/>
        <v/>
      </c>
      <c r="H611" s="41" t="str">
        <f t="shared" si="278"/>
        <v/>
      </c>
      <c r="I611" s="36"/>
      <c r="J611" s="42">
        <f t="shared" si="279"/>
        <v>0</v>
      </c>
      <c r="K611" s="41" t="str">
        <f t="shared" si="280"/>
        <v/>
      </c>
      <c r="L611" s="25"/>
      <c r="M611" s="25"/>
      <c r="N611" s="26"/>
      <c r="O611" s="29">
        <f>IFERROR(('Q3 Setup'!$D$16-'Q3 Setup'!$E$16+SUMIFS($N$4:$N610,$C$4:$C610,'Q3 Setup'!$C$16)-SUMIFS($N$4:$N610,$C$4:$C610,'Q3 Setup'!$C$16,$B$4:$B610,"&lt;"&amp;$B611))/IFERROR(NETWORKDAYS($B611,'Q3 Setup'!$G$4),1),0)</f>
        <v>0</v>
      </c>
      <c r="P611" s="43" t="str">
        <f t="shared" si="281"/>
        <v/>
      </c>
    </row>
    <row r="612" spans="2:17" ht="18.75" customHeight="1" x14ac:dyDescent="0.2">
      <c r="B612" s="31">
        <v>46360</v>
      </c>
      <c r="C612" s="32">
        <f>'Q3 Setup'!$C$17</f>
        <v>0</v>
      </c>
      <c r="D612" s="33"/>
      <c r="E612" s="25"/>
      <c r="F612" s="34">
        <f t="shared" si="276"/>
        <v>0</v>
      </c>
      <c r="G612" s="34" t="str">
        <f t="shared" si="277"/>
        <v/>
      </c>
      <c r="H612" s="35" t="str">
        <f t="shared" si="278"/>
        <v/>
      </c>
      <c r="I612" s="36"/>
      <c r="J612" s="37">
        <f t="shared" si="279"/>
        <v>0</v>
      </c>
      <c r="K612" s="35" t="str">
        <f t="shared" si="280"/>
        <v/>
      </c>
      <c r="L612" s="25"/>
      <c r="M612" s="25"/>
      <c r="N612" s="26"/>
      <c r="O612" s="29">
        <f>IFERROR(('Q3 Setup'!$D$17-'Q3 Setup'!$E$17+SUMIFS($N$4:$N611,$C$4:$C611,'Q3 Setup'!$C$17)-SUMIFS($N$4:$N611,$C$4:$C611,'Q3 Setup'!$C$17,$B$4:$B611,"&lt;"&amp;$B612))/IFERROR(NETWORKDAYS($B612,'Q3 Setup'!$G$4),1),0)</f>
        <v>0</v>
      </c>
      <c r="P612" s="38" t="str">
        <f t="shared" si="281"/>
        <v/>
      </c>
    </row>
    <row r="613" spans="2:17" ht="18.75" customHeight="1" x14ac:dyDescent="0.2">
      <c r="B613" s="31">
        <v>46360</v>
      </c>
      <c r="C613" s="39">
        <f>'Q3 Setup'!$C$18</f>
        <v>0</v>
      </c>
      <c r="D613" s="33"/>
      <c r="E613" s="25"/>
      <c r="F613" s="40">
        <f t="shared" si="276"/>
        <v>0</v>
      </c>
      <c r="G613" s="40" t="str">
        <f t="shared" si="277"/>
        <v/>
      </c>
      <c r="H613" s="41" t="str">
        <f t="shared" si="278"/>
        <v/>
      </c>
      <c r="I613" s="36"/>
      <c r="J613" s="42">
        <f t="shared" si="279"/>
        <v>0</v>
      </c>
      <c r="K613" s="41" t="str">
        <f t="shared" si="280"/>
        <v/>
      </c>
      <c r="L613" s="25"/>
      <c r="M613" s="25"/>
      <c r="N613" s="26"/>
      <c r="O613" s="29">
        <f>IFERROR(('Q3 Setup'!$D$18-'Q3 Setup'!$E$18+SUMIFS($N$4:$N612,$C$4:$C612,'Q3 Setup'!$C$18)-SUMIFS($N$4:$N612,$C$4:$C612,'Q3 Setup'!$C$18,$B$4:$B612,"&lt;"&amp;$B613))/IFERROR(NETWORKDAYS($B613,'Q3 Setup'!$G$4),1),0)</f>
        <v>0</v>
      </c>
      <c r="P613" s="43" t="str">
        <f t="shared" si="281"/>
        <v/>
      </c>
    </row>
    <row r="614" spans="2:17" ht="4.5" customHeight="1" x14ac:dyDescent="0.2"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</row>
    <row r="615" spans="2:17" ht="18.75" customHeight="1" x14ac:dyDescent="0.2">
      <c r="B615" s="31">
        <v>46363</v>
      </c>
      <c r="C615" s="32" t="str">
        <f>'Q3 Setup'!$C$7</f>
        <v>Rep 1</v>
      </c>
      <c r="D615" s="33"/>
      <c r="E615" s="25"/>
      <c r="F615" s="34">
        <f t="shared" ref="F615:F626" si="282">IFERROR(D615*7.5,"")</f>
        <v>0</v>
      </c>
      <c r="G615" s="34" t="str">
        <f t="shared" ref="G615:G626" si="283">IFERROR(E615/D615,"")</f>
        <v/>
      </c>
      <c r="H615" s="35" t="str">
        <f t="shared" ref="H615:H626" si="284">IFERROR(E615/F615,"")</f>
        <v/>
      </c>
      <c r="I615" s="36"/>
      <c r="J615" s="37">
        <f t="shared" ref="J615:J626" si="285">IFERROR(D615*0.375/24,"")</f>
        <v>0</v>
      </c>
      <c r="K615" s="35" t="str">
        <f t="shared" ref="K615:K626" si="286">IFERROR(I615/J615,"")</f>
        <v/>
      </c>
      <c r="L615" s="25"/>
      <c r="M615" s="25"/>
      <c r="N615" s="26"/>
      <c r="O615" s="29">
        <f>IFERROR(('Q3 Setup'!$D$7-'Q3 Setup'!$E$7+SUMIFS($N$4:$N614,$C$4:$C614,'Q3 Setup'!$C$7)-SUMIFS($N$4:$N614,$C$4:$C614,'Q3 Setup'!$C$7,$B$4:$B614,"&lt;"&amp;$B615))/IFERROR(NETWORKDAYS($B615,'Q3 Setup'!$G$4),1),0)</f>
        <v>0</v>
      </c>
      <c r="P615" s="38" t="str">
        <f t="shared" ref="P615:P626" si="287">IFERROR(N615/O615,"")</f>
        <v/>
      </c>
    </row>
    <row r="616" spans="2:17" ht="18.75" customHeight="1" x14ac:dyDescent="0.2">
      <c r="B616" s="31">
        <v>46363</v>
      </c>
      <c r="C616" s="39" t="str">
        <f>'Q3 Setup'!$C$8</f>
        <v>Rep 2</v>
      </c>
      <c r="D616" s="33"/>
      <c r="E616" s="25"/>
      <c r="F616" s="40">
        <f t="shared" si="282"/>
        <v>0</v>
      </c>
      <c r="G616" s="40" t="str">
        <f t="shared" si="283"/>
        <v/>
      </c>
      <c r="H616" s="41" t="str">
        <f t="shared" si="284"/>
        <v/>
      </c>
      <c r="I616" s="36"/>
      <c r="J616" s="42">
        <f t="shared" si="285"/>
        <v>0</v>
      </c>
      <c r="K616" s="41" t="str">
        <f t="shared" si="286"/>
        <v/>
      </c>
      <c r="L616" s="25"/>
      <c r="M616" s="25"/>
      <c r="N616" s="26"/>
      <c r="O616" s="29">
        <f>IFERROR(('Q3 Setup'!$D$8-'Q3 Setup'!$E$8+SUMIFS($N$4:$N615,$C$4:$C615,'Q3 Setup'!$C$8)-SUMIFS($N$4:$N615,$C$4:$C615,'Q3 Setup'!$C$8,$B$4:$B615,"&lt;"&amp;$B616))/IFERROR(NETWORKDAYS($B616,'Q3 Setup'!$G$4),1),0)</f>
        <v>0</v>
      </c>
      <c r="P616" s="43" t="str">
        <f t="shared" si="287"/>
        <v/>
      </c>
    </row>
    <row r="617" spans="2:17" ht="18.75" customHeight="1" x14ac:dyDescent="0.2">
      <c r="B617" s="31">
        <v>46363</v>
      </c>
      <c r="C617" s="32" t="str">
        <f>'Q3 Setup'!$C$9</f>
        <v>Rep 3</v>
      </c>
      <c r="D617" s="33"/>
      <c r="E617" s="25"/>
      <c r="F617" s="34">
        <f t="shared" si="282"/>
        <v>0</v>
      </c>
      <c r="G617" s="34" t="str">
        <f t="shared" si="283"/>
        <v/>
      </c>
      <c r="H617" s="35" t="str">
        <f t="shared" si="284"/>
        <v/>
      </c>
      <c r="I617" s="36"/>
      <c r="J617" s="37">
        <f t="shared" si="285"/>
        <v>0</v>
      </c>
      <c r="K617" s="35" t="str">
        <f t="shared" si="286"/>
        <v/>
      </c>
      <c r="L617" s="25"/>
      <c r="M617" s="25"/>
      <c r="N617" s="26"/>
      <c r="O617" s="29">
        <f>IFERROR(('Q3 Setup'!$D$9-'Q3 Setup'!$E$9+SUMIFS($N$4:$N616,$C$4:$C616,'Q3 Setup'!$C$9)-SUMIFS($N$4:$N616,$C$4:$C616,'Q3 Setup'!$C$9,$B$4:$B616,"&lt;"&amp;$B617))/IFERROR(NETWORKDAYS($B617,'Q3 Setup'!$G$4),1),0)</f>
        <v>0</v>
      </c>
      <c r="P617" s="38" t="str">
        <f t="shared" si="287"/>
        <v/>
      </c>
    </row>
    <row r="618" spans="2:17" ht="18.75" customHeight="1" x14ac:dyDescent="0.2">
      <c r="B618" s="31">
        <v>46363</v>
      </c>
      <c r="C618" s="39" t="str">
        <f>'Q3 Setup'!$C$10</f>
        <v>Rep 4</v>
      </c>
      <c r="D618" s="33"/>
      <c r="E618" s="25"/>
      <c r="F618" s="40">
        <f t="shared" si="282"/>
        <v>0</v>
      </c>
      <c r="G618" s="40" t="str">
        <f t="shared" si="283"/>
        <v/>
      </c>
      <c r="H618" s="41" t="str">
        <f t="shared" si="284"/>
        <v/>
      </c>
      <c r="I618" s="36"/>
      <c r="J618" s="42">
        <f t="shared" si="285"/>
        <v>0</v>
      </c>
      <c r="K618" s="41" t="str">
        <f t="shared" si="286"/>
        <v/>
      </c>
      <c r="L618" s="25"/>
      <c r="M618" s="25"/>
      <c r="N618" s="26"/>
      <c r="O618" s="29">
        <f>IFERROR(('Q3 Setup'!$D$10-'Q3 Setup'!$E$10+SUMIFS($N$4:$N617,$C$4:$C617,'Q3 Setup'!$C$10)-SUMIFS($N$4:$N617,$C$4:$C617,'Q3 Setup'!$C$10,$B$4:$B617,"&lt;"&amp;$B618))/IFERROR(NETWORKDAYS($B618,'Q3 Setup'!$G$4),1),0)</f>
        <v>0</v>
      </c>
      <c r="P618" s="43" t="str">
        <f t="shared" si="287"/>
        <v/>
      </c>
    </row>
    <row r="619" spans="2:17" ht="18.75" customHeight="1" x14ac:dyDescent="0.2">
      <c r="B619" s="31">
        <v>46363</v>
      </c>
      <c r="C619" s="32" t="str">
        <f>'Q3 Setup'!$C$11</f>
        <v>Rep 5</v>
      </c>
      <c r="D619" s="33"/>
      <c r="E619" s="25"/>
      <c r="F619" s="34">
        <f t="shared" si="282"/>
        <v>0</v>
      </c>
      <c r="G619" s="34" t="str">
        <f t="shared" si="283"/>
        <v/>
      </c>
      <c r="H619" s="35" t="str">
        <f t="shared" si="284"/>
        <v/>
      </c>
      <c r="I619" s="36"/>
      <c r="J619" s="37">
        <f t="shared" si="285"/>
        <v>0</v>
      </c>
      <c r="K619" s="35" t="str">
        <f t="shared" si="286"/>
        <v/>
      </c>
      <c r="L619" s="25"/>
      <c r="M619" s="25"/>
      <c r="N619" s="26"/>
      <c r="O619" s="29">
        <f>IFERROR(('Q3 Setup'!$D$11-'Q3 Setup'!$E$11+SUMIFS($N$4:$N618,$C$4:$C618,'Q3 Setup'!$C$11)-SUMIFS($N$4:$N618,$C$4:$C618,'Q3 Setup'!$C$11,$B$4:$B618,"&lt;"&amp;$B619))/IFERROR(NETWORKDAYS($B619,'Q3 Setup'!$G$4),1),0)</f>
        <v>0</v>
      </c>
      <c r="P619" s="38" t="str">
        <f t="shared" si="287"/>
        <v/>
      </c>
    </row>
    <row r="620" spans="2:17" ht="18.75" customHeight="1" x14ac:dyDescent="0.2">
      <c r="B620" s="31">
        <v>46363</v>
      </c>
      <c r="C620" s="39" t="str">
        <f>'Q3 Setup'!$C$12</f>
        <v>Rep 6</v>
      </c>
      <c r="D620" s="33"/>
      <c r="E620" s="25"/>
      <c r="F620" s="40">
        <f t="shared" si="282"/>
        <v>0</v>
      </c>
      <c r="G620" s="40" t="str">
        <f t="shared" si="283"/>
        <v/>
      </c>
      <c r="H620" s="41" t="str">
        <f t="shared" si="284"/>
        <v/>
      </c>
      <c r="I620" s="36"/>
      <c r="J620" s="42">
        <f t="shared" si="285"/>
        <v>0</v>
      </c>
      <c r="K620" s="41" t="str">
        <f t="shared" si="286"/>
        <v/>
      </c>
      <c r="L620" s="25"/>
      <c r="M620" s="25"/>
      <c r="N620" s="26"/>
      <c r="O620" s="29">
        <f>IFERROR(('Q3 Setup'!$D$12-'Q3 Setup'!$E$12+SUMIFS($N$4:$N619,$C$4:$C619,'Q3 Setup'!$C$12)-SUMIFS($N$4:$N619,$C$4:$C619,'Q3 Setup'!$C$12,$B$4:$B619,"&lt;"&amp;$B620))/IFERROR(NETWORKDAYS($B620,'Q3 Setup'!$G$4),1),0)</f>
        <v>0</v>
      </c>
      <c r="P620" s="43" t="str">
        <f t="shared" si="287"/>
        <v/>
      </c>
    </row>
    <row r="621" spans="2:17" ht="18.75" customHeight="1" x14ac:dyDescent="0.2">
      <c r="B621" s="31">
        <v>46363</v>
      </c>
      <c r="C621" s="32" t="str">
        <f>'Q3 Setup'!$C$13</f>
        <v>Rep 7</v>
      </c>
      <c r="D621" s="33"/>
      <c r="E621" s="25"/>
      <c r="F621" s="34">
        <f t="shared" si="282"/>
        <v>0</v>
      </c>
      <c r="G621" s="34" t="str">
        <f t="shared" si="283"/>
        <v/>
      </c>
      <c r="H621" s="35" t="str">
        <f t="shared" si="284"/>
        <v/>
      </c>
      <c r="I621" s="36"/>
      <c r="J621" s="37">
        <f t="shared" si="285"/>
        <v>0</v>
      </c>
      <c r="K621" s="35" t="str">
        <f t="shared" si="286"/>
        <v/>
      </c>
      <c r="L621" s="25"/>
      <c r="M621" s="25"/>
      <c r="N621" s="26"/>
      <c r="O621" s="29">
        <f>IFERROR(('Q3 Setup'!$D$13-'Q3 Setup'!$E$13+SUMIFS($N$4:$N620,$C$4:$C620,'Q3 Setup'!$C$13)-SUMIFS($N$4:$N620,$C$4:$C620,'Q3 Setup'!$C$13,$B$4:$B620,"&lt;"&amp;$B621))/IFERROR(NETWORKDAYS($B621,'Q3 Setup'!$G$4),1),0)</f>
        <v>0</v>
      </c>
      <c r="P621" s="38" t="str">
        <f t="shared" si="287"/>
        <v/>
      </c>
    </row>
    <row r="622" spans="2:17" ht="18.75" customHeight="1" x14ac:dyDescent="0.2">
      <c r="B622" s="31">
        <v>46363</v>
      </c>
      <c r="C622" s="39" t="str">
        <f>'Q3 Setup'!$C$14</f>
        <v>Rep 8</v>
      </c>
      <c r="D622" s="33"/>
      <c r="E622" s="25"/>
      <c r="F622" s="40">
        <f t="shared" si="282"/>
        <v>0</v>
      </c>
      <c r="G622" s="40" t="str">
        <f t="shared" si="283"/>
        <v/>
      </c>
      <c r="H622" s="41" t="str">
        <f t="shared" si="284"/>
        <v/>
      </c>
      <c r="I622" s="36"/>
      <c r="J622" s="42">
        <f t="shared" si="285"/>
        <v>0</v>
      </c>
      <c r="K622" s="41" t="str">
        <f t="shared" si="286"/>
        <v/>
      </c>
      <c r="L622" s="25"/>
      <c r="M622" s="25"/>
      <c r="N622" s="26"/>
      <c r="O622" s="29">
        <f>IFERROR(('Q3 Setup'!$D$14-'Q3 Setup'!$E$14+SUMIFS($N$4:$N621,$C$4:$C621,'Q3 Setup'!$C$14)-SUMIFS($N$4:$N621,$C$4:$C621,'Q3 Setup'!$C$14,$B$4:$B621,"&lt;"&amp;$B622))/IFERROR(NETWORKDAYS($B622,'Q3 Setup'!$G$4),1),0)</f>
        <v>0</v>
      </c>
      <c r="P622" s="43" t="str">
        <f t="shared" si="287"/>
        <v/>
      </c>
    </row>
    <row r="623" spans="2:17" ht="18.75" customHeight="1" x14ac:dyDescent="0.2">
      <c r="B623" s="31">
        <v>46363</v>
      </c>
      <c r="C623" s="32" t="str">
        <f>'Q3 Setup'!$C$15</f>
        <v>Rep 9</v>
      </c>
      <c r="D623" s="33"/>
      <c r="E623" s="25"/>
      <c r="F623" s="34">
        <f t="shared" si="282"/>
        <v>0</v>
      </c>
      <c r="G623" s="34" t="str">
        <f t="shared" si="283"/>
        <v/>
      </c>
      <c r="H623" s="35" t="str">
        <f t="shared" si="284"/>
        <v/>
      </c>
      <c r="I623" s="36"/>
      <c r="J623" s="37">
        <f t="shared" si="285"/>
        <v>0</v>
      </c>
      <c r="K623" s="35" t="str">
        <f t="shared" si="286"/>
        <v/>
      </c>
      <c r="L623" s="25"/>
      <c r="M623" s="25"/>
      <c r="N623" s="26"/>
      <c r="O623" s="29">
        <f>IFERROR(('Q3 Setup'!$D$15-'Q3 Setup'!$E$15+SUMIFS($N$4:$N622,$C$4:$C622,'Q3 Setup'!$C$15)-SUMIFS($N$4:$N622,$C$4:$C622,'Q3 Setup'!$C$15,$B$4:$B622,"&lt;"&amp;$B623))/IFERROR(NETWORKDAYS($B623,'Q3 Setup'!$G$4),1),0)</f>
        <v>0</v>
      </c>
      <c r="P623" s="38" t="str">
        <f t="shared" si="287"/>
        <v/>
      </c>
    </row>
    <row r="624" spans="2:17" ht="18.75" customHeight="1" x14ac:dyDescent="0.2">
      <c r="B624" s="31">
        <v>46363</v>
      </c>
      <c r="C624" s="39" t="str">
        <f>'Q3 Setup'!$C$16</f>
        <v>Rep 10</v>
      </c>
      <c r="D624" s="33"/>
      <c r="E624" s="25"/>
      <c r="F624" s="40">
        <f t="shared" si="282"/>
        <v>0</v>
      </c>
      <c r="G624" s="40" t="str">
        <f t="shared" si="283"/>
        <v/>
      </c>
      <c r="H624" s="41" t="str">
        <f t="shared" si="284"/>
        <v/>
      </c>
      <c r="I624" s="36"/>
      <c r="J624" s="42">
        <f t="shared" si="285"/>
        <v>0</v>
      </c>
      <c r="K624" s="41" t="str">
        <f t="shared" si="286"/>
        <v/>
      </c>
      <c r="L624" s="25"/>
      <c r="M624" s="25"/>
      <c r="N624" s="26"/>
      <c r="O624" s="29">
        <f>IFERROR(('Q3 Setup'!$D$16-'Q3 Setup'!$E$16+SUMIFS($N$4:$N623,$C$4:$C623,'Q3 Setup'!$C$16)-SUMIFS($N$4:$N623,$C$4:$C623,'Q3 Setup'!$C$16,$B$4:$B623,"&lt;"&amp;$B624))/IFERROR(NETWORKDAYS($B624,'Q3 Setup'!$G$4),1),0)</f>
        <v>0</v>
      </c>
      <c r="P624" s="43" t="str">
        <f t="shared" si="287"/>
        <v/>
      </c>
    </row>
    <row r="625" spans="2:17" ht="18.75" customHeight="1" x14ac:dyDescent="0.2">
      <c r="B625" s="31">
        <v>46363</v>
      </c>
      <c r="C625" s="32">
        <f>'Q3 Setup'!$C$17</f>
        <v>0</v>
      </c>
      <c r="D625" s="33"/>
      <c r="E625" s="25"/>
      <c r="F625" s="34">
        <f t="shared" si="282"/>
        <v>0</v>
      </c>
      <c r="G625" s="34" t="str">
        <f t="shared" si="283"/>
        <v/>
      </c>
      <c r="H625" s="35" t="str">
        <f t="shared" si="284"/>
        <v/>
      </c>
      <c r="I625" s="36"/>
      <c r="J625" s="37">
        <f t="shared" si="285"/>
        <v>0</v>
      </c>
      <c r="K625" s="35" t="str">
        <f t="shared" si="286"/>
        <v/>
      </c>
      <c r="L625" s="25"/>
      <c r="M625" s="25"/>
      <c r="N625" s="26"/>
      <c r="O625" s="29">
        <f>IFERROR(('Q3 Setup'!$D$17-'Q3 Setup'!$E$17+SUMIFS($N$4:$N624,$C$4:$C624,'Q3 Setup'!$C$17)-SUMIFS($N$4:$N624,$C$4:$C624,'Q3 Setup'!$C$17,$B$4:$B624,"&lt;"&amp;$B625))/IFERROR(NETWORKDAYS($B625,'Q3 Setup'!$G$4),1),0)</f>
        <v>0</v>
      </c>
      <c r="P625" s="38" t="str">
        <f t="shared" si="287"/>
        <v/>
      </c>
    </row>
    <row r="626" spans="2:17" ht="18.75" customHeight="1" x14ac:dyDescent="0.2">
      <c r="B626" s="31">
        <v>46363</v>
      </c>
      <c r="C626" s="39">
        <f>'Q3 Setup'!$C$18</f>
        <v>0</v>
      </c>
      <c r="D626" s="33"/>
      <c r="E626" s="25"/>
      <c r="F626" s="40">
        <f t="shared" si="282"/>
        <v>0</v>
      </c>
      <c r="G626" s="40" t="str">
        <f t="shared" si="283"/>
        <v/>
      </c>
      <c r="H626" s="41" t="str">
        <f t="shared" si="284"/>
        <v/>
      </c>
      <c r="I626" s="36"/>
      <c r="J626" s="42">
        <f t="shared" si="285"/>
        <v>0</v>
      </c>
      <c r="K626" s="41" t="str">
        <f t="shared" si="286"/>
        <v/>
      </c>
      <c r="L626" s="25"/>
      <c r="M626" s="25"/>
      <c r="N626" s="26"/>
      <c r="O626" s="29">
        <f>IFERROR(('Q3 Setup'!$D$18-'Q3 Setup'!$E$18+SUMIFS($N$4:$N625,$C$4:$C625,'Q3 Setup'!$C$18)-SUMIFS($N$4:$N625,$C$4:$C625,'Q3 Setup'!$C$18,$B$4:$B625,"&lt;"&amp;$B626))/IFERROR(NETWORKDAYS($B626,'Q3 Setup'!$G$4),1),0)</f>
        <v>0</v>
      </c>
      <c r="P626" s="43" t="str">
        <f t="shared" si="287"/>
        <v/>
      </c>
    </row>
    <row r="627" spans="2:17" ht="4.5" customHeight="1" x14ac:dyDescent="0.2"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</row>
    <row r="628" spans="2:17" ht="18.75" customHeight="1" x14ac:dyDescent="0.2">
      <c r="B628" s="31">
        <v>46364</v>
      </c>
      <c r="C628" s="32" t="str">
        <f>'Q3 Setup'!$C$7</f>
        <v>Rep 1</v>
      </c>
      <c r="D628" s="33"/>
      <c r="E628" s="25"/>
      <c r="F628" s="34">
        <f t="shared" ref="F628:F639" si="288">IFERROR(D628*7.5,"")</f>
        <v>0</v>
      </c>
      <c r="G628" s="34" t="str">
        <f t="shared" ref="G628:G639" si="289">IFERROR(E628/D628,"")</f>
        <v/>
      </c>
      <c r="H628" s="35" t="str">
        <f t="shared" ref="H628:H639" si="290">IFERROR(E628/F628,"")</f>
        <v/>
      </c>
      <c r="I628" s="36"/>
      <c r="J628" s="37">
        <f t="shared" ref="J628:J639" si="291">IFERROR(D628*0.375/24,"")</f>
        <v>0</v>
      </c>
      <c r="K628" s="35" t="str">
        <f t="shared" ref="K628:K639" si="292">IFERROR(I628/J628,"")</f>
        <v/>
      </c>
      <c r="L628" s="25"/>
      <c r="M628" s="25"/>
      <c r="N628" s="26"/>
      <c r="O628" s="29">
        <f>IFERROR(('Q3 Setup'!$D$7-'Q3 Setup'!$E$7+SUMIFS($N$4:$N627,$C$4:$C627,'Q3 Setup'!$C$7)-SUMIFS($N$4:$N627,$C$4:$C627,'Q3 Setup'!$C$7,$B$4:$B627,"&lt;"&amp;$B628))/IFERROR(NETWORKDAYS($B628,'Q3 Setup'!$G$4),1),0)</f>
        <v>0</v>
      </c>
      <c r="P628" s="38" t="str">
        <f t="shared" ref="P628:P639" si="293">IFERROR(N628/O628,"")</f>
        <v/>
      </c>
    </row>
    <row r="629" spans="2:17" ht="18.75" customHeight="1" x14ac:dyDescent="0.2">
      <c r="B629" s="31">
        <v>46364</v>
      </c>
      <c r="C629" s="39" t="str">
        <f>'Q3 Setup'!$C$8</f>
        <v>Rep 2</v>
      </c>
      <c r="D629" s="33"/>
      <c r="E629" s="25"/>
      <c r="F629" s="40">
        <f t="shared" si="288"/>
        <v>0</v>
      </c>
      <c r="G629" s="40" t="str">
        <f t="shared" si="289"/>
        <v/>
      </c>
      <c r="H629" s="41" t="str">
        <f t="shared" si="290"/>
        <v/>
      </c>
      <c r="I629" s="36"/>
      <c r="J629" s="42">
        <f t="shared" si="291"/>
        <v>0</v>
      </c>
      <c r="K629" s="41" t="str">
        <f t="shared" si="292"/>
        <v/>
      </c>
      <c r="L629" s="25"/>
      <c r="M629" s="25"/>
      <c r="N629" s="26"/>
      <c r="O629" s="29">
        <f>IFERROR(('Q3 Setup'!$D$8-'Q3 Setup'!$E$8+SUMIFS($N$4:$N628,$C$4:$C628,'Q3 Setup'!$C$8)-SUMIFS($N$4:$N628,$C$4:$C628,'Q3 Setup'!$C$8,$B$4:$B628,"&lt;"&amp;$B629))/IFERROR(NETWORKDAYS($B629,'Q3 Setup'!$G$4),1),0)</f>
        <v>0</v>
      </c>
      <c r="P629" s="43" t="str">
        <f t="shared" si="293"/>
        <v/>
      </c>
    </row>
    <row r="630" spans="2:17" ht="18.75" customHeight="1" x14ac:dyDescent="0.2">
      <c r="B630" s="31">
        <v>46364</v>
      </c>
      <c r="C630" s="32" t="str">
        <f>'Q3 Setup'!$C$9</f>
        <v>Rep 3</v>
      </c>
      <c r="D630" s="33"/>
      <c r="E630" s="25"/>
      <c r="F630" s="34">
        <f t="shared" si="288"/>
        <v>0</v>
      </c>
      <c r="G630" s="34" t="str">
        <f t="shared" si="289"/>
        <v/>
      </c>
      <c r="H630" s="35" t="str">
        <f t="shared" si="290"/>
        <v/>
      </c>
      <c r="I630" s="36"/>
      <c r="J630" s="37">
        <f t="shared" si="291"/>
        <v>0</v>
      </c>
      <c r="K630" s="35" t="str">
        <f t="shared" si="292"/>
        <v/>
      </c>
      <c r="L630" s="25"/>
      <c r="M630" s="25"/>
      <c r="N630" s="26"/>
      <c r="O630" s="29">
        <f>IFERROR(('Q3 Setup'!$D$9-'Q3 Setup'!$E$9+SUMIFS($N$4:$N629,$C$4:$C629,'Q3 Setup'!$C$9)-SUMIFS($N$4:$N629,$C$4:$C629,'Q3 Setup'!$C$9,$B$4:$B629,"&lt;"&amp;$B630))/IFERROR(NETWORKDAYS($B630,'Q3 Setup'!$G$4),1),0)</f>
        <v>0</v>
      </c>
      <c r="P630" s="38" t="str">
        <f t="shared" si="293"/>
        <v/>
      </c>
    </row>
    <row r="631" spans="2:17" ht="18.75" customHeight="1" x14ac:dyDescent="0.2">
      <c r="B631" s="31">
        <v>46364</v>
      </c>
      <c r="C631" s="39" t="str">
        <f>'Q3 Setup'!$C$10</f>
        <v>Rep 4</v>
      </c>
      <c r="D631" s="33"/>
      <c r="E631" s="25"/>
      <c r="F631" s="40">
        <f t="shared" si="288"/>
        <v>0</v>
      </c>
      <c r="G631" s="40" t="str">
        <f t="shared" si="289"/>
        <v/>
      </c>
      <c r="H631" s="41" t="str">
        <f t="shared" si="290"/>
        <v/>
      </c>
      <c r="I631" s="36"/>
      <c r="J631" s="42">
        <f t="shared" si="291"/>
        <v>0</v>
      </c>
      <c r="K631" s="41" t="str">
        <f t="shared" si="292"/>
        <v/>
      </c>
      <c r="L631" s="25"/>
      <c r="M631" s="25"/>
      <c r="N631" s="26"/>
      <c r="O631" s="29">
        <f>IFERROR(('Q3 Setup'!$D$10-'Q3 Setup'!$E$10+SUMIFS($N$4:$N630,$C$4:$C630,'Q3 Setup'!$C$10)-SUMIFS($N$4:$N630,$C$4:$C630,'Q3 Setup'!$C$10,$B$4:$B630,"&lt;"&amp;$B631))/IFERROR(NETWORKDAYS($B631,'Q3 Setup'!$G$4),1),0)</f>
        <v>0</v>
      </c>
      <c r="P631" s="43" t="str">
        <f t="shared" si="293"/>
        <v/>
      </c>
    </row>
    <row r="632" spans="2:17" ht="18.75" customHeight="1" x14ac:dyDescent="0.2">
      <c r="B632" s="31">
        <v>46364</v>
      </c>
      <c r="C632" s="32" t="str">
        <f>'Q3 Setup'!$C$11</f>
        <v>Rep 5</v>
      </c>
      <c r="D632" s="33"/>
      <c r="E632" s="25"/>
      <c r="F632" s="34">
        <f t="shared" si="288"/>
        <v>0</v>
      </c>
      <c r="G632" s="34" t="str">
        <f t="shared" si="289"/>
        <v/>
      </c>
      <c r="H632" s="35" t="str">
        <f t="shared" si="290"/>
        <v/>
      </c>
      <c r="I632" s="36"/>
      <c r="J632" s="37">
        <f t="shared" si="291"/>
        <v>0</v>
      </c>
      <c r="K632" s="35" t="str">
        <f t="shared" si="292"/>
        <v/>
      </c>
      <c r="L632" s="25"/>
      <c r="M632" s="25"/>
      <c r="N632" s="26"/>
      <c r="O632" s="29">
        <f>IFERROR(('Q3 Setup'!$D$11-'Q3 Setup'!$E$11+SUMIFS($N$4:$N631,$C$4:$C631,'Q3 Setup'!$C$11)-SUMIFS($N$4:$N631,$C$4:$C631,'Q3 Setup'!$C$11,$B$4:$B631,"&lt;"&amp;$B632))/IFERROR(NETWORKDAYS($B632,'Q3 Setup'!$G$4),1),0)</f>
        <v>0</v>
      </c>
      <c r="P632" s="38" t="str">
        <f t="shared" si="293"/>
        <v/>
      </c>
    </row>
    <row r="633" spans="2:17" ht="18.75" customHeight="1" x14ac:dyDescent="0.2">
      <c r="B633" s="31">
        <v>46364</v>
      </c>
      <c r="C633" s="39" t="str">
        <f>'Q3 Setup'!$C$12</f>
        <v>Rep 6</v>
      </c>
      <c r="D633" s="33"/>
      <c r="E633" s="25"/>
      <c r="F633" s="40">
        <f t="shared" si="288"/>
        <v>0</v>
      </c>
      <c r="G633" s="40" t="str">
        <f t="shared" si="289"/>
        <v/>
      </c>
      <c r="H633" s="41" t="str">
        <f t="shared" si="290"/>
        <v/>
      </c>
      <c r="I633" s="36"/>
      <c r="J633" s="42">
        <f t="shared" si="291"/>
        <v>0</v>
      </c>
      <c r="K633" s="41" t="str">
        <f t="shared" si="292"/>
        <v/>
      </c>
      <c r="L633" s="25"/>
      <c r="M633" s="25"/>
      <c r="N633" s="26"/>
      <c r="O633" s="29">
        <f>IFERROR(('Q3 Setup'!$D$12-'Q3 Setup'!$E$12+SUMIFS($N$4:$N632,$C$4:$C632,'Q3 Setup'!$C$12)-SUMIFS($N$4:$N632,$C$4:$C632,'Q3 Setup'!$C$12,$B$4:$B632,"&lt;"&amp;$B633))/IFERROR(NETWORKDAYS($B633,'Q3 Setup'!$G$4),1),0)</f>
        <v>0</v>
      </c>
      <c r="P633" s="43" t="str">
        <f t="shared" si="293"/>
        <v/>
      </c>
    </row>
    <row r="634" spans="2:17" ht="18.75" customHeight="1" x14ac:dyDescent="0.2">
      <c r="B634" s="31">
        <v>46364</v>
      </c>
      <c r="C634" s="32" t="str">
        <f>'Q3 Setup'!$C$13</f>
        <v>Rep 7</v>
      </c>
      <c r="D634" s="33"/>
      <c r="E634" s="25"/>
      <c r="F634" s="34">
        <f t="shared" si="288"/>
        <v>0</v>
      </c>
      <c r="G634" s="34" t="str">
        <f t="shared" si="289"/>
        <v/>
      </c>
      <c r="H634" s="35" t="str">
        <f t="shared" si="290"/>
        <v/>
      </c>
      <c r="I634" s="36"/>
      <c r="J634" s="37">
        <f t="shared" si="291"/>
        <v>0</v>
      </c>
      <c r="K634" s="35" t="str">
        <f t="shared" si="292"/>
        <v/>
      </c>
      <c r="L634" s="25"/>
      <c r="M634" s="25"/>
      <c r="N634" s="26"/>
      <c r="O634" s="29">
        <f>IFERROR(('Q3 Setup'!$D$13-'Q3 Setup'!$E$13+SUMIFS($N$4:$N633,$C$4:$C633,'Q3 Setup'!$C$13)-SUMIFS($N$4:$N633,$C$4:$C633,'Q3 Setup'!$C$13,$B$4:$B633,"&lt;"&amp;$B634))/IFERROR(NETWORKDAYS($B634,'Q3 Setup'!$G$4),1),0)</f>
        <v>0</v>
      </c>
      <c r="P634" s="38" t="str">
        <f t="shared" si="293"/>
        <v/>
      </c>
    </row>
    <row r="635" spans="2:17" ht="18.75" customHeight="1" x14ac:dyDescent="0.2">
      <c r="B635" s="31">
        <v>46364</v>
      </c>
      <c r="C635" s="39" t="str">
        <f>'Q3 Setup'!$C$14</f>
        <v>Rep 8</v>
      </c>
      <c r="D635" s="33"/>
      <c r="E635" s="25"/>
      <c r="F635" s="40">
        <f t="shared" si="288"/>
        <v>0</v>
      </c>
      <c r="G635" s="40" t="str">
        <f t="shared" si="289"/>
        <v/>
      </c>
      <c r="H635" s="41" t="str">
        <f t="shared" si="290"/>
        <v/>
      </c>
      <c r="I635" s="36"/>
      <c r="J635" s="42">
        <f t="shared" si="291"/>
        <v>0</v>
      </c>
      <c r="K635" s="41" t="str">
        <f t="shared" si="292"/>
        <v/>
      </c>
      <c r="L635" s="25"/>
      <c r="M635" s="25"/>
      <c r="N635" s="26"/>
      <c r="O635" s="29">
        <f>IFERROR(('Q3 Setup'!$D$14-'Q3 Setup'!$E$14+SUMIFS($N$4:$N634,$C$4:$C634,'Q3 Setup'!$C$14)-SUMIFS($N$4:$N634,$C$4:$C634,'Q3 Setup'!$C$14,$B$4:$B634,"&lt;"&amp;$B635))/IFERROR(NETWORKDAYS($B635,'Q3 Setup'!$G$4),1),0)</f>
        <v>0</v>
      </c>
      <c r="P635" s="43" t="str">
        <f t="shared" si="293"/>
        <v/>
      </c>
    </row>
    <row r="636" spans="2:17" ht="18.75" customHeight="1" x14ac:dyDescent="0.2">
      <c r="B636" s="31">
        <v>46364</v>
      </c>
      <c r="C636" s="32" t="str">
        <f>'Q3 Setup'!$C$15</f>
        <v>Rep 9</v>
      </c>
      <c r="D636" s="33"/>
      <c r="E636" s="25"/>
      <c r="F636" s="34">
        <f t="shared" si="288"/>
        <v>0</v>
      </c>
      <c r="G636" s="34" t="str">
        <f t="shared" si="289"/>
        <v/>
      </c>
      <c r="H636" s="35" t="str">
        <f t="shared" si="290"/>
        <v/>
      </c>
      <c r="I636" s="36"/>
      <c r="J636" s="37">
        <f t="shared" si="291"/>
        <v>0</v>
      </c>
      <c r="K636" s="35" t="str">
        <f t="shared" si="292"/>
        <v/>
      </c>
      <c r="L636" s="25"/>
      <c r="M636" s="25"/>
      <c r="N636" s="26"/>
      <c r="O636" s="29">
        <f>IFERROR(('Q3 Setup'!$D$15-'Q3 Setup'!$E$15+SUMIFS($N$4:$N635,$C$4:$C635,'Q3 Setup'!$C$15)-SUMIFS($N$4:$N635,$C$4:$C635,'Q3 Setup'!$C$15,$B$4:$B635,"&lt;"&amp;$B636))/IFERROR(NETWORKDAYS($B636,'Q3 Setup'!$G$4),1),0)</f>
        <v>0</v>
      </c>
      <c r="P636" s="38" t="str">
        <f t="shared" si="293"/>
        <v/>
      </c>
    </row>
    <row r="637" spans="2:17" ht="18.75" customHeight="1" x14ac:dyDescent="0.2">
      <c r="B637" s="31">
        <v>46364</v>
      </c>
      <c r="C637" s="39" t="str">
        <f>'Q3 Setup'!$C$16</f>
        <v>Rep 10</v>
      </c>
      <c r="D637" s="33"/>
      <c r="E637" s="25"/>
      <c r="F637" s="40">
        <f t="shared" si="288"/>
        <v>0</v>
      </c>
      <c r="G637" s="40" t="str">
        <f t="shared" si="289"/>
        <v/>
      </c>
      <c r="H637" s="41" t="str">
        <f t="shared" si="290"/>
        <v/>
      </c>
      <c r="I637" s="36"/>
      <c r="J637" s="42">
        <f t="shared" si="291"/>
        <v>0</v>
      </c>
      <c r="K637" s="41" t="str">
        <f t="shared" si="292"/>
        <v/>
      </c>
      <c r="L637" s="25"/>
      <c r="M637" s="25"/>
      <c r="N637" s="26"/>
      <c r="O637" s="29">
        <f>IFERROR(('Q3 Setup'!$D$16-'Q3 Setup'!$E$16+SUMIFS($N$4:$N636,$C$4:$C636,'Q3 Setup'!$C$16)-SUMIFS($N$4:$N636,$C$4:$C636,'Q3 Setup'!$C$16,$B$4:$B636,"&lt;"&amp;$B637))/IFERROR(NETWORKDAYS($B637,'Q3 Setup'!$G$4),1),0)</f>
        <v>0</v>
      </c>
      <c r="P637" s="43" t="str">
        <f t="shared" si="293"/>
        <v/>
      </c>
    </row>
    <row r="638" spans="2:17" ht="18.75" customHeight="1" x14ac:dyDescent="0.2">
      <c r="B638" s="31">
        <v>46364</v>
      </c>
      <c r="C638" s="32">
        <f>'Q3 Setup'!$C$17</f>
        <v>0</v>
      </c>
      <c r="D638" s="33"/>
      <c r="E638" s="25"/>
      <c r="F638" s="34">
        <f t="shared" si="288"/>
        <v>0</v>
      </c>
      <c r="G638" s="34" t="str">
        <f t="shared" si="289"/>
        <v/>
      </c>
      <c r="H638" s="35" t="str">
        <f t="shared" si="290"/>
        <v/>
      </c>
      <c r="I638" s="36"/>
      <c r="J638" s="37">
        <f t="shared" si="291"/>
        <v>0</v>
      </c>
      <c r="K638" s="35" t="str">
        <f t="shared" si="292"/>
        <v/>
      </c>
      <c r="L638" s="25"/>
      <c r="M638" s="25"/>
      <c r="N638" s="26"/>
      <c r="O638" s="29">
        <f>IFERROR(('Q3 Setup'!$D$17-'Q3 Setup'!$E$17+SUMIFS($N$4:$N637,$C$4:$C637,'Q3 Setup'!$C$17)-SUMIFS($N$4:$N637,$C$4:$C637,'Q3 Setup'!$C$17,$B$4:$B637,"&lt;"&amp;$B638))/IFERROR(NETWORKDAYS($B638,'Q3 Setup'!$G$4),1),0)</f>
        <v>0</v>
      </c>
      <c r="P638" s="38" t="str">
        <f t="shared" si="293"/>
        <v/>
      </c>
    </row>
    <row r="639" spans="2:17" ht="18.75" customHeight="1" x14ac:dyDescent="0.2">
      <c r="B639" s="31">
        <v>46364</v>
      </c>
      <c r="C639" s="39">
        <f>'Q3 Setup'!$C$18</f>
        <v>0</v>
      </c>
      <c r="D639" s="33"/>
      <c r="E639" s="25"/>
      <c r="F639" s="40">
        <f t="shared" si="288"/>
        <v>0</v>
      </c>
      <c r="G639" s="40" t="str">
        <f t="shared" si="289"/>
        <v/>
      </c>
      <c r="H639" s="41" t="str">
        <f t="shared" si="290"/>
        <v/>
      </c>
      <c r="I639" s="36"/>
      <c r="J639" s="42">
        <f t="shared" si="291"/>
        <v>0</v>
      </c>
      <c r="K639" s="41" t="str">
        <f t="shared" si="292"/>
        <v/>
      </c>
      <c r="L639" s="25"/>
      <c r="M639" s="25"/>
      <c r="N639" s="26"/>
      <c r="O639" s="29">
        <f>IFERROR(('Q3 Setup'!$D$18-'Q3 Setup'!$E$18+SUMIFS($N$4:$N638,$C$4:$C638,'Q3 Setup'!$C$18)-SUMIFS($N$4:$N638,$C$4:$C638,'Q3 Setup'!$C$18,$B$4:$B638,"&lt;"&amp;$B639))/IFERROR(NETWORKDAYS($B639,'Q3 Setup'!$G$4),1),0)</f>
        <v>0</v>
      </c>
      <c r="P639" s="43" t="str">
        <f t="shared" si="293"/>
        <v/>
      </c>
    </row>
    <row r="640" spans="2:17" ht="4.5" customHeight="1" x14ac:dyDescent="0.2"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</row>
    <row r="641" spans="2:17" ht="18.75" customHeight="1" x14ac:dyDescent="0.2">
      <c r="B641" s="31">
        <v>46365</v>
      </c>
      <c r="C641" s="32" t="str">
        <f>'Q3 Setup'!$C$7</f>
        <v>Rep 1</v>
      </c>
      <c r="D641" s="33"/>
      <c r="E641" s="25"/>
      <c r="F641" s="34">
        <f t="shared" ref="F641:F652" si="294">IFERROR(D641*7.5,"")</f>
        <v>0</v>
      </c>
      <c r="G641" s="34" t="str">
        <f t="shared" ref="G641:G652" si="295">IFERROR(E641/D641,"")</f>
        <v/>
      </c>
      <c r="H641" s="35" t="str">
        <f t="shared" ref="H641:H652" si="296">IFERROR(E641/F641,"")</f>
        <v/>
      </c>
      <c r="I641" s="36"/>
      <c r="J641" s="37">
        <f t="shared" ref="J641:J652" si="297">IFERROR(D641*0.375/24,"")</f>
        <v>0</v>
      </c>
      <c r="K641" s="35" t="str">
        <f t="shared" ref="K641:K652" si="298">IFERROR(I641/J641,"")</f>
        <v/>
      </c>
      <c r="L641" s="25"/>
      <c r="M641" s="25"/>
      <c r="N641" s="26"/>
      <c r="O641" s="29">
        <f>IFERROR(('Q3 Setup'!$D$7-'Q3 Setup'!$E$7+SUMIFS($N$4:$N640,$C$4:$C640,'Q3 Setup'!$C$7)-SUMIFS($N$4:$N640,$C$4:$C640,'Q3 Setup'!$C$7,$B$4:$B640,"&lt;"&amp;$B641))/IFERROR(NETWORKDAYS($B641,'Q3 Setup'!$G$4),1),0)</f>
        <v>0</v>
      </c>
      <c r="P641" s="38" t="str">
        <f t="shared" ref="P641:P652" si="299">IFERROR(N641/O641,"")</f>
        <v/>
      </c>
    </row>
    <row r="642" spans="2:17" ht="18.75" customHeight="1" x14ac:dyDescent="0.2">
      <c r="B642" s="31">
        <v>46365</v>
      </c>
      <c r="C642" s="39" t="str">
        <f>'Q3 Setup'!$C$8</f>
        <v>Rep 2</v>
      </c>
      <c r="D642" s="33"/>
      <c r="E642" s="25"/>
      <c r="F642" s="40">
        <f t="shared" si="294"/>
        <v>0</v>
      </c>
      <c r="G642" s="40" t="str">
        <f t="shared" si="295"/>
        <v/>
      </c>
      <c r="H642" s="41" t="str">
        <f t="shared" si="296"/>
        <v/>
      </c>
      <c r="I642" s="36"/>
      <c r="J642" s="42">
        <f t="shared" si="297"/>
        <v>0</v>
      </c>
      <c r="K642" s="41" t="str">
        <f t="shared" si="298"/>
        <v/>
      </c>
      <c r="L642" s="25"/>
      <c r="M642" s="25"/>
      <c r="N642" s="26"/>
      <c r="O642" s="29">
        <f>IFERROR(('Q3 Setup'!$D$8-'Q3 Setup'!$E$8+SUMIFS($N$4:$N641,$C$4:$C641,'Q3 Setup'!$C$8)-SUMIFS($N$4:$N641,$C$4:$C641,'Q3 Setup'!$C$8,$B$4:$B641,"&lt;"&amp;$B642))/IFERROR(NETWORKDAYS($B642,'Q3 Setup'!$G$4),1),0)</f>
        <v>0</v>
      </c>
      <c r="P642" s="43" t="str">
        <f t="shared" si="299"/>
        <v/>
      </c>
    </row>
    <row r="643" spans="2:17" ht="18.75" customHeight="1" x14ac:dyDescent="0.2">
      <c r="B643" s="31">
        <v>46365</v>
      </c>
      <c r="C643" s="32" t="str">
        <f>'Q3 Setup'!$C$9</f>
        <v>Rep 3</v>
      </c>
      <c r="D643" s="33"/>
      <c r="E643" s="25"/>
      <c r="F643" s="34">
        <f t="shared" si="294"/>
        <v>0</v>
      </c>
      <c r="G643" s="34" t="str">
        <f t="shared" si="295"/>
        <v/>
      </c>
      <c r="H643" s="35" t="str">
        <f t="shared" si="296"/>
        <v/>
      </c>
      <c r="I643" s="36"/>
      <c r="J643" s="37">
        <f t="shared" si="297"/>
        <v>0</v>
      </c>
      <c r="K643" s="35" t="str">
        <f t="shared" si="298"/>
        <v/>
      </c>
      <c r="L643" s="25"/>
      <c r="M643" s="25"/>
      <c r="N643" s="26"/>
      <c r="O643" s="29">
        <f>IFERROR(('Q3 Setup'!$D$9-'Q3 Setup'!$E$9+SUMIFS($N$4:$N642,$C$4:$C642,'Q3 Setup'!$C$9)-SUMIFS($N$4:$N642,$C$4:$C642,'Q3 Setup'!$C$9,$B$4:$B642,"&lt;"&amp;$B643))/IFERROR(NETWORKDAYS($B643,'Q3 Setup'!$G$4),1),0)</f>
        <v>0</v>
      </c>
      <c r="P643" s="38" t="str">
        <f t="shared" si="299"/>
        <v/>
      </c>
    </row>
    <row r="644" spans="2:17" ht="18.75" customHeight="1" x14ac:dyDescent="0.2">
      <c r="B644" s="31">
        <v>46365</v>
      </c>
      <c r="C644" s="39" t="str">
        <f>'Q3 Setup'!$C$10</f>
        <v>Rep 4</v>
      </c>
      <c r="D644" s="33"/>
      <c r="E644" s="25"/>
      <c r="F644" s="40">
        <f t="shared" si="294"/>
        <v>0</v>
      </c>
      <c r="G644" s="40" t="str">
        <f t="shared" si="295"/>
        <v/>
      </c>
      <c r="H644" s="41" t="str">
        <f t="shared" si="296"/>
        <v/>
      </c>
      <c r="I644" s="36"/>
      <c r="J644" s="42">
        <f t="shared" si="297"/>
        <v>0</v>
      </c>
      <c r="K644" s="41" t="str">
        <f t="shared" si="298"/>
        <v/>
      </c>
      <c r="L644" s="25"/>
      <c r="M644" s="25"/>
      <c r="N644" s="26"/>
      <c r="O644" s="29">
        <f>IFERROR(('Q3 Setup'!$D$10-'Q3 Setup'!$E$10+SUMIFS($N$4:$N643,$C$4:$C643,'Q3 Setup'!$C$10)-SUMIFS($N$4:$N643,$C$4:$C643,'Q3 Setup'!$C$10,$B$4:$B643,"&lt;"&amp;$B644))/IFERROR(NETWORKDAYS($B644,'Q3 Setup'!$G$4),1),0)</f>
        <v>0</v>
      </c>
      <c r="P644" s="43" t="str">
        <f t="shared" si="299"/>
        <v/>
      </c>
    </row>
    <row r="645" spans="2:17" ht="18.75" customHeight="1" x14ac:dyDescent="0.2">
      <c r="B645" s="31">
        <v>46365</v>
      </c>
      <c r="C645" s="32" t="str">
        <f>'Q3 Setup'!$C$11</f>
        <v>Rep 5</v>
      </c>
      <c r="D645" s="33"/>
      <c r="E645" s="25"/>
      <c r="F645" s="34">
        <f t="shared" si="294"/>
        <v>0</v>
      </c>
      <c r="G645" s="34" t="str">
        <f t="shared" si="295"/>
        <v/>
      </c>
      <c r="H645" s="35" t="str">
        <f t="shared" si="296"/>
        <v/>
      </c>
      <c r="I645" s="36"/>
      <c r="J645" s="37">
        <f t="shared" si="297"/>
        <v>0</v>
      </c>
      <c r="K645" s="35" t="str">
        <f t="shared" si="298"/>
        <v/>
      </c>
      <c r="L645" s="25"/>
      <c r="M645" s="25"/>
      <c r="N645" s="26"/>
      <c r="O645" s="29">
        <f>IFERROR(('Q3 Setup'!$D$11-'Q3 Setup'!$E$11+SUMIFS($N$4:$N644,$C$4:$C644,'Q3 Setup'!$C$11)-SUMIFS($N$4:$N644,$C$4:$C644,'Q3 Setup'!$C$11,$B$4:$B644,"&lt;"&amp;$B645))/IFERROR(NETWORKDAYS($B645,'Q3 Setup'!$G$4),1),0)</f>
        <v>0</v>
      </c>
      <c r="P645" s="38" t="str">
        <f t="shared" si="299"/>
        <v/>
      </c>
    </row>
    <row r="646" spans="2:17" ht="18.75" customHeight="1" x14ac:dyDescent="0.2">
      <c r="B646" s="31">
        <v>46365</v>
      </c>
      <c r="C646" s="39" t="str">
        <f>'Q3 Setup'!$C$12</f>
        <v>Rep 6</v>
      </c>
      <c r="D646" s="33"/>
      <c r="E646" s="25"/>
      <c r="F646" s="40">
        <f t="shared" si="294"/>
        <v>0</v>
      </c>
      <c r="G646" s="40" t="str">
        <f t="shared" si="295"/>
        <v/>
      </c>
      <c r="H646" s="41" t="str">
        <f t="shared" si="296"/>
        <v/>
      </c>
      <c r="I646" s="36"/>
      <c r="J646" s="42">
        <f t="shared" si="297"/>
        <v>0</v>
      </c>
      <c r="K646" s="41" t="str">
        <f t="shared" si="298"/>
        <v/>
      </c>
      <c r="L646" s="25"/>
      <c r="M646" s="25"/>
      <c r="N646" s="26"/>
      <c r="O646" s="29">
        <f>IFERROR(('Q3 Setup'!$D$12-'Q3 Setup'!$E$12+SUMIFS($N$4:$N645,$C$4:$C645,'Q3 Setup'!$C$12)-SUMIFS($N$4:$N645,$C$4:$C645,'Q3 Setup'!$C$12,$B$4:$B645,"&lt;"&amp;$B646))/IFERROR(NETWORKDAYS($B646,'Q3 Setup'!$G$4),1),0)</f>
        <v>0</v>
      </c>
      <c r="P646" s="43" t="str">
        <f t="shared" si="299"/>
        <v/>
      </c>
    </row>
    <row r="647" spans="2:17" ht="18.75" customHeight="1" x14ac:dyDescent="0.2">
      <c r="B647" s="31">
        <v>46365</v>
      </c>
      <c r="C647" s="32" t="str">
        <f>'Q3 Setup'!$C$13</f>
        <v>Rep 7</v>
      </c>
      <c r="D647" s="33"/>
      <c r="E647" s="25"/>
      <c r="F647" s="34">
        <f t="shared" si="294"/>
        <v>0</v>
      </c>
      <c r="G647" s="34" t="str">
        <f t="shared" si="295"/>
        <v/>
      </c>
      <c r="H647" s="35" t="str">
        <f t="shared" si="296"/>
        <v/>
      </c>
      <c r="I647" s="36"/>
      <c r="J647" s="37">
        <f t="shared" si="297"/>
        <v>0</v>
      </c>
      <c r="K647" s="35" t="str">
        <f t="shared" si="298"/>
        <v/>
      </c>
      <c r="L647" s="25"/>
      <c r="M647" s="25"/>
      <c r="N647" s="26"/>
      <c r="O647" s="29">
        <f>IFERROR(('Q3 Setup'!$D$13-'Q3 Setup'!$E$13+SUMIFS($N$4:$N646,$C$4:$C646,'Q3 Setup'!$C$13)-SUMIFS($N$4:$N646,$C$4:$C646,'Q3 Setup'!$C$13,$B$4:$B646,"&lt;"&amp;$B647))/IFERROR(NETWORKDAYS($B647,'Q3 Setup'!$G$4),1),0)</f>
        <v>0</v>
      </c>
      <c r="P647" s="38" t="str">
        <f t="shared" si="299"/>
        <v/>
      </c>
    </row>
    <row r="648" spans="2:17" ht="18.75" customHeight="1" x14ac:dyDescent="0.2">
      <c r="B648" s="31">
        <v>46365</v>
      </c>
      <c r="C648" s="39" t="str">
        <f>'Q3 Setup'!$C$14</f>
        <v>Rep 8</v>
      </c>
      <c r="D648" s="33"/>
      <c r="E648" s="25"/>
      <c r="F648" s="40">
        <f t="shared" si="294"/>
        <v>0</v>
      </c>
      <c r="G648" s="40" t="str">
        <f t="shared" si="295"/>
        <v/>
      </c>
      <c r="H648" s="41" t="str">
        <f t="shared" si="296"/>
        <v/>
      </c>
      <c r="I648" s="36"/>
      <c r="J648" s="42">
        <f t="shared" si="297"/>
        <v>0</v>
      </c>
      <c r="K648" s="41" t="str">
        <f t="shared" si="298"/>
        <v/>
      </c>
      <c r="L648" s="25"/>
      <c r="M648" s="25"/>
      <c r="N648" s="26"/>
      <c r="O648" s="29">
        <f>IFERROR(('Q3 Setup'!$D$14-'Q3 Setup'!$E$14+SUMIFS($N$4:$N647,$C$4:$C647,'Q3 Setup'!$C$14)-SUMIFS($N$4:$N647,$C$4:$C647,'Q3 Setup'!$C$14,$B$4:$B647,"&lt;"&amp;$B648))/IFERROR(NETWORKDAYS($B648,'Q3 Setup'!$G$4),1),0)</f>
        <v>0</v>
      </c>
      <c r="P648" s="43" t="str">
        <f t="shared" si="299"/>
        <v/>
      </c>
    </row>
    <row r="649" spans="2:17" ht="18.75" customHeight="1" x14ac:dyDescent="0.2">
      <c r="B649" s="31">
        <v>46365</v>
      </c>
      <c r="C649" s="32" t="str">
        <f>'Q3 Setup'!$C$15</f>
        <v>Rep 9</v>
      </c>
      <c r="D649" s="33"/>
      <c r="E649" s="25"/>
      <c r="F649" s="34">
        <f t="shared" si="294"/>
        <v>0</v>
      </c>
      <c r="G649" s="34" t="str">
        <f t="shared" si="295"/>
        <v/>
      </c>
      <c r="H649" s="35" t="str">
        <f t="shared" si="296"/>
        <v/>
      </c>
      <c r="I649" s="36"/>
      <c r="J649" s="37">
        <f t="shared" si="297"/>
        <v>0</v>
      </c>
      <c r="K649" s="35" t="str">
        <f t="shared" si="298"/>
        <v/>
      </c>
      <c r="L649" s="25"/>
      <c r="M649" s="25"/>
      <c r="N649" s="26"/>
      <c r="O649" s="29">
        <f>IFERROR(('Q3 Setup'!$D$15-'Q3 Setup'!$E$15+SUMIFS($N$4:$N648,$C$4:$C648,'Q3 Setup'!$C$15)-SUMIFS($N$4:$N648,$C$4:$C648,'Q3 Setup'!$C$15,$B$4:$B648,"&lt;"&amp;$B649))/IFERROR(NETWORKDAYS($B649,'Q3 Setup'!$G$4),1),0)</f>
        <v>0</v>
      </c>
      <c r="P649" s="38" t="str">
        <f t="shared" si="299"/>
        <v/>
      </c>
    </row>
    <row r="650" spans="2:17" ht="18.75" customHeight="1" x14ac:dyDescent="0.2">
      <c r="B650" s="31">
        <v>46365</v>
      </c>
      <c r="C650" s="39" t="str">
        <f>'Q3 Setup'!$C$16</f>
        <v>Rep 10</v>
      </c>
      <c r="D650" s="33"/>
      <c r="E650" s="25"/>
      <c r="F650" s="40">
        <f t="shared" si="294"/>
        <v>0</v>
      </c>
      <c r="G650" s="40" t="str">
        <f t="shared" si="295"/>
        <v/>
      </c>
      <c r="H650" s="41" t="str">
        <f t="shared" si="296"/>
        <v/>
      </c>
      <c r="I650" s="36"/>
      <c r="J650" s="42">
        <f t="shared" si="297"/>
        <v>0</v>
      </c>
      <c r="K650" s="41" t="str">
        <f t="shared" si="298"/>
        <v/>
      </c>
      <c r="L650" s="25"/>
      <c r="M650" s="25"/>
      <c r="N650" s="26"/>
      <c r="O650" s="29">
        <f>IFERROR(('Q3 Setup'!$D$16-'Q3 Setup'!$E$16+SUMIFS($N$4:$N649,$C$4:$C649,'Q3 Setup'!$C$16)-SUMIFS($N$4:$N649,$C$4:$C649,'Q3 Setup'!$C$16,$B$4:$B649,"&lt;"&amp;$B650))/IFERROR(NETWORKDAYS($B650,'Q3 Setup'!$G$4),1),0)</f>
        <v>0</v>
      </c>
      <c r="P650" s="43" t="str">
        <f t="shared" si="299"/>
        <v/>
      </c>
    </row>
    <row r="651" spans="2:17" ht="18.75" customHeight="1" x14ac:dyDescent="0.2">
      <c r="B651" s="31">
        <v>46365</v>
      </c>
      <c r="C651" s="32">
        <f>'Q3 Setup'!$C$17</f>
        <v>0</v>
      </c>
      <c r="D651" s="33"/>
      <c r="E651" s="25"/>
      <c r="F651" s="34">
        <f t="shared" si="294"/>
        <v>0</v>
      </c>
      <c r="G651" s="34" t="str">
        <f t="shared" si="295"/>
        <v/>
      </c>
      <c r="H651" s="35" t="str">
        <f t="shared" si="296"/>
        <v/>
      </c>
      <c r="I651" s="36"/>
      <c r="J651" s="37">
        <f t="shared" si="297"/>
        <v>0</v>
      </c>
      <c r="K651" s="35" t="str">
        <f t="shared" si="298"/>
        <v/>
      </c>
      <c r="L651" s="25"/>
      <c r="M651" s="25"/>
      <c r="N651" s="26"/>
      <c r="O651" s="29">
        <f>IFERROR(('Q3 Setup'!$D$17-'Q3 Setup'!$E$17+SUMIFS($N$4:$N650,$C$4:$C650,'Q3 Setup'!$C$17)-SUMIFS($N$4:$N650,$C$4:$C650,'Q3 Setup'!$C$17,$B$4:$B650,"&lt;"&amp;$B651))/IFERROR(NETWORKDAYS($B651,'Q3 Setup'!$G$4),1),0)</f>
        <v>0</v>
      </c>
      <c r="P651" s="38" t="str">
        <f t="shared" si="299"/>
        <v/>
      </c>
    </row>
    <row r="652" spans="2:17" ht="18.75" customHeight="1" x14ac:dyDescent="0.2">
      <c r="B652" s="31">
        <v>46365</v>
      </c>
      <c r="C652" s="39">
        <f>'Q3 Setup'!$C$18</f>
        <v>0</v>
      </c>
      <c r="D652" s="33"/>
      <c r="E652" s="25"/>
      <c r="F652" s="40">
        <f t="shared" si="294"/>
        <v>0</v>
      </c>
      <c r="G652" s="40" t="str">
        <f t="shared" si="295"/>
        <v/>
      </c>
      <c r="H652" s="41" t="str">
        <f t="shared" si="296"/>
        <v/>
      </c>
      <c r="I652" s="36"/>
      <c r="J652" s="42">
        <f t="shared" si="297"/>
        <v>0</v>
      </c>
      <c r="K652" s="41" t="str">
        <f t="shared" si="298"/>
        <v/>
      </c>
      <c r="L652" s="25"/>
      <c r="M652" s="25"/>
      <c r="N652" s="26"/>
      <c r="O652" s="29">
        <f>IFERROR(('Q3 Setup'!$D$18-'Q3 Setup'!$E$18+SUMIFS($N$4:$N651,$C$4:$C651,'Q3 Setup'!$C$18)-SUMIFS($N$4:$N651,$C$4:$C651,'Q3 Setup'!$C$18,$B$4:$B651,"&lt;"&amp;$B652))/IFERROR(NETWORKDAYS($B652,'Q3 Setup'!$G$4),1),0)</f>
        <v>0</v>
      </c>
      <c r="P652" s="43" t="str">
        <f t="shared" si="299"/>
        <v/>
      </c>
    </row>
    <row r="653" spans="2:17" ht="4.5" customHeight="1" x14ac:dyDescent="0.2"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</row>
    <row r="654" spans="2:17" ht="18.75" customHeight="1" x14ac:dyDescent="0.2">
      <c r="B654" s="31">
        <v>46366</v>
      </c>
      <c r="C654" s="32" t="str">
        <f>'Q3 Setup'!$C$7</f>
        <v>Rep 1</v>
      </c>
      <c r="D654" s="33"/>
      <c r="E654" s="25"/>
      <c r="F654" s="34">
        <f t="shared" ref="F654:F665" si="300">IFERROR(D654*7.5,"")</f>
        <v>0</v>
      </c>
      <c r="G654" s="34" t="str">
        <f t="shared" ref="G654:G665" si="301">IFERROR(E654/D654,"")</f>
        <v/>
      </c>
      <c r="H654" s="35" t="str">
        <f t="shared" ref="H654:H665" si="302">IFERROR(E654/F654,"")</f>
        <v/>
      </c>
      <c r="I654" s="36"/>
      <c r="J654" s="37">
        <f t="shared" ref="J654:J665" si="303">IFERROR(D654*0.375/24,"")</f>
        <v>0</v>
      </c>
      <c r="K654" s="35" t="str">
        <f t="shared" ref="K654:K665" si="304">IFERROR(I654/J654,"")</f>
        <v/>
      </c>
      <c r="L654" s="25"/>
      <c r="M654" s="25"/>
      <c r="N654" s="26"/>
      <c r="O654" s="29">
        <f>IFERROR(('Q3 Setup'!$D$7-'Q3 Setup'!$E$7+SUMIFS($N$4:$N653,$C$4:$C653,'Q3 Setup'!$C$7)-SUMIFS($N$4:$N653,$C$4:$C653,'Q3 Setup'!$C$7,$B$4:$B653,"&lt;"&amp;$B654))/IFERROR(NETWORKDAYS($B654,'Q3 Setup'!$G$4),1),0)</f>
        <v>0</v>
      </c>
      <c r="P654" s="38" t="str">
        <f t="shared" ref="P654:P665" si="305">IFERROR(N654/O654,"")</f>
        <v/>
      </c>
    </row>
    <row r="655" spans="2:17" ht="18.75" customHeight="1" x14ac:dyDescent="0.2">
      <c r="B655" s="31">
        <v>46366</v>
      </c>
      <c r="C655" s="39" t="str">
        <f>'Q3 Setup'!$C$8</f>
        <v>Rep 2</v>
      </c>
      <c r="D655" s="33"/>
      <c r="E655" s="25"/>
      <c r="F655" s="40">
        <f t="shared" si="300"/>
        <v>0</v>
      </c>
      <c r="G655" s="40" t="str">
        <f t="shared" si="301"/>
        <v/>
      </c>
      <c r="H655" s="41" t="str">
        <f t="shared" si="302"/>
        <v/>
      </c>
      <c r="I655" s="36"/>
      <c r="J655" s="42">
        <f t="shared" si="303"/>
        <v>0</v>
      </c>
      <c r="K655" s="41" t="str">
        <f t="shared" si="304"/>
        <v/>
      </c>
      <c r="L655" s="25"/>
      <c r="M655" s="25"/>
      <c r="N655" s="26"/>
      <c r="O655" s="29">
        <f>IFERROR(('Q3 Setup'!$D$8-'Q3 Setup'!$E$8+SUMIFS($N$4:$N654,$C$4:$C654,'Q3 Setup'!$C$8)-SUMIFS($N$4:$N654,$C$4:$C654,'Q3 Setup'!$C$8,$B$4:$B654,"&lt;"&amp;$B655))/IFERROR(NETWORKDAYS($B655,'Q3 Setup'!$G$4),1),0)</f>
        <v>0</v>
      </c>
      <c r="P655" s="43" t="str">
        <f t="shared" si="305"/>
        <v/>
      </c>
    </row>
    <row r="656" spans="2:17" ht="18.75" customHeight="1" x14ac:dyDescent="0.2">
      <c r="B656" s="31">
        <v>46366</v>
      </c>
      <c r="C656" s="32" t="str">
        <f>'Q3 Setup'!$C$9</f>
        <v>Rep 3</v>
      </c>
      <c r="D656" s="33"/>
      <c r="E656" s="25"/>
      <c r="F656" s="34">
        <f t="shared" si="300"/>
        <v>0</v>
      </c>
      <c r="G656" s="34" t="str">
        <f t="shared" si="301"/>
        <v/>
      </c>
      <c r="H656" s="35" t="str">
        <f t="shared" si="302"/>
        <v/>
      </c>
      <c r="I656" s="36"/>
      <c r="J656" s="37">
        <f t="shared" si="303"/>
        <v>0</v>
      </c>
      <c r="K656" s="35" t="str">
        <f t="shared" si="304"/>
        <v/>
      </c>
      <c r="L656" s="25"/>
      <c r="M656" s="25"/>
      <c r="N656" s="26"/>
      <c r="O656" s="29">
        <f>IFERROR(('Q3 Setup'!$D$9-'Q3 Setup'!$E$9+SUMIFS($N$4:$N655,$C$4:$C655,'Q3 Setup'!$C$9)-SUMIFS($N$4:$N655,$C$4:$C655,'Q3 Setup'!$C$9,$B$4:$B655,"&lt;"&amp;$B656))/IFERROR(NETWORKDAYS($B656,'Q3 Setup'!$G$4),1),0)</f>
        <v>0</v>
      </c>
      <c r="P656" s="38" t="str">
        <f t="shared" si="305"/>
        <v/>
      </c>
    </row>
    <row r="657" spans="2:17" ht="18.75" customHeight="1" x14ac:dyDescent="0.2">
      <c r="B657" s="31">
        <v>46366</v>
      </c>
      <c r="C657" s="39" t="str">
        <f>'Q3 Setup'!$C$10</f>
        <v>Rep 4</v>
      </c>
      <c r="D657" s="33"/>
      <c r="E657" s="25"/>
      <c r="F657" s="40">
        <f t="shared" si="300"/>
        <v>0</v>
      </c>
      <c r="G657" s="40" t="str">
        <f t="shared" si="301"/>
        <v/>
      </c>
      <c r="H657" s="41" t="str">
        <f t="shared" si="302"/>
        <v/>
      </c>
      <c r="I657" s="36"/>
      <c r="J657" s="42">
        <f t="shared" si="303"/>
        <v>0</v>
      </c>
      <c r="K657" s="41" t="str">
        <f t="shared" si="304"/>
        <v/>
      </c>
      <c r="L657" s="25"/>
      <c r="M657" s="25"/>
      <c r="N657" s="26"/>
      <c r="O657" s="29">
        <f>IFERROR(('Q3 Setup'!$D$10-'Q3 Setup'!$E$10+SUMIFS($N$4:$N656,$C$4:$C656,'Q3 Setup'!$C$10)-SUMIFS($N$4:$N656,$C$4:$C656,'Q3 Setup'!$C$10,$B$4:$B656,"&lt;"&amp;$B657))/IFERROR(NETWORKDAYS($B657,'Q3 Setup'!$G$4),1),0)</f>
        <v>0</v>
      </c>
      <c r="P657" s="43" t="str">
        <f t="shared" si="305"/>
        <v/>
      </c>
    </row>
    <row r="658" spans="2:17" ht="18.75" customHeight="1" x14ac:dyDescent="0.2">
      <c r="B658" s="31">
        <v>46366</v>
      </c>
      <c r="C658" s="32" t="str">
        <f>'Q3 Setup'!$C$11</f>
        <v>Rep 5</v>
      </c>
      <c r="D658" s="33"/>
      <c r="E658" s="25"/>
      <c r="F658" s="34">
        <f t="shared" si="300"/>
        <v>0</v>
      </c>
      <c r="G658" s="34" t="str">
        <f t="shared" si="301"/>
        <v/>
      </c>
      <c r="H658" s="35" t="str">
        <f t="shared" si="302"/>
        <v/>
      </c>
      <c r="I658" s="36"/>
      <c r="J658" s="37">
        <f t="shared" si="303"/>
        <v>0</v>
      </c>
      <c r="K658" s="35" t="str">
        <f t="shared" si="304"/>
        <v/>
      </c>
      <c r="L658" s="25"/>
      <c r="M658" s="25"/>
      <c r="N658" s="26"/>
      <c r="O658" s="29">
        <f>IFERROR(('Q3 Setup'!$D$11-'Q3 Setup'!$E$11+SUMIFS($N$4:$N657,$C$4:$C657,'Q3 Setup'!$C$11)-SUMIFS($N$4:$N657,$C$4:$C657,'Q3 Setup'!$C$11,$B$4:$B657,"&lt;"&amp;$B658))/IFERROR(NETWORKDAYS($B658,'Q3 Setup'!$G$4),1),0)</f>
        <v>0</v>
      </c>
      <c r="P658" s="38" t="str">
        <f t="shared" si="305"/>
        <v/>
      </c>
    </row>
    <row r="659" spans="2:17" ht="18.75" customHeight="1" x14ac:dyDescent="0.2">
      <c r="B659" s="31">
        <v>46366</v>
      </c>
      <c r="C659" s="39" t="str">
        <f>'Q3 Setup'!$C$12</f>
        <v>Rep 6</v>
      </c>
      <c r="D659" s="33"/>
      <c r="E659" s="25"/>
      <c r="F659" s="40">
        <f t="shared" si="300"/>
        <v>0</v>
      </c>
      <c r="G659" s="40" t="str">
        <f t="shared" si="301"/>
        <v/>
      </c>
      <c r="H659" s="41" t="str">
        <f t="shared" si="302"/>
        <v/>
      </c>
      <c r="I659" s="36"/>
      <c r="J659" s="42">
        <f t="shared" si="303"/>
        <v>0</v>
      </c>
      <c r="K659" s="41" t="str">
        <f t="shared" si="304"/>
        <v/>
      </c>
      <c r="L659" s="25"/>
      <c r="M659" s="25"/>
      <c r="N659" s="26"/>
      <c r="O659" s="29">
        <f>IFERROR(('Q3 Setup'!$D$12-'Q3 Setup'!$E$12+SUMIFS($N$4:$N658,$C$4:$C658,'Q3 Setup'!$C$12)-SUMIFS($N$4:$N658,$C$4:$C658,'Q3 Setup'!$C$12,$B$4:$B658,"&lt;"&amp;$B659))/IFERROR(NETWORKDAYS($B659,'Q3 Setup'!$G$4),1),0)</f>
        <v>0</v>
      </c>
      <c r="P659" s="43" t="str">
        <f t="shared" si="305"/>
        <v/>
      </c>
    </row>
    <row r="660" spans="2:17" ht="18.75" customHeight="1" x14ac:dyDescent="0.2">
      <c r="B660" s="31">
        <v>46366</v>
      </c>
      <c r="C660" s="32" t="str">
        <f>'Q3 Setup'!$C$13</f>
        <v>Rep 7</v>
      </c>
      <c r="D660" s="33"/>
      <c r="E660" s="25"/>
      <c r="F660" s="34">
        <f t="shared" si="300"/>
        <v>0</v>
      </c>
      <c r="G660" s="34" t="str">
        <f t="shared" si="301"/>
        <v/>
      </c>
      <c r="H660" s="35" t="str">
        <f t="shared" si="302"/>
        <v/>
      </c>
      <c r="I660" s="36"/>
      <c r="J660" s="37">
        <f t="shared" si="303"/>
        <v>0</v>
      </c>
      <c r="K660" s="35" t="str">
        <f t="shared" si="304"/>
        <v/>
      </c>
      <c r="L660" s="25"/>
      <c r="M660" s="25"/>
      <c r="N660" s="26"/>
      <c r="O660" s="29">
        <f>IFERROR(('Q3 Setup'!$D$13-'Q3 Setup'!$E$13+SUMIFS($N$4:$N659,$C$4:$C659,'Q3 Setup'!$C$13)-SUMIFS($N$4:$N659,$C$4:$C659,'Q3 Setup'!$C$13,$B$4:$B659,"&lt;"&amp;$B660))/IFERROR(NETWORKDAYS($B660,'Q3 Setup'!$G$4),1),0)</f>
        <v>0</v>
      </c>
      <c r="P660" s="38" t="str">
        <f t="shared" si="305"/>
        <v/>
      </c>
    </row>
    <row r="661" spans="2:17" ht="18.75" customHeight="1" x14ac:dyDescent="0.2">
      <c r="B661" s="31">
        <v>46366</v>
      </c>
      <c r="C661" s="39" t="str">
        <f>'Q3 Setup'!$C$14</f>
        <v>Rep 8</v>
      </c>
      <c r="D661" s="33"/>
      <c r="E661" s="25"/>
      <c r="F661" s="40">
        <f t="shared" si="300"/>
        <v>0</v>
      </c>
      <c r="G661" s="40" t="str">
        <f t="shared" si="301"/>
        <v/>
      </c>
      <c r="H661" s="41" t="str">
        <f t="shared" si="302"/>
        <v/>
      </c>
      <c r="I661" s="36"/>
      <c r="J661" s="42">
        <f t="shared" si="303"/>
        <v>0</v>
      </c>
      <c r="K661" s="41" t="str">
        <f t="shared" si="304"/>
        <v/>
      </c>
      <c r="L661" s="25"/>
      <c r="M661" s="25"/>
      <c r="N661" s="26"/>
      <c r="O661" s="29">
        <f>IFERROR(('Q3 Setup'!$D$14-'Q3 Setup'!$E$14+SUMIFS($N$4:$N660,$C$4:$C660,'Q3 Setup'!$C$14)-SUMIFS($N$4:$N660,$C$4:$C660,'Q3 Setup'!$C$14,$B$4:$B660,"&lt;"&amp;$B661))/IFERROR(NETWORKDAYS($B661,'Q3 Setup'!$G$4),1),0)</f>
        <v>0</v>
      </c>
      <c r="P661" s="43" t="str">
        <f t="shared" si="305"/>
        <v/>
      </c>
    </row>
    <row r="662" spans="2:17" ht="18.75" customHeight="1" x14ac:dyDescent="0.2">
      <c r="B662" s="31">
        <v>46366</v>
      </c>
      <c r="C662" s="32" t="str">
        <f>'Q3 Setup'!$C$15</f>
        <v>Rep 9</v>
      </c>
      <c r="D662" s="33"/>
      <c r="E662" s="25"/>
      <c r="F662" s="34">
        <f t="shared" si="300"/>
        <v>0</v>
      </c>
      <c r="G662" s="34" t="str">
        <f t="shared" si="301"/>
        <v/>
      </c>
      <c r="H662" s="35" t="str">
        <f t="shared" si="302"/>
        <v/>
      </c>
      <c r="I662" s="36"/>
      <c r="J662" s="37">
        <f t="shared" si="303"/>
        <v>0</v>
      </c>
      <c r="K662" s="35" t="str">
        <f t="shared" si="304"/>
        <v/>
      </c>
      <c r="L662" s="25"/>
      <c r="M662" s="25"/>
      <c r="N662" s="26"/>
      <c r="O662" s="29">
        <f>IFERROR(('Q3 Setup'!$D$15-'Q3 Setup'!$E$15+SUMIFS($N$4:$N661,$C$4:$C661,'Q3 Setup'!$C$15)-SUMIFS($N$4:$N661,$C$4:$C661,'Q3 Setup'!$C$15,$B$4:$B661,"&lt;"&amp;$B662))/IFERROR(NETWORKDAYS($B662,'Q3 Setup'!$G$4),1),0)</f>
        <v>0</v>
      </c>
      <c r="P662" s="38" t="str">
        <f t="shared" si="305"/>
        <v/>
      </c>
    </row>
    <row r="663" spans="2:17" ht="18.75" customHeight="1" x14ac:dyDescent="0.2">
      <c r="B663" s="31">
        <v>46366</v>
      </c>
      <c r="C663" s="39" t="str">
        <f>'Q3 Setup'!$C$16</f>
        <v>Rep 10</v>
      </c>
      <c r="D663" s="33"/>
      <c r="E663" s="25"/>
      <c r="F663" s="40">
        <f t="shared" si="300"/>
        <v>0</v>
      </c>
      <c r="G663" s="40" t="str">
        <f t="shared" si="301"/>
        <v/>
      </c>
      <c r="H663" s="41" t="str">
        <f t="shared" si="302"/>
        <v/>
      </c>
      <c r="I663" s="36"/>
      <c r="J663" s="42">
        <f t="shared" si="303"/>
        <v>0</v>
      </c>
      <c r="K663" s="41" t="str">
        <f t="shared" si="304"/>
        <v/>
      </c>
      <c r="L663" s="25"/>
      <c r="M663" s="25"/>
      <c r="N663" s="26"/>
      <c r="O663" s="29">
        <f>IFERROR(('Q3 Setup'!$D$16-'Q3 Setup'!$E$16+SUMIFS($N$4:$N662,$C$4:$C662,'Q3 Setup'!$C$16)-SUMIFS($N$4:$N662,$C$4:$C662,'Q3 Setup'!$C$16,$B$4:$B662,"&lt;"&amp;$B663))/IFERROR(NETWORKDAYS($B663,'Q3 Setup'!$G$4),1),0)</f>
        <v>0</v>
      </c>
      <c r="P663" s="43" t="str">
        <f t="shared" si="305"/>
        <v/>
      </c>
    </row>
    <row r="664" spans="2:17" ht="18.75" customHeight="1" x14ac:dyDescent="0.2">
      <c r="B664" s="31">
        <v>46366</v>
      </c>
      <c r="C664" s="32">
        <f>'Q3 Setup'!$C$17</f>
        <v>0</v>
      </c>
      <c r="D664" s="33"/>
      <c r="E664" s="25"/>
      <c r="F664" s="34">
        <f t="shared" si="300"/>
        <v>0</v>
      </c>
      <c r="G664" s="34" t="str">
        <f t="shared" si="301"/>
        <v/>
      </c>
      <c r="H664" s="35" t="str">
        <f t="shared" si="302"/>
        <v/>
      </c>
      <c r="I664" s="36"/>
      <c r="J664" s="37">
        <f t="shared" si="303"/>
        <v>0</v>
      </c>
      <c r="K664" s="35" t="str">
        <f t="shared" si="304"/>
        <v/>
      </c>
      <c r="L664" s="25"/>
      <c r="M664" s="25"/>
      <c r="N664" s="26"/>
      <c r="O664" s="29">
        <f>IFERROR(('Q3 Setup'!$D$17-'Q3 Setup'!$E$17+SUMIFS($N$4:$N663,$C$4:$C663,'Q3 Setup'!$C$17)-SUMIFS($N$4:$N663,$C$4:$C663,'Q3 Setup'!$C$17,$B$4:$B663,"&lt;"&amp;$B664))/IFERROR(NETWORKDAYS($B664,'Q3 Setup'!$G$4),1),0)</f>
        <v>0</v>
      </c>
      <c r="P664" s="38" t="str">
        <f t="shared" si="305"/>
        <v/>
      </c>
    </row>
    <row r="665" spans="2:17" ht="18.75" customHeight="1" x14ac:dyDescent="0.2">
      <c r="B665" s="31">
        <v>46366</v>
      </c>
      <c r="C665" s="39">
        <f>'Q3 Setup'!$C$18</f>
        <v>0</v>
      </c>
      <c r="D665" s="33"/>
      <c r="E665" s="25"/>
      <c r="F665" s="40">
        <f t="shared" si="300"/>
        <v>0</v>
      </c>
      <c r="G665" s="40" t="str">
        <f t="shared" si="301"/>
        <v/>
      </c>
      <c r="H665" s="41" t="str">
        <f t="shared" si="302"/>
        <v/>
      </c>
      <c r="I665" s="36"/>
      <c r="J665" s="42">
        <f t="shared" si="303"/>
        <v>0</v>
      </c>
      <c r="K665" s="41" t="str">
        <f t="shared" si="304"/>
        <v/>
      </c>
      <c r="L665" s="25"/>
      <c r="M665" s="25"/>
      <c r="N665" s="26"/>
      <c r="O665" s="29">
        <f>IFERROR(('Q3 Setup'!$D$18-'Q3 Setup'!$E$18+SUMIFS($N$4:$N664,$C$4:$C664,'Q3 Setup'!$C$18)-SUMIFS($N$4:$N664,$C$4:$C664,'Q3 Setup'!$C$18,$B$4:$B664,"&lt;"&amp;$B665))/IFERROR(NETWORKDAYS($B665,'Q3 Setup'!$G$4),1),0)</f>
        <v>0</v>
      </c>
      <c r="P665" s="43" t="str">
        <f t="shared" si="305"/>
        <v/>
      </c>
    </row>
    <row r="666" spans="2:17" ht="4.5" customHeight="1" x14ac:dyDescent="0.2"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</row>
    <row r="667" spans="2:17" ht="18.75" customHeight="1" x14ac:dyDescent="0.2">
      <c r="B667" s="31">
        <v>46367</v>
      </c>
      <c r="C667" s="32" t="str">
        <f>'Q3 Setup'!$C$7</f>
        <v>Rep 1</v>
      </c>
      <c r="D667" s="33"/>
      <c r="E667" s="25"/>
      <c r="F667" s="34">
        <f t="shared" ref="F667:F678" si="306">IFERROR(D667*7.5,"")</f>
        <v>0</v>
      </c>
      <c r="G667" s="34" t="str">
        <f t="shared" ref="G667:G678" si="307">IFERROR(E667/D667,"")</f>
        <v/>
      </c>
      <c r="H667" s="35" t="str">
        <f t="shared" ref="H667:H678" si="308">IFERROR(E667/F667,"")</f>
        <v/>
      </c>
      <c r="I667" s="36"/>
      <c r="J667" s="37">
        <f t="shared" ref="J667:J678" si="309">IFERROR(D667*0.375/24,"")</f>
        <v>0</v>
      </c>
      <c r="K667" s="35" t="str">
        <f t="shared" ref="K667:K678" si="310">IFERROR(I667/J667,"")</f>
        <v/>
      </c>
      <c r="L667" s="25"/>
      <c r="M667" s="25"/>
      <c r="N667" s="26"/>
      <c r="O667" s="29">
        <f>IFERROR(('Q3 Setup'!$D$7-'Q3 Setup'!$E$7+SUMIFS($N$4:$N666,$C$4:$C666,'Q3 Setup'!$C$7)-SUMIFS($N$4:$N666,$C$4:$C666,'Q3 Setup'!$C$7,$B$4:$B666,"&lt;"&amp;$B667))/IFERROR(NETWORKDAYS($B667,'Q3 Setup'!$G$4),1),0)</f>
        <v>0</v>
      </c>
      <c r="P667" s="38" t="str">
        <f t="shared" ref="P667:P678" si="311">IFERROR(N667/O667,"")</f>
        <v/>
      </c>
    </row>
    <row r="668" spans="2:17" ht="18.75" customHeight="1" x14ac:dyDescent="0.2">
      <c r="B668" s="31">
        <v>46367</v>
      </c>
      <c r="C668" s="39" t="str">
        <f>'Q3 Setup'!$C$8</f>
        <v>Rep 2</v>
      </c>
      <c r="D668" s="33"/>
      <c r="E668" s="25"/>
      <c r="F668" s="40">
        <f t="shared" si="306"/>
        <v>0</v>
      </c>
      <c r="G668" s="40" t="str">
        <f t="shared" si="307"/>
        <v/>
      </c>
      <c r="H668" s="41" t="str">
        <f t="shared" si="308"/>
        <v/>
      </c>
      <c r="I668" s="36"/>
      <c r="J668" s="42">
        <f t="shared" si="309"/>
        <v>0</v>
      </c>
      <c r="K668" s="41" t="str">
        <f t="shared" si="310"/>
        <v/>
      </c>
      <c r="L668" s="25"/>
      <c r="M668" s="25"/>
      <c r="N668" s="26"/>
      <c r="O668" s="29">
        <f>IFERROR(('Q3 Setup'!$D$8-'Q3 Setup'!$E$8+SUMIFS($N$4:$N667,$C$4:$C667,'Q3 Setup'!$C$8)-SUMIFS($N$4:$N667,$C$4:$C667,'Q3 Setup'!$C$8,$B$4:$B667,"&lt;"&amp;$B668))/IFERROR(NETWORKDAYS($B668,'Q3 Setup'!$G$4),1),0)</f>
        <v>0</v>
      </c>
      <c r="P668" s="43" t="str">
        <f t="shared" si="311"/>
        <v/>
      </c>
    </row>
    <row r="669" spans="2:17" ht="18.75" customHeight="1" x14ac:dyDescent="0.2">
      <c r="B669" s="31">
        <v>46367</v>
      </c>
      <c r="C669" s="32" t="str">
        <f>'Q3 Setup'!$C$9</f>
        <v>Rep 3</v>
      </c>
      <c r="D669" s="33"/>
      <c r="E669" s="25"/>
      <c r="F669" s="34">
        <f t="shared" si="306"/>
        <v>0</v>
      </c>
      <c r="G669" s="34" t="str">
        <f t="shared" si="307"/>
        <v/>
      </c>
      <c r="H669" s="35" t="str">
        <f t="shared" si="308"/>
        <v/>
      </c>
      <c r="I669" s="36"/>
      <c r="J669" s="37">
        <f t="shared" si="309"/>
        <v>0</v>
      </c>
      <c r="K669" s="35" t="str">
        <f t="shared" si="310"/>
        <v/>
      </c>
      <c r="L669" s="25"/>
      <c r="M669" s="25"/>
      <c r="N669" s="26"/>
      <c r="O669" s="29">
        <f>IFERROR(('Q3 Setup'!$D$9-'Q3 Setup'!$E$9+SUMIFS($N$4:$N668,$C$4:$C668,'Q3 Setup'!$C$9)-SUMIFS($N$4:$N668,$C$4:$C668,'Q3 Setup'!$C$9,$B$4:$B668,"&lt;"&amp;$B669))/IFERROR(NETWORKDAYS($B669,'Q3 Setup'!$G$4),1),0)</f>
        <v>0</v>
      </c>
      <c r="P669" s="38" t="str">
        <f t="shared" si="311"/>
        <v/>
      </c>
    </row>
    <row r="670" spans="2:17" ht="18.75" customHeight="1" x14ac:dyDescent="0.2">
      <c r="B670" s="31">
        <v>46367</v>
      </c>
      <c r="C670" s="39" t="str">
        <f>'Q3 Setup'!$C$10</f>
        <v>Rep 4</v>
      </c>
      <c r="D670" s="33"/>
      <c r="E670" s="25"/>
      <c r="F670" s="40">
        <f t="shared" si="306"/>
        <v>0</v>
      </c>
      <c r="G670" s="40" t="str">
        <f t="shared" si="307"/>
        <v/>
      </c>
      <c r="H670" s="41" t="str">
        <f t="shared" si="308"/>
        <v/>
      </c>
      <c r="I670" s="36"/>
      <c r="J670" s="42">
        <f t="shared" si="309"/>
        <v>0</v>
      </c>
      <c r="K670" s="41" t="str">
        <f t="shared" si="310"/>
        <v/>
      </c>
      <c r="L670" s="25"/>
      <c r="M670" s="25"/>
      <c r="N670" s="26"/>
      <c r="O670" s="29">
        <f>IFERROR(('Q3 Setup'!$D$10-'Q3 Setup'!$E$10+SUMIFS($N$4:$N669,$C$4:$C669,'Q3 Setup'!$C$10)-SUMIFS($N$4:$N669,$C$4:$C669,'Q3 Setup'!$C$10,$B$4:$B669,"&lt;"&amp;$B670))/IFERROR(NETWORKDAYS($B670,'Q3 Setup'!$G$4),1),0)</f>
        <v>0</v>
      </c>
      <c r="P670" s="43" t="str">
        <f t="shared" si="311"/>
        <v/>
      </c>
    </row>
    <row r="671" spans="2:17" ht="18.75" customHeight="1" x14ac:dyDescent="0.2">
      <c r="B671" s="31">
        <v>46367</v>
      </c>
      <c r="C671" s="32" t="str">
        <f>'Q3 Setup'!$C$11</f>
        <v>Rep 5</v>
      </c>
      <c r="D671" s="33"/>
      <c r="E671" s="25"/>
      <c r="F671" s="34">
        <f t="shared" si="306"/>
        <v>0</v>
      </c>
      <c r="G671" s="34" t="str">
        <f t="shared" si="307"/>
        <v/>
      </c>
      <c r="H671" s="35" t="str">
        <f t="shared" si="308"/>
        <v/>
      </c>
      <c r="I671" s="36"/>
      <c r="J671" s="37">
        <f t="shared" si="309"/>
        <v>0</v>
      </c>
      <c r="K671" s="35" t="str">
        <f t="shared" si="310"/>
        <v/>
      </c>
      <c r="L671" s="25"/>
      <c r="M671" s="25"/>
      <c r="N671" s="26"/>
      <c r="O671" s="29">
        <f>IFERROR(('Q3 Setup'!$D$11-'Q3 Setup'!$E$11+SUMIFS($N$4:$N670,$C$4:$C670,'Q3 Setup'!$C$11)-SUMIFS($N$4:$N670,$C$4:$C670,'Q3 Setup'!$C$11,$B$4:$B670,"&lt;"&amp;$B671))/IFERROR(NETWORKDAYS($B671,'Q3 Setup'!$G$4),1),0)</f>
        <v>0</v>
      </c>
      <c r="P671" s="38" t="str">
        <f t="shared" si="311"/>
        <v/>
      </c>
    </row>
    <row r="672" spans="2:17" ht="18.75" customHeight="1" x14ac:dyDescent="0.2">
      <c r="B672" s="31">
        <v>46367</v>
      </c>
      <c r="C672" s="39" t="str">
        <f>'Q3 Setup'!$C$12</f>
        <v>Rep 6</v>
      </c>
      <c r="D672" s="33"/>
      <c r="E672" s="25"/>
      <c r="F672" s="40">
        <f t="shared" si="306"/>
        <v>0</v>
      </c>
      <c r="G672" s="40" t="str">
        <f t="shared" si="307"/>
        <v/>
      </c>
      <c r="H672" s="41" t="str">
        <f t="shared" si="308"/>
        <v/>
      </c>
      <c r="I672" s="36"/>
      <c r="J672" s="42">
        <f t="shared" si="309"/>
        <v>0</v>
      </c>
      <c r="K672" s="41" t="str">
        <f t="shared" si="310"/>
        <v/>
      </c>
      <c r="L672" s="25"/>
      <c r="M672" s="25"/>
      <c r="N672" s="26"/>
      <c r="O672" s="29">
        <f>IFERROR(('Q3 Setup'!$D$12-'Q3 Setup'!$E$12+SUMIFS($N$4:$N671,$C$4:$C671,'Q3 Setup'!$C$12)-SUMIFS($N$4:$N671,$C$4:$C671,'Q3 Setup'!$C$12,$B$4:$B671,"&lt;"&amp;$B672))/IFERROR(NETWORKDAYS($B672,'Q3 Setup'!$G$4),1),0)</f>
        <v>0</v>
      </c>
      <c r="P672" s="43" t="str">
        <f t="shared" si="311"/>
        <v/>
      </c>
    </row>
    <row r="673" spans="2:17" ht="18.75" customHeight="1" x14ac:dyDescent="0.2">
      <c r="B673" s="31">
        <v>46367</v>
      </c>
      <c r="C673" s="32" t="str">
        <f>'Q3 Setup'!$C$13</f>
        <v>Rep 7</v>
      </c>
      <c r="D673" s="33"/>
      <c r="E673" s="25"/>
      <c r="F673" s="34">
        <f t="shared" si="306"/>
        <v>0</v>
      </c>
      <c r="G673" s="34" t="str">
        <f t="shared" si="307"/>
        <v/>
      </c>
      <c r="H673" s="35" t="str">
        <f t="shared" si="308"/>
        <v/>
      </c>
      <c r="I673" s="36"/>
      <c r="J673" s="37">
        <f t="shared" si="309"/>
        <v>0</v>
      </c>
      <c r="K673" s="35" t="str">
        <f t="shared" si="310"/>
        <v/>
      </c>
      <c r="L673" s="25"/>
      <c r="M673" s="25"/>
      <c r="N673" s="26"/>
      <c r="O673" s="29">
        <f>IFERROR(('Q3 Setup'!$D$13-'Q3 Setup'!$E$13+SUMIFS($N$4:$N672,$C$4:$C672,'Q3 Setup'!$C$13)-SUMIFS($N$4:$N672,$C$4:$C672,'Q3 Setup'!$C$13,$B$4:$B672,"&lt;"&amp;$B673))/IFERROR(NETWORKDAYS($B673,'Q3 Setup'!$G$4),1),0)</f>
        <v>0</v>
      </c>
      <c r="P673" s="38" t="str">
        <f t="shared" si="311"/>
        <v/>
      </c>
    </row>
    <row r="674" spans="2:17" ht="18.75" customHeight="1" x14ac:dyDescent="0.2">
      <c r="B674" s="31">
        <v>46367</v>
      </c>
      <c r="C674" s="39" t="str">
        <f>'Q3 Setup'!$C$14</f>
        <v>Rep 8</v>
      </c>
      <c r="D674" s="33"/>
      <c r="E674" s="25"/>
      <c r="F674" s="40">
        <f t="shared" si="306"/>
        <v>0</v>
      </c>
      <c r="G674" s="40" t="str">
        <f t="shared" si="307"/>
        <v/>
      </c>
      <c r="H674" s="41" t="str">
        <f t="shared" si="308"/>
        <v/>
      </c>
      <c r="I674" s="36"/>
      <c r="J674" s="42">
        <f t="shared" si="309"/>
        <v>0</v>
      </c>
      <c r="K674" s="41" t="str">
        <f t="shared" si="310"/>
        <v/>
      </c>
      <c r="L674" s="25"/>
      <c r="M674" s="25"/>
      <c r="N674" s="26"/>
      <c r="O674" s="29">
        <f>IFERROR(('Q3 Setup'!$D$14-'Q3 Setup'!$E$14+SUMIFS($N$4:$N673,$C$4:$C673,'Q3 Setup'!$C$14)-SUMIFS($N$4:$N673,$C$4:$C673,'Q3 Setup'!$C$14,$B$4:$B673,"&lt;"&amp;$B674))/IFERROR(NETWORKDAYS($B674,'Q3 Setup'!$G$4),1),0)</f>
        <v>0</v>
      </c>
      <c r="P674" s="43" t="str">
        <f t="shared" si="311"/>
        <v/>
      </c>
    </row>
    <row r="675" spans="2:17" ht="18.75" customHeight="1" x14ac:dyDescent="0.2">
      <c r="B675" s="31">
        <v>46367</v>
      </c>
      <c r="C675" s="32" t="str">
        <f>'Q3 Setup'!$C$15</f>
        <v>Rep 9</v>
      </c>
      <c r="D675" s="33"/>
      <c r="E675" s="25"/>
      <c r="F675" s="34">
        <f t="shared" si="306"/>
        <v>0</v>
      </c>
      <c r="G675" s="34" t="str">
        <f t="shared" si="307"/>
        <v/>
      </c>
      <c r="H675" s="35" t="str">
        <f t="shared" si="308"/>
        <v/>
      </c>
      <c r="I675" s="36"/>
      <c r="J675" s="37">
        <f t="shared" si="309"/>
        <v>0</v>
      </c>
      <c r="K675" s="35" t="str">
        <f t="shared" si="310"/>
        <v/>
      </c>
      <c r="L675" s="25"/>
      <c r="M675" s="25"/>
      <c r="N675" s="26"/>
      <c r="O675" s="29">
        <f>IFERROR(('Q3 Setup'!$D$15-'Q3 Setup'!$E$15+SUMIFS($N$4:$N674,$C$4:$C674,'Q3 Setup'!$C$15)-SUMIFS($N$4:$N674,$C$4:$C674,'Q3 Setup'!$C$15,$B$4:$B674,"&lt;"&amp;$B675))/IFERROR(NETWORKDAYS($B675,'Q3 Setup'!$G$4),1),0)</f>
        <v>0</v>
      </c>
      <c r="P675" s="38" t="str">
        <f t="shared" si="311"/>
        <v/>
      </c>
    </row>
    <row r="676" spans="2:17" ht="18.75" customHeight="1" x14ac:dyDescent="0.2">
      <c r="B676" s="31">
        <v>46367</v>
      </c>
      <c r="C676" s="39" t="str">
        <f>'Q3 Setup'!$C$16</f>
        <v>Rep 10</v>
      </c>
      <c r="D676" s="33"/>
      <c r="E676" s="25"/>
      <c r="F676" s="40">
        <f t="shared" si="306"/>
        <v>0</v>
      </c>
      <c r="G676" s="40" t="str">
        <f t="shared" si="307"/>
        <v/>
      </c>
      <c r="H676" s="41" t="str">
        <f t="shared" si="308"/>
        <v/>
      </c>
      <c r="I676" s="36"/>
      <c r="J676" s="42">
        <f t="shared" si="309"/>
        <v>0</v>
      </c>
      <c r="K676" s="41" t="str">
        <f t="shared" si="310"/>
        <v/>
      </c>
      <c r="L676" s="25"/>
      <c r="M676" s="25"/>
      <c r="N676" s="26"/>
      <c r="O676" s="29">
        <f>IFERROR(('Q3 Setup'!$D$16-'Q3 Setup'!$E$16+SUMIFS($N$4:$N675,$C$4:$C675,'Q3 Setup'!$C$16)-SUMIFS($N$4:$N675,$C$4:$C675,'Q3 Setup'!$C$16,$B$4:$B675,"&lt;"&amp;$B676))/IFERROR(NETWORKDAYS($B676,'Q3 Setup'!$G$4),1),0)</f>
        <v>0</v>
      </c>
      <c r="P676" s="43" t="str">
        <f t="shared" si="311"/>
        <v/>
      </c>
    </row>
    <row r="677" spans="2:17" ht="18.75" customHeight="1" x14ac:dyDescent="0.2">
      <c r="B677" s="31">
        <v>46367</v>
      </c>
      <c r="C677" s="32">
        <f>'Q3 Setup'!$C$17</f>
        <v>0</v>
      </c>
      <c r="D677" s="33"/>
      <c r="E677" s="25"/>
      <c r="F677" s="34">
        <f t="shared" si="306"/>
        <v>0</v>
      </c>
      <c r="G677" s="34" t="str">
        <f t="shared" si="307"/>
        <v/>
      </c>
      <c r="H677" s="35" t="str">
        <f t="shared" si="308"/>
        <v/>
      </c>
      <c r="I677" s="36"/>
      <c r="J677" s="37">
        <f t="shared" si="309"/>
        <v>0</v>
      </c>
      <c r="K677" s="35" t="str">
        <f t="shared" si="310"/>
        <v/>
      </c>
      <c r="L677" s="25"/>
      <c r="M677" s="25"/>
      <c r="N677" s="26"/>
      <c r="O677" s="29">
        <f>IFERROR(('Q3 Setup'!$D$17-'Q3 Setup'!$E$17+SUMIFS($N$4:$N676,$C$4:$C676,'Q3 Setup'!$C$17)-SUMIFS($N$4:$N676,$C$4:$C676,'Q3 Setup'!$C$17,$B$4:$B676,"&lt;"&amp;$B677))/IFERROR(NETWORKDAYS($B677,'Q3 Setup'!$G$4),1),0)</f>
        <v>0</v>
      </c>
      <c r="P677" s="38" t="str">
        <f t="shared" si="311"/>
        <v/>
      </c>
    </row>
    <row r="678" spans="2:17" ht="18.75" customHeight="1" x14ac:dyDescent="0.2">
      <c r="B678" s="31">
        <v>46367</v>
      </c>
      <c r="C678" s="39">
        <f>'Q3 Setup'!$C$18</f>
        <v>0</v>
      </c>
      <c r="D678" s="33"/>
      <c r="E678" s="25"/>
      <c r="F678" s="40">
        <f t="shared" si="306"/>
        <v>0</v>
      </c>
      <c r="G678" s="40" t="str">
        <f t="shared" si="307"/>
        <v/>
      </c>
      <c r="H678" s="41" t="str">
        <f t="shared" si="308"/>
        <v/>
      </c>
      <c r="I678" s="36"/>
      <c r="J678" s="42">
        <f t="shared" si="309"/>
        <v>0</v>
      </c>
      <c r="K678" s="41" t="str">
        <f t="shared" si="310"/>
        <v/>
      </c>
      <c r="L678" s="25"/>
      <c r="M678" s="25"/>
      <c r="N678" s="26"/>
      <c r="O678" s="29">
        <f>IFERROR(('Q3 Setup'!$D$18-'Q3 Setup'!$E$18+SUMIFS($N$4:$N677,$C$4:$C677,'Q3 Setup'!$C$18)-SUMIFS($N$4:$N677,$C$4:$C677,'Q3 Setup'!$C$18,$B$4:$B677,"&lt;"&amp;$B678))/IFERROR(NETWORKDAYS($B678,'Q3 Setup'!$G$4),1),0)</f>
        <v>0</v>
      </c>
      <c r="P678" s="43" t="str">
        <f t="shared" si="311"/>
        <v/>
      </c>
    </row>
    <row r="679" spans="2:17" ht="4.5" customHeight="1" x14ac:dyDescent="0.2"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</row>
    <row r="680" spans="2:17" ht="18.75" customHeight="1" x14ac:dyDescent="0.2">
      <c r="B680" s="31">
        <v>46370</v>
      </c>
      <c r="C680" s="32" t="str">
        <f>'Q3 Setup'!$C$7</f>
        <v>Rep 1</v>
      </c>
      <c r="D680" s="33"/>
      <c r="E680" s="25"/>
      <c r="F680" s="34">
        <f t="shared" ref="F680:F691" si="312">IFERROR(D680*7.5,"")</f>
        <v>0</v>
      </c>
      <c r="G680" s="34" t="str">
        <f t="shared" ref="G680:G691" si="313">IFERROR(E680/D680,"")</f>
        <v/>
      </c>
      <c r="H680" s="35" t="str">
        <f t="shared" ref="H680:H691" si="314">IFERROR(E680/F680,"")</f>
        <v/>
      </c>
      <c r="I680" s="36"/>
      <c r="J680" s="37">
        <f t="shared" ref="J680:J691" si="315">IFERROR(D680*0.375/24,"")</f>
        <v>0</v>
      </c>
      <c r="K680" s="35" t="str">
        <f t="shared" ref="K680:K691" si="316">IFERROR(I680/J680,"")</f>
        <v/>
      </c>
      <c r="L680" s="25"/>
      <c r="M680" s="25"/>
      <c r="N680" s="26"/>
      <c r="O680" s="29">
        <f>IFERROR(('Q3 Setup'!$D$7-'Q3 Setup'!$E$7+SUMIFS($N$4:$N679,$C$4:$C679,'Q3 Setup'!$C$7)-SUMIFS($N$4:$N679,$C$4:$C679,'Q3 Setup'!$C$7,$B$4:$B679,"&lt;"&amp;$B680))/IFERROR(NETWORKDAYS($B680,'Q3 Setup'!$G$4),1),0)</f>
        <v>0</v>
      </c>
      <c r="P680" s="38" t="str">
        <f t="shared" ref="P680:P691" si="317">IFERROR(N680/O680,"")</f>
        <v/>
      </c>
    </row>
    <row r="681" spans="2:17" ht="18.75" customHeight="1" x14ac:dyDescent="0.2">
      <c r="B681" s="31">
        <v>46370</v>
      </c>
      <c r="C681" s="39" t="str">
        <f>'Q3 Setup'!$C$8</f>
        <v>Rep 2</v>
      </c>
      <c r="D681" s="33"/>
      <c r="E681" s="25"/>
      <c r="F681" s="40">
        <f t="shared" si="312"/>
        <v>0</v>
      </c>
      <c r="G681" s="40" t="str">
        <f t="shared" si="313"/>
        <v/>
      </c>
      <c r="H681" s="41" t="str">
        <f t="shared" si="314"/>
        <v/>
      </c>
      <c r="I681" s="36"/>
      <c r="J681" s="42">
        <f t="shared" si="315"/>
        <v>0</v>
      </c>
      <c r="K681" s="41" t="str">
        <f t="shared" si="316"/>
        <v/>
      </c>
      <c r="L681" s="25"/>
      <c r="M681" s="25"/>
      <c r="N681" s="26"/>
      <c r="O681" s="29">
        <f>IFERROR(('Q3 Setup'!$D$8-'Q3 Setup'!$E$8+SUMIFS($N$4:$N680,$C$4:$C680,'Q3 Setup'!$C$8)-SUMIFS($N$4:$N680,$C$4:$C680,'Q3 Setup'!$C$8,$B$4:$B680,"&lt;"&amp;$B681))/IFERROR(NETWORKDAYS($B681,'Q3 Setup'!$G$4),1),0)</f>
        <v>0</v>
      </c>
      <c r="P681" s="43" t="str">
        <f t="shared" si="317"/>
        <v/>
      </c>
    </row>
    <row r="682" spans="2:17" ht="18.75" customHeight="1" x14ac:dyDescent="0.2">
      <c r="B682" s="31">
        <v>46370</v>
      </c>
      <c r="C682" s="32" t="str">
        <f>'Q3 Setup'!$C$9</f>
        <v>Rep 3</v>
      </c>
      <c r="D682" s="33"/>
      <c r="E682" s="25"/>
      <c r="F682" s="34">
        <f t="shared" si="312"/>
        <v>0</v>
      </c>
      <c r="G682" s="34" t="str">
        <f t="shared" si="313"/>
        <v/>
      </c>
      <c r="H682" s="35" t="str">
        <f t="shared" si="314"/>
        <v/>
      </c>
      <c r="I682" s="36"/>
      <c r="J682" s="37">
        <f t="shared" si="315"/>
        <v>0</v>
      </c>
      <c r="K682" s="35" t="str">
        <f t="shared" si="316"/>
        <v/>
      </c>
      <c r="L682" s="25"/>
      <c r="M682" s="25"/>
      <c r="N682" s="26"/>
      <c r="O682" s="29">
        <f>IFERROR(('Q3 Setup'!$D$9-'Q3 Setup'!$E$9+SUMIFS($N$4:$N681,$C$4:$C681,'Q3 Setup'!$C$9)-SUMIFS($N$4:$N681,$C$4:$C681,'Q3 Setup'!$C$9,$B$4:$B681,"&lt;"&amp;$B682))/IFERROR(NETWORKDAYS($B682,'Q3 Setup'!$G$4),1),0)</f>
        <v>0</v>
      </c>
      <c r="P682" s="38" t="str">
        <f t="shared" si="317"/>
        <v/>
      </c>
    </row>
    <row r="683" spans="2:17" ht="18.75" customHeight="1" x14ac:dyDescent="0.2">
      <c r="B683" s="31">
        <v>46370</v>
      </c>
      <c r="C683" s="39" t="str">
        <f>'Q3 Setup'!$C$10</f>
        <v>Rep 4</v>
      </c>
      <c r="D683" s="33"/>
      <c r="E683" s="25"/>
      <c r="F683" s="40">
        <f t="shared" si="312"/>
        <v>0</v>
      </c>
      <c r="G683" s="40" t="str">
        <f t="shared" si="313"/>
        <v/>
      </c>
      <c r="H683" s="41" t="str">
        <f t="shared" si="314"/>
        <v/>
      </c>
      <c r="I683" s="36"/>
      <c r="J683" s="42">
        <f t="shared" si="315"/>
        <v>0</v>
      </c>
      <c r="K683" s="41" t="str">
        <f t="shared" si="316"/>
        <v/>
      </c>
      <c r="L683" s="25"/>
      <c r="M683" s="25"/>
      <c r="N683" s="26"/>
      <c r="O683" s="29">
        <f>IFERROR(('Q3 Setup'!$D$10-'Q3 Setup'!$E$10+SUMIFS($N$4:$N682,$C$4:$C682,'Q3 Setup'!$C$10)-SUMIFS($N$4:$N682,$C$4:$C682,'Q3 Setup'!$C$10,$B$4:$B682,"&lt;"&amp;$B683))/IFERROR(NETWORKDAYS($B683,'Q3 Setup'!$G$4),1),0)</f>
        <v>0</v>
      </c>
      <c r="P683" s="43" t="str">
        <f t="shared" si="317"/>
        <v/>
      </c>
    </row>
    <row r="684" spans="2:17" ht="18.75" customHeight="1" x14ac:dyDescent="0.2">
      <c r="B684" s="31">
        <v>46370</v>
      </c>
      <c r="C684" s="32" t="str">
        <f>'Q3 Setup'!$C$11</f>
        <v>Rep 5</v>
      </c>
      <c r="D684" s="33"/>
      <c r="E684" s="25"/>
      <c r="F684" s="34">
        <f t="shared" si="312"/>
        <v>0</v>
      </c>
      <c r="G684" s="34" t="str">
        <f t="shared" si="313"/>
        <v/>
      </c>
      <c r="H684" s="35" t="str">
        <f t="shared" si="314"/>
        <v/>
      </c>
      <c r="I684" s="36"/>
      <c r="J684" s="37">
        <f t="shared" si="315"/>
        <v>0</v>
      </c>
      <c r="K684" s="35" t="str">
        <f t="shared" si="316"/>
        <v/>
      </c>
      <c r="L684" s="25"/>
      <c r="M684" s="25"/>
      <c r="N684" s="26"/>
      <c r="O684" s="29">
        <f>IFERROR(('Q3 Setup'!$D$11-'Q3 Setup'!$E$11+SUMIFS($N$4:$N683,$C$4:$C683,'Q3 Setup'!$C$11)-SUMIFS($N$4:$N683,$C$4:$C683,'Q3 Setup'!$C$11,$B$4:$B683,"&lt;"&amp;$B684))/IFERROR(NETWORKDAYS($B684,'Q3 Setup'!$G$4),1),0)</f>
        <v>0</v>
      </c>
      <c r="P684" s="38" t="str">
        <f t="shared" si="317"/>
        <v/>
      </c>
    </row>
    <row r="685" spans="2:17" ht="18.75" customHeight="1" x14ac:dyDescent="0.2">
      <c r="B685" s="31">
        <v>46370</v>
      </c>
      <c r="C685" s="39" t="str">
        <f>'Q3 Setup'!$C$12</f>
        <v>Rep 6</v>
      </c>
      <c r="D685" s="33"/>
      <c r="E685" s="25"/>
      <c r="F685" s="40">
        <f t="shared" si="312"/>
        <v>0</v>
      </c>
      <c r="G685" s="40" t="str">
        <f t="shared" si="313"/>
        <v/>
      </c>
      <c r="H685" s="41" t="str">
        <f t="shared" si="314"/>
        <v/>
      </c>
      <c r="I685" s="36"/>
      <c r="J685" s="42">
        <f t="shared" si="315"/>
        <v>0</v>
      </c>
      <c r="K685" s="41" t="str">
        <f t="shared" si="316"/>
        <v/>
      </c>
      <c r="L685" s="25"/>
      <c r="M685" s="25"/>
      <c r="N685" s="26"/>
      <c r="O685" s="29">
        <f>IFERROR(('Q3 Setup'!$D$12-'Q3 Setup'!$E$12+SUMIFS($N$4:$N684,$C$4:$C684,'Q3 Setup'!$C$12)-SUMIFS($N$4:$N684,$C$4:$C684,'Q3 Setup'!$C$12,$B$4:$B684,"&lt;"&amp;$B685))/IFERROR(NETWORKDAYS($B685,'Q3 Setup'!$G$4),1),0)</f>
        <v>0</v>
      </c>
      <c r="P685" s="43" t="str">
        <f t="shared" si="317"/>
        <v/>
      </c>
    </row>
    <row r="686" spans="2:17" ht="18.75" customHeight="1" x14ac:dyDescent="0.2">
      <c r="B686" s="31">
        <v>46370</v>
      </c>
      <c r="C686" s="32" t="str">
        <f>'Q3 Setup'!$C$13</f>
        <v>Rep 7</v>
      </c>
      <c r="D686" s="33"/>
      <c r="E686" s="25"/>
      <c r="F686" s="34">
        <f t="shared" si="312"/>
        <v>0</v>
      </c>
      <c r="G686" s="34" t="str">
        <f t="shared" si="313"/>
        <v/>
      </c>
      <c r="H686" s="35" t="str">
        <f t="shared" si="314"/>
        <v/>
      </c>
      <c r="I686" s="36"/>
      <c r="J686" s="37">
        <f t="shared" si="315"/>
        <v>0</v>
      </c>
      <c r="K686" s="35" t="str">
        <f t="shared" si="316"/>
        <v/>
      </c>
      <c r="L686" s="25"/>
      <c r="M686" s="25"/>
      <c r="N686" s="26"/>
      <c r="O686" s="29">
        <f>IFERROR(('Q3 Setup'!$D$13-'Q3 Setup'!$E$13+SUMIFS($N$4:$N685,$C$4:$C685,'Q3 Setup'!$C$13)-SUMIFS($N$4:$N685,$C$4:$C685,'Q3 Setup'!$C$13,$B$4:$B685,"&lt;"&amp;$B686))/IFERROR(NETWORKDAYS($B686,'Q3 Setup'!$G$4),1),0)</f>
        <v>0</v>
      </c>
      <c r="P686" s="38" t="str">
        <f t="shared" si="317"/>
        <v/>
      </c>
    </row>
    <row r="687" spans="2:17" ht="18.75" customHeight="1" x14ac:dyDescent="0.2">
      <c r="B687" s="31">
        <v>46370</v>
      </c>
      <c r="C687" s="39" t="str">
        <f>'Q3 Setup'!$C$14</f>
        <v>Rep 8</v>
      </c>
      <c r="D687" s="33"/>
      <c r="E687" s="25"/>
      <c r="F687" s="40">
        <f t="shared" si="312"/>
        <v>0</v>
      </c>
      <c r="G687" s="40" t="str">
        <f t="shared" si="313"/>
        <v/>
      </c>
      <c r="H687" s="41" t="str">
        <f t="shared" si="314"/>
        <v/>
      </c>
      <c r="I687" s="36"/>
      <c r="J687" s="42">
        <f t="shared" si="315"/>
        <v>0</v>
      </c>
      <c r="K687" s="41" t="str">
        <f t="shared" si="316"/>
        <v/>
      </c>
      <c r="L687" s="25"/>
      <c r="M687" s="25"/>
      <c r="N687" s="26"/>
      <c r="O687" s="29">
        <f>IFERROR(('Q3 Setup'!$D$14-'Q3 Setup'!$E$14+SUMIFS($N$4:$N686,$C$4:$C686,'Q3 Setup'!$C$14)-SUMIFS($N$4:$N686,$C$4:$C686,'Q3 Setup'!$C$14,$B$4:$B686,"&lt;"&amp;$B687))/IFERROR(NETWORKDAYS($B687,'Q3 Setup'!$G$4),1),0)</f>
        <v>0</v>
      </c>
      <c r="P687" s="43" t="str">
        <f t="shared" si="317"/>
        <v/>
      </c>
    </row>
    <row r="688" spans="2:17" ht="18.75" customHeight="1" x14ac:dyDescent="0.2">
      <c r="B688" s="31">
        <v>46370</v>
      </c>
      <c r="C688" s="32" t="str">
        <f>'Q3 Setup'!$C$15</f>
        <v>Rep 9</v>
      </c>
      <c r="D688" s="33"/>
      <c r="E688" s="25"/>
      <c r="F688" s="34">
        <f t="shared" si="312"/>
        <v>0</v>
      </c>
      <c r="G688" s="34" t="str">
        <f t="shared" si="313"/>
        <v/>
      </c>
      <c r="H688" s="35" t="str">
        <f t="shared" si="314"/>
        <v/>
      </c>
      <c r="I688" s="36"/>
      <c r="J688" s="37">
        <f t="shared" si="315"/>
        <v>0</v>
      </c>
      <c r="K688" s="35" t="str">
        <f t="shared" si="316"/>
        <v/>
      </c>
      <c r="L688" s="25"/>
      <c r="M688" s="25"/>
      <c r="N688" s="26"/>
      <c r="O688" s="29">
        <f>IFERROR(('Q3 Setup'!$D$15-'Q3 Setup'!$E$15+SUMIFS($N$4:$N687,$C$4:$C687,'Q3 Setup'!$C$15)-SUMIFS($N$4:$N687,$C$4:$C687,'Q3 Setup'!$C$15,$B$4:$B687,"&lt;"&amp;$B688))/IFERROR(NETWORKDAYS($B688,'Q3 Setup'!$G$4),1),0)</f>
        <v>0</v>
      </c>
      <c r="P688" s="38" t="str">
        <f t="shared" si="317"/>
        <v/>
      </c>
    </row>
    <row r="689" spans="2:17" ht="18.75" customHeight="1" x14ac:dyDescent="0.2">
      <c r="B689" s="31">
        <v>46370</v>
      </c>
      <c r="C689" s="39" t="str">
        <f>'Q3 Setup'!$C$16</f>
        <v>Rep 10</v>
      </c>
      <c r="D689" s="33"/>
      <c r="E689" s="25"/>
      <c r="F689" s="40">
        <f t="shared" si="312"/>
        <v>0</v>
      </c>
      <c r="G689" s="40" t="str">
        <f t="shared" si="313"/>
        <v/>
      </c>
      <c r="H689" s="41" t="str">
        <f t="shared" si="314"/>
        <v/>
      </c>
      <c r="I689" s="36"/>
      <c r="J689" s="42">
        <f t="shared" si="315"/>
        <v>0</v>
      </c>
      <c r="K689" s="41" t="str">
        <f t="shared" si="316"/>
        <v/>
      </c>
      <c r="L689" s="25"/>
      <c r="M689" s="25"/>
      <c r="N689" s="26"/>
      <c r="O689" s="29">
        <f>IFERROR(('Q3 Setup'!$D$16-'Q3 Setup'!$E$16+SUMIFS($N$4:$N688,$C$4:$C688,'Q3 Setup'!$C$16)-SUMIFS($N$4:$N688,$C$4:$C688,'Q3 Setup'!$C$16,$B$4:$B688,"&lt;"&amp;$B689))/IFERROR(NETWORKDAYS($B689,'Q3 Setup'!$G$4),1),0)</f>
        <v>0</v>
      </c>
      <c r="P689" s="43" t="str">
        <f t="shared" si="317"/>
        <v/>
      </c>
    </row>
    <row r="690" spans="2:17" ht="18.75" customHeight="1" x14ac:dyDescent="0.2">
      <c r="B690" s="31">
        <v>46370</v>
      </c>
      <c r="C690" s="32">
        <f>'Q3 Setup'!$C$17</f>
        <v>0</v>
      </c>
      <c r="D690" s="33"/>
      <c r="E690" s="25"/>
      <c r="F690" s="34">
        <f t="shared" si="312"/>
        <v>0</v>
      </c>
      <c r="G690" s="34" t="str">
        <f t="shared" si="313"/>
        <v/>
      </c>
      <c r="H690" s="35" t="str">
        <f t="shared" si="314"/>
        <v/>
      </c>
      <c r="I690" s="36"/>
      <c r="J690" s="37">
        <f t="shared" si="315"/>
        <v>0</v>
      </c>
      <c r="K690" s="35" t="str">
        <f t="shared" si="316"/>
        <v/>
      </c>
      <c r="L690" s="25"/>
      <c r="M690" s="25"/>
      <c r="N690" s="26"/>
      <c r="O690" s="29">
        <f>IFERROR(('Q3 Setup'!$D$17-'Q3 Setup'!$E$17+SUMIFS($N$4:$N689,$C$4:$C689,'Q3 Setup'!$C$17)-SUMIFS($N$4:$N689,$C$4:$C689,'Q3 Setup'!$C$17,$B$4:$B689,"&lt;"&amp;$B690))/IFERROR(NETWORKDAYS($B690,'Q3 Setup'!$G$4),1),0)</f>
        <v>0</v>
      </c>
      <c r="P690" s="38" t="str">
        <f t="shared" si="317"/>
        <v/>
      </c>
    </row>
    <row r="691" spans="2:17" ht="18.75" customHeight="1" x14ac:dyDescent="0.2">
      <c r="B691" s="31">
        <v>46370</v>
      </c>
      <c r="C691" s="39">
        <f>'Q3 Setup'!$C$18</f>
        <v>0</v>
      </c>
      <c r="D691" s="33"/>
      <c r="E691" s="25"/>
      <c r="F691" s="40">
        <f t="shared" si="312"/>
        <v>0</v>
      </c>
      <c r="G691" s="40" t="str">
        <f t="shared" si="313"/>
        <v/>
      </c>
      <c r="H691" s="41" t="str">
        <f t="shared" si="314"/>
        <v/>
      </c>
      <c r="I691" s="36"/>
      <c r="J691" s="42">
        <f t="shared" si="315"/>
        <v>0</v>
      </c>
      <c r="K691" s="41" t="str">
        <f t="shared" si="316"/>
        <v/>
      </c>
      <c r="L691" s="25"/>
      <c r="M691" s="25"/>
      <c r="N691" s="26"/>
      <c r="O691" s="29">
        <f>IFERROR(('Q3 Setup'!$D$18-'Q3 Setup'!$E$18+SUMIFS($N$4:$N690,$C$4:$C690,'Q3 Setup'!$C$18)-SUMIFS($N$4:$N690,$C$4:$C690,'Q3 Setup'!$C$18,$B$4:$B690,"&lt;"&amp;$B691))/IFERROR(NETWORKDAYS($B691,'Q3 Setup'!$G$4),1),0)</f>
        <v>0</v>
      </c>
      <c r="P691" s="43" t="str">
        <f t="shared" si="317"/>
        <v/>
      </c>
    </row>
    <row r="692" spans="2:17" ht="4.5" customHeight="1" x14ac:dyDescent="0.2"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</row>
    <row r="693" spans="2:17" ht="18.75" customHeight="1" x14ac:dyDescent="0.2">
      <c r="B693" s="31">
        <v>46371</v>
      </c>
      <c r="C693" s="32" t="str">
        <f>'Q3 Setup'!$C$7</f>
        <v>Rep 1</v>
      </c>
      <c r="D693" s="33"/>
      <c r="E693" s="25"/>
      <c r="F693" s="34">
        <f t="shared" ref="F693:F704" si="318">IFERROR(D693*7.5,"")</f>
        <v>0</v>
      </c>
      <c r="G693" s="34" t="str">
        <f t="shared" ref="G693:G704" si="319">IFERROR(E693/D693,"")</f>
        <v/>
      </c>
      <c r="H693" s="35" t="str">
        <f t="shared" ref="H693:H704" si="320">IFERROR(E693/F693,"")</f>
        <v/>
      </c>
      <c r="I693" s="36"/>
      <c r="J693" s="37">
        <f t="shared" ref="J693:J704" si="321">IFERROR(D693*0.375/24,"")</f>
        <v>0</v>
      </c>
      <c r="K693" s="35" t="str">
        <f t="shared" ref="K693:K704" si="322">IFERROR(I693/J693,"")</f>
        <v/>
      </c>
      <c r="L693" s="25"/>
      <c r="M693" s="25"/>
      <c r="N693" s="26"/>
      <c r="O693" s="29">
        <f>IFERROR(('Q3 Setup'!$D$7-'Q3 Setup'!$E$7+SUMIFS($N$4:$N692,$C$4:$C692,'Q3 Setup'!$C$7)-SUMIFS($N$4:$N692,$C$4:$C692,'Q3 Setup'!$C$7,$B$4:$B692,"&lt;"&amp;$B693))/IFERROR(NETWORKDAYS($B693,'Q3 Setup'!$G$4),1),0)</f>
        <v>0</v>
      </c>
      <c r="P693" s="38" t="str">
        <f t="shared" ref="P693:P704" si="323">IFERROR(N693/O693,"")</f>
        <v/>
      </c>
    </row>
    <row r="694" spans="2:17" ht="18.75" customHeight="1" x14ac:dyDescent="0.2">
      <c r="B694" s="31">
        <v>46371</v>
      </c>
      <c r="C694" s="39" t="str">
        <f>'Q3 Setup'!$C$8</f>
        <v>Rep 2</v>
      </c>
      <c r="D694" s="33"/>
      <c r="E694" s="25"/>
      <c r="F694" s="40">
        <f t="shared" si="318"/>
        <v>0</v>
      </c>
      <c r="G694" s="40" t="str">
        <f t="shared" si="319"/>
        <v/>
      </c>
      <c r="H694" s="41" t="str">
        <f t="shared" si="320"/>
        <v/>
      </c>
      <c r="I694" s="36"/>
      <c r="J694" s="42">
        <f t="shared" si="321"/>
        <v>0</v>
      </c>
      <c r="K694" s="41" t="str">
        <f t="shared" si="322"/>
        <v/>
      </c>
      <c r="L694" s="25"/>
      <c r="M694" s="25"/>
      <c r="N694" s="26"/>
      <c r="O694" s="29">
        <f>IFERROR(('Q3 Setup'!$D$8-'Q3 Setup'!$E$8+SUMIFS($N$4:$N693,$C$4:$C693,'Q3 Setup'!$C$8)-SUMIFS($N$4:$N693,$C$4:$C693,'Q3 Setup'!$C$8,$B$4:$B693,"&lt;"&amp;$B694))/IFERROR(NETWORKDAYS($B694,'Q3 Setup'!$G$4),1),0)</f>
        <v>0</v>
      </c>
      <c r="P694" s="43" t="str">
        <f t="shared" si="323"/>
        <v/>
      </c>
    </row>
    <row r="695" spans="2:17" ht="18.75" customHeight="1" x14ac:dyDescent="0.2">
      <c r="B695" s="31">
        <v>46371</v>
      </c>
      <c r="C695" s="32" t="str">
        <f>'Q3 Setup'!$C$9</f>
        <v>Rep 3</v>
      </c>
      <c r="D695" s="33"/>
      <c r="E695" s="25"/>
      <c r="F695" s="34">
        <f t="shared" si="318"/>
        <v>0</v>
      </c>
      <c r="G695" s="34" t="str">
        <f t="shared" si="319"/>
        <v/>
      </c>
      <c r="H695" s="35" t="str">
        <f t="shared" si="320"/>
        <v/>
      </c>
      <c r="I695" s="36"/>
      <c r="J695" s="37">
        <f t="shared" si="321"/>
        <v>0</v>
      </c>
      <c r="K695" s="35" t="str">
        <f t="shared" si="322"/>
        <v/>
      </c>
      <c r="L695" s="25"/>
      <c r="M695" s="25"/>
      <c r="N695" s="26"/>
      <c r="O695" s="29">
        <f>IFERROR(('Q3 Setup'!$D$9-'Q3 Setup'!$E$9+SUMIFS($N$4:$N694,$C$4:$C694,'Q3 Setup'!$C$9)-SUMIFS($N$4:$N694,$C$4:$C694,'Q3 Setup'!$C$9,$B$4:$B694,"&lt;"&amp;$B695))/IFERROR(NETWORKDAYS($B695,'Q3 Setup'!$G$4),1),0)</f>
        <v>0</v>
      </c>
      <c r="P695" s="38" t="str">
        <f t="shared" si="323"/>
        <v/>
      </c>
    </row>
    <row r="696" spans="2:17" ht="18.75" customHeight="1" x14ac:dyDescent="0.2">
      <c r="B696" s="31">
        <v>46371</v>
      </c>
      <c r="C696" s="39" t="str">
        <f>'Q3 Setup'!$C$10</f>
        <v>Rep 4</v>
      </c>
      <c r="D696" s="33"/>
      <c r="E696" s="25"/>
      <c r="F696" s="40">
        <f t="shared" si="318"/>
        <v>0</v>
      </c>
      <c r="G696" s="40" t="str">
        <f t="shared" si="319"/>
        <v/>
      </c>
      <c r="H696" s="41" t="str">
        <f t="shared" si="320"/>
        <v/>
      </c>
      <c r="I696" s="36"/>
      <c r="J696" s="42">
        <f t="shared" si="321"/>
        <v>0</v>
      </c>
      <c r="K696" s="41" t="str">
        <f t="shared" si="322"/>
        <v/>
      </c>
      <c r="L696" s="25"/>
      <c r="M696" s="25"/>
      <c r="N696" s="26"/>
      <c r="O696" s="29">
        <f>IFERROR(('Q3 Setup'!$D$10-'Q3 Setup'!$E$10+SUMIFS($N$4:$N695,$C$4:$C695,'Q3 Setup'!$C$10)-SUMIFS($N$4:$N695,$C$4:$C695,'Q3 Setup'!$C$10,$B$4:$B695,"&lt;"&amp;$B696))/IFERROR(NETWORKDAYS($B696,'Q3 Setup'!$G$4),1),0)</f>
        <v>0</v>
      </c>
      <c r="P696" s="43" t="str">
        <f t="shared" si="323"/>
        <v/>
      </c>
    </row>
    <row r="697" spans="2:17" ht="18.75" customHeight="1" x14ac:dyDescent="0.2">
      <c r="B697" s="31">
        <v>46371</v>
      </c>
      <c r="C697" s="32" t="str">
        <f>'Q3 Setup'!$C$11</f>
        <v>Rep 5</v>
      </c>
      <c r="D697" s="33"/>
      <c r="E697" s="25"/>
      <c r="F697" s="34">
        <f t="shared" si="318"/>
        <v>0</v>
      </c>
      <c r="G697" s="34" t="str">
        <f t="shared" si="319"/>
        <v/>
      </c>
      <c r="H697" s="35" t="str">
        <f t="shared" si="320"/>
        <v/>
      </c>
      <c r="I697" s="36"/>
      <c r="J697" s="37">
        <f t="shared" si="321"/>
        <v>0</v>
      </c>
      <c r="K697" s="35" t="str">
        <f t="shared" si="322"/>
        <v/>
      </c>
      <c r="L697" s="25"/>
      <c r="M697" s="25"/>
      <c r="N697" s="26"/>
      <c r="O697" s="29">
        <f>IFERROR(('Q3 Setup'!$D$11-'Q3 Setup'!$E$11+SUMIFS($N$4:$N696,$C$4:$C696,'Q3 Setup'!$C$11)-SUMIFS($N$4:$N696,$C$4:$C696,'Q3 Setup'!$C$11,$B$4:$B696,"&lt;"&amp;$B697))/IFERROR(NETWORKDAYS($B697,'Q3 Setup'!$G$4),1),0)</f>
        <v>0</v>
      </c>
      <c r="P697" s="38" t="str">
        <f t="shared" si="323"/>
        <v/>
      </c>
    </row>
    <row r="698" spans="2:17" ht="18.75" customHeight="1" x14ac:dyDescent="0.2">
      <c r="B698" s="31">
        <v>46371</v>
      </c>
      <c r="C698" s="39" t="str">
        <f>'Q3 Setup'!$C$12</f>
        <v>Rep 6</v>
      </c>
      <c r="D698" s="33"/>
      <c r="E698" s="25"/>
      <c r="F698" s="40">
        <f t="shared" si="318"/>
        <v>0</v>
      </c>
      <c r="G698" s="40" t="str">
        <f t="shared" si="319"/>
        <v/>
      </c>
      <c r="H698" s="41" t="str">
        <f t="shared" si="320"/>
        <v/>
      </c>
      <c r="I698" s="36"/>
      <c r="J698" s="42">
        <f t="shared" si="321"/>
        <v>0</v>
      </c>
      <c r="K698" s="41" t="str">
        <f t="shared" si="322"/>
        <v/>
      </c>
      <c r="L698" s="25"/>
      <c r="M698" s="25"/>
      <c r="N698" s="26"/>
      <c r="O698" s="29">
        <f>IFERROR(('Q3 Setup'!$D$12-'Q3 Setup'!$E$12+SUMIFS($N$4:$N697,$C$4:$C697,'Q3 Setup'!$C$12)-SUMIFS($N$4:$N697,$C$4:$C697,'Q3 Setup'!$C$12,$B$4:$B697,"&lt;"&amp;$B698))/IFERROR(NETWORKDAYS($B698,'Q3 Setup'!$G$4),1),0)</f>
        <v>0</v>
      </c>
      <c r="P698" s="43" t="str">
        <f t="shared" si="323"/>
        <v/>
      </c>
    </row>
    <row r="699" spans="2:17" ht="18.75" customHeight="1" x14ac:dyDescent="0.2">
      <c r="B699" s="31">
        <v>46371</v>
      </c>
      <c r="C699" s="32" t="str">
        <f>'Q3 Setup'!$C$13</f>
        <v>Rep 7</v>
      </c>
      <c r="D699" s="33"/>
      <c r="E699" s="25"/>
      <c r="F699" s="34">
        <f t="shared" si="318"/>
        <v>0</v>
      </c>
      <c r="G699" s="34" t="str">
        <f t="shared" si="319"/>
        <v/>
      </c>
      <c r="H699" s="35" t="str">
        <f t="shared" si="320"/>
        <v/>
      </c>
      <c r="I699" s="36"/>
      <c r="J699" s="37">
        <f t="shared" si="321"/>
        <v>0</v>
      </c>
      <c r="K699" s="35" t="str">
        <f t="shared" si="322"/>
        <v/>
      </c>
      <c r="L699" s="25"/>
      <c r="M699" s="25"/>
      <c r="N699" s="26"/>
      <c r="O699" s="29">
        <f>IFERROR(('Q3 Setup'!$D$13-'Q3 Setup'!$E$13+SUMIFS($N$4:$N698,$C$4:$C698,'Q3 Setup'!$C$13)-SUMIFS($N$4:$N698,$C$4:$C698,'Q3 Setup'!$C$13,$B$4:$B698,"&lt;"&amp;$B699))/IFERROR(NETWORKDAYS($B699,'Q3 Setup'!$G$4),1),0)</f>
        <v>0</v>
      </c>
      <c r="P699" s="38" t="str">
        <f t="shared" si="323"/>
        <v/>
      </c>
    </row>
    <row r="700" spans="2:17" ht="18.75" customHeight="1" x14ac:dyDescent="0.2">
      <c r="B700" s="31">
        <v>46371</v>
      </c>
      <c r="C700" s="39" t="str">
        <f>'Q3 Setup'!$C$14</f>
        <v>Rep 8</v>
      </c>
      <c r="D700" s="33"/>
      <c r="E700" s="25"/>
      <c r="F700" s="40">
        <f t="shared" si="318"/>
        <v>0</v>
      </c>
      <c r="G700" s="40" t="str">
        <f t="shared" si="319"/>
        <v/>
      </c>
      <c r="H700" s="41" t="str">
        <f t="shared" si="320"/>
        <v/>
      </c>
      <c r="I700" s="36"/>
      <c r="J700" s="42">
        <f t="shared" si="321"/>
        <v>0</v>
      </c>
      <c r="K700" s="41" t="str">
        <f t="shared" si="322"/>
        <v/>
      </c>
      <c r="L700" s="25"/>
      <c r="M700" s="25"/>
      <c r="N700" s="26"/>
      <c r="O700" s="29">
        <f>IFERROR(('Q3 Setup'!$D$14-'Q3 Setup'!$E$14+SUMIFS($N$4:$N699,$C$4:$C699,'Q3 Setup'!$C$14)-SUMIFS($N$4:$N699,$C$4:$C699,'Q3 Setup'!$C$14,$B$4:$B699,"&lt;"&amp;$B700))/IFERROR(NETWORKDAYS($B700,'Q3 Setup'!$G$4),1),0)</f>
        <v>0</v>
      </c>
      <c r="P700" s="43" t="str">
        <f t="shared" si="323"/>
        <v/>
      </c>
    </row>
    <row r="701" spans="2:17" ht="18.75" customHeight="1" x14ac:dyDescent="0.2">
      <c r="B701" s="31">
        <v>46371</v>
      </c>
      <c r="C701" s="32" t="str">
        <f>'Q3 Setup'!$C$15</f>
        <v>Rep 9</v>
      </c>
      <c r="D701" s="33"/>
      <c r="E701" s="25"/>
      <c r="F701" s="34">
        <f t="shared" si="318"/>
        <v>0</v>
      </c>
      <c r="G701" s="34" t="str">
        <f t="shared" si="319"/>
        <v/>
      </c>
      <c r="H701" s="35" t="str">
        <f t="shared" si="320"/>
        <v/>
      </c>
      <c r="I701" s="36"/>
      <c r="J701" s="37">
        <f t="shared" si="321"/>
        <v>0</v>
      </c>
      <c r="K701" s="35" t="str">
        <f t="shared" si="322"/>
        <v/>
      </c>
      <c r="L701" s="25"/>
      <c r="M701" s="25"/>
      <c r="N701" s="26"/>
      <c r="O701" s="29">
        <f>IFERROR(('Q3 Setup'!$D$15-'Q3 Setup'!$E$15+SUMIFS($N$4:$N700,$C$4:$C700,'Q3 Setup'!$C$15)-SUMIFS($N$4:$N700,$C$4:$C700,'Q3 Setup'!$C$15,$B$4:$B700,"&lt;"&amp;$B701))/IFERROR(NETWORKDAYS($B701,'Q3 Setup'!$G$4),1),0)</f>
        <v>0</v>
      </c>
      <c r="P701" s="38" t="str">
        <f t="shared" si="323"/>
        <v/>
      </c>
    </row>
    <row r="702" spans="2:17" ht="18.75" customHeight="1" x14ac:dyDescent="0.2">
      <c r="B702" s="31">
        <v>46371</v>
      </c>
      <c r="C702" s="39" t="str">
        <f>'Q3 Setup'!$C$16</f>
        <v>Rep 10</v>
      </c>
      <c r="D702" s="33"/>
      <c r="E702" s="25"/>
      <c r="F702" s="40">
        <f t="shared" si="318"/>
        <v>0</v>
      </c>
      <c r="G702" s="40" t="str">
        <f t="shared" si="319"/>
        <v/>
      </c>
      <c r="H702" s="41" t="str">
        <f t="shared" si="320"/>
        <v/>
      </c>
      <c r="I702" s="36"/>
      <c r="J702" s="42">
        <f t="shared" si="321"/>
        <v>0</v>
      </c>
      <c r="K702" s="41" t="str">
        <f t="shared" si="322"/>
        <v/>
      </c>
      <c r="L702" s="25"/>
      <c r="M702" s="25"/>
      <c r="N702" s="26"/>
      <c r="O702" s="29">
        <f>IFERROR(('Q3 Setup'!$D$16-'Q3 Setup'!$E$16+SUMIFS($N$4:$N701,$C$4:$C701,'Q3 Setup'!$C$16)-SUMIFS($N$4:$N701,$C$4:$C701,'Q3 Setup'!$C$16,$B$4:$B701,"&lt;"&amp;$B702))/IFERROR(NETWORKDAYS($B702,'Q3 Setup'!$G$4),1),0)</f>
        <v>0</v>
      </c>
      <c r="P702" s="43" t="str">
        <f t="shared" si="323"/>
        <v/>
      </c>
    </row>
    <row r="703" spans="2:17" ht="18.75" customHeight="1" x14ac:dyDescent="0.2">
      <c r="B703" s="31">
        <v>46371</v>
      </c>
      <c r="C703" s="32">
        <f>'Q3 Setup'!$C$17</f>
        <v>0</v>
      </c>
      <c r="D703" s="33"/>
      <c r="E703" s="25"/>
      <c r="F703" s="34">
        <f t="shared" si="318"/>
        <v>0</v>
      </c>
      <c r="G703" s="34" t="str">
        <f t="shared" si="319"/>
        <v/>
      </c>
      <c r="H703" s="35" t="str">
        <f t="shared" si="320"/>
        <v/>
      </c>
      <c r="I703" s="36"/>
      <c r="J703" s="37">
        <f t="shared" si="321"/>
        <v>0</v>
      </c>
      <c r="K703" s="35" t="str">
        <f t="shared" si="322"/>
        <v/>
      </c>
      <c r="L703" s="25"/>
      <c r="M703" s="25"/>
      <c r="N703" s="26"/>
      <c r="O703" s="29">
        <f>IFERROR(('Q3 Setup'!$D$17-'Q3 Setup'!$E$17+SUMIFS($N$4:$N702,$C$4:$C702,'Q3 Setup'!$C$17)-SUMIFS($N$4:$N702,$C$4:$C702,'Q3 Setup'!$C$17,$B$4:$B702,"&lt;"&amp;$B703))/IFERROR(NETWORKDAYS($B703,'Q3 Setup'!$G$4),1),0)</f>
        <v>0</v>
      </c>
      <c r="P703" s="38" t="str">
        <f t="shared" si="323"/>
        <v/>
      </c>
    </row>
    <row r="704" spans="2:17" ht="18.75" customHeight="1" x14ac:dyDescent="0.2">
      <c r="B704" s="31">
        <v>46371</v>
      </c>
      <c r="C704" s="39">
        <f>'Q3 Setup'!$C$18</f>
        <v>0</v>
      </c>
      <c r="D704" s="33"/>
      <c r="E704" s="25"/>
      <c r="F704" s="40">
        <f t="shared" si="318"/>
        <v>0</v>
      </c>
      <c r="G704" s="40" t="str">
        <f t="shared" si="319"/>
        <v/>
      </c>
      <c r="H704" s="41" t="str">
        <f t="shared" si="320"/>
        <v/>
      </c>
      <c r="I704" s="36"/>
      <c r="J704" s="42">
        <f t="shared" si="321"/>
        <v>0</v>
      </c>
      <c r="K704" s="41" t="str">
        <f t="shared" si="322"/>
        <v/>
      </c>
      <c r="L704" s="25"/>
      <c r="M704" s="25"/>
      <c r="N704" s="26"/>
      <c r="O704" s="29">
        <f>IFERROR(('Q3 Setup'!$D$18-'Q3 Setup'!$E$18+SUMIFS($N$4:$N703,$C$4:$C703,'Q3 Setup'!$C$18)-SUMIFS($N$4:$N703,$C$4:$C703,'Q3 Setup'!$C$18,$B$4:$B703,"&lt;"&amp;$B704))/IFERROR(NETWORKDAYS($B704,'Q3 Setup'!$G$4),1),0)</f>
        <v>0</v>
      </c>
      <c r="P704" s="43" t="str">
        <f t="shared" si="323"/>
        <v/>
      </c>
    </row>
    <row r="705" spans="2:17" ht="4.5" customHeight="1" x14ac:dyDescent="0.2"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</row>
    <row r="706" spans="2:17" ht="18.75" customHeight="1" x14ac:dyDescent="0.2">
      <c r="B706" s="31">
        <v>46372</v>
      </c>
      <c r="C706" s="32" t="str">
        <f>'Q3 Setup'!$C$7</f>
        <v>Rep 1</v>
      </c>
      <c r="D706" s="33"/>
      <c r="E706" s="25"/>
      <c r="F706" s="34">
        <f t="shared" ref="F706:F717" si="324">IFERROR(D706*7.5,"")</f>
        <v>0</v>
      </c>
      <c r="G706" s="34" t="str">
        <f t="shared" ref="G706:G717" si="325">IFERROR(E706/D706,"")</f>
        <v/>
      </c>
      <c r="H706" s="35" t="str">
        <f t="shared" ref="H706:H717" si="326">IFERROR(E706/F706,"")</f>
        <v/>
      </c>
      <c r="I706" s="36"/>
      <c r="J706" s="37">
        <f t="shared" ref="J706:J717" si="327">IFERROR(D706*0.375/24,"")</f>
        <v>0</v>
      </c>
      <c r="K706" s="35" t="str">
        <f t="shared" ref="K706:K717" si="328">IFERROR(I706/J706,"")</f>
        <v/>
      </c>
      <c r="L706" s="25"/>
      <c r="M706" s="25"/>
      <c r="N706" s="26"/>
      <c r="O706" s="29">
        <f>IFERROR(('Q3 Setup'!$D$7-'Q3 Setup'!$E$7+SUMIFS($N$4:$N705,$C$4:$C705,'Q3 Setup'!$C$7)-SUMIFS($N$4:$N705,$C$4:$C705,'Q3 Setup'!$C$7,$B$4:$B705,"&lt;"&amp;$B706))/IFERROR(NETWORKDAYS($B706,'Q3 Setup'!$G$4),1),0)</f>
        <v>0</v>
      </c>
      <c r="P706" s="38" t="str">
        <f t="shared" ref="P706:P717" si="329">IFERROR(N706/O706,"")</f>
        <v/>
      </c>
    </row>
    <row r="707" spans="2:17" ht="18.75" customHeight="1" x14ac:dyDescent="0.2">
      <c r="B707" s="31">
        <v>46372</v>
      </c>
      <c r="C707" s="39" t="str">
        <f>'Q3 Setup'!$C$8</f>
        <v>Rep 2</v>
      </c>
      <c r="D707" s="33"/>
      <c r="E707" s="25"/>
      <c r="F707" s="40">
        <f t="shared" si="324"/>
        <v>0</v>
      </c>
      <c r="G707" s="40" t="str">
        <f t="shared" si="325"/>
        <v/>
      </c>
      <c r="H707" s="41" t="str">
        <f t="shared" si="326"/>
        <v/>
      </c>
      <c r="I707" s="36"/>
      <c r="J707" s="42">
        <f t="shared" si="327"/>
        <v>0</v>
      </c>
      <c r="K707" s="41" t="str">
        <f t="shared" si="328"/>
        <v/>
      </c>
      <c r="L707" s="25"/>
      <c r="M707" s="25"/>
      <c r="N707" s="26"/>
      <c r="O707" s="29">
        <f>IFERROR(('Q3 Setup'!$D$8-'Q3 Setup'!$E$8+SUMIFS($N$4:$N706,$C$4:$C706,'Q3 Setup'!$C$8)-SUMIFS($N$4:$N706,$C$4:$C706,'Q3 Setup'!$C$8,$B$4:$B706,"&lt;"&amp;$B707))/IFERROR(NETWORKDAYS($B707,'Q3 Setup'!$G$4),1),0)</f>
        <v>0</v>
      </c>
      <c r="P707" s="43" t="str">
        <f t="shared" si="329"/>
        <v/>
      </c>
    </row>
    <row r="708" spans="2:17" ht="18.75" customHeight="1" x14ac:dyDescent="0.2">
      <c r="B708" s="31">
        <v>46372</v>
      </c>
      <c r="C708" s="32" t="str">
        <f>'Q3 Setup'!$C$9</f>
        <v>Rep 3</v>
      </c>
      <c r="D708" s="33"/>
      <c r="E708" s="25"/>
      <c r="F708" s="34">
        <f t="shared" si="324"/>
        <v>0</v>
      </c>
      <c r="G708" s="34" t="str">
        <f t="shared" si="325"/>
        <v/>
      </c>
      <c r="H708" s="35" t="str">
        <f t="shared" si="326"/>
        <v/>
      </c>
      <c r="I708" s="36"/>
      <c r="J708" s="37">
        <f t="shared" si="327"/>
        <v>0</v>
      </c>
      <c r="K708" s="35" t="str">
        <f t="shared" si="328"/>
        <v/>
      </c>
      <c r="L708" s="25"/>
      <c r="M708" s="25"/>
      <c r="N708" s="26"/>
      <c r="O708" s="29">
        <f>IFERROR(('Q3 Setup'!$D$9-'Q3 Setup'!$E$9+SUMIFS($N$4:$N707,$C$4:$C707,'Q3 Setup'!$C$9)-SUMIFS($N$4:$N707,$C$4:$C707,'Q3 Setup'!$C$9,$B$4:$B707,"&lt;"&amp;$B708))/IFERROR(NETWORKDAYS($B708,'Q3 Setup'!$G$4),1),0)</f>
        <v>0</v>
      </c>
      <c r="P708" s="38" t="str">
        <f t="shared" si="329"/>
        <v/>
      </c>
    </row>
    <row r="709" spans="2:17" ht="18.75" customHeight="1" x14ac:dyDescent="0.2">
      <c r="B709" s="31">
        <v>46372</v>
      </c>
      <c r="C709" s="39" t="str">
        <f>'Q3 Setup'!$C$10</f>
        <v>Rep 4</v>
      </c>
      <c r="D709" s="33"/>
      <c r="E709" s="25"/>
      <c r="F709" s="40">
        <f t="shared" si="324"/>
        <v>0</v>
      </c>
      <c r="G709" s="40" t="str">
        <f t="shared" si="325"/>
        <v/>
      </c>
      <c r="H709" s="41" t="str">
        <f t="shared" si="326"/>
        <v/>
      </c>
      <c r="I709" s="36"/>
      <c r="J709" s="42">
        <f t="shared" si="327"/>
        <v>0</v>
      </c>
      <c r="K709" s="41" t="str">
        <f t="shared" si="328"/>
        <v/>
      </c>
      <c r="L709" s="25"/>
      <c r="M709" s="25"/>
      <c r="N709" s="26"/>
      <c r="O709" s="29">
        <f>IFERROR(('Q3 Setup'!$D$10-'Q3 Setup'!$E$10+SUMIFS($N$4:$N708,$C$4:$C708,'Q3 Setup'!$C$10)-SUMIFS($N$4:$N708,$C$4:$C708,'Q3 Setup'!$C$10,$B$4:$B708,"&lt;"&amp;$B709))/IFERROR(NETWORKDAYS($B709,'Q3 Setup'!$G$4),1),0)</f>
        <v>0</v>
      </c>
      <c r="P709" s="43" t="str">
        <f t="shared" si="329"/>
        <v/>
      </c>
    </row>
    <row r="710" spans="2:17" ht="18.75" customHeight="1" x14ac:dyDescent="0.2">
      <c r="B710" s="31">
        <v>46372</v>
      </c>
      <c r="C710" s="32" t="str">
        <f>'Q3 Setup'!$C$11</f>
        <v>Rep 5</v>
      </c>
      <c r="D710" s="33"/>
      <c r="E710" s="25"/>
      <c r="F710" s="34">
        <f t="shared" si="324"/>
        <v>0</v>
      </c>
      <c r="G710" s="34" t="str">
        <f t="shared" si="325"/>
        <v/>
      </c>
      <c r="H710" s="35" t="str">
        <f t="shared" si="326"/>
        <v/>
      </c>
      <c r="I710" s="36"/>
      <c r="J710" s="37">
        <f t="shared" si="327"/>
        <v>0</v>
      </c>
      <c r="K710" s="35" t="str">
        <f t="shared" si="328"/>
        <v/>
      </c>
      <c r="L710" s="25"/>
      <c r="M710" s="25"/>
      <c r="N710" s="26"/>
      <c r="O710" s="29">
        <f>IFERROR(('Q3 Setup'!$D$11-'Q3 Setup'!$E$11+SUMIFS($N$4:$N709,$C$4:$C709,'Q3 Setup'!$C$11)-SUMIFS($N$4:$N709,$C$4:$C709,'Q3 Setup'!$C$11,$B$4:$B709,"&lt;"&amp;$B710))/IFERROR(NETWORKDAYS($B710,'Q3 Setup'!$G$4),1),0)</f>
        <v>0</v>
      </c>
      <c r="P710" s="38" t="str">
        <f t="shared" si="329"/>
        <v/>
      </c>
    </row>
    <row r="711" spans="2:17" ht="18.75" customHeight="1" x14ac:dyDescent="0.2">
      <c r="B711" s="31">
        <v>46372</v>
      </c>
      <c r="C711" s="39" t="str">
        <f>'Q3 Setup'!$C$12</f>
        <v>Rep 6</v>
      </c>
      <c r="D711" s="33"/>
      <c r="E711" s="25"/>
      <c r="F711" s="40">
        <f t="shared" si="324"/>
        <v>0</v>
      </c>
      <c r="G711" s="40" t="str">
        <f t="shared" si="325"/>
        <v/>
      </c>
      <c r="H711" s="41" t="str">
        <f t="shared" si="326"/>
        <v/>
      </c>
      <c r="I711" s="36"/>
      <c r="J711" s="42">
        <f t="shared" si="327"/>
        <v>0</v>
      </c>
      <c r="K711" s="41" t="str">
        <f t="shared" si="328"/>
        <v/>
      </c>
      <c r="L711" s="25"/>
      <c r="M711" s="25"/>
      <c r="N711" s="26"/>
      <c r="O711" s="29">
        <f>IFERROR(('Q3 Setup'!$D$12-'Q3 Setup'!$E$12+SUMIFS($N$4:$N710,$C$4:$C710,'Q3 Setup'!$C$12)-SUMIFS($N$4:$N710,$C$4:$C710,'Q3 Setup'!$C$12,$B$4:$B710,"&lt;"&amp;$B711))/IFERROR(NETWORKDAYS($B711,'Q3 Setup'!$G$4),1),0)</f>
        <v>0</v>
      </c>
      <c r="P711" s="43" t="str">
        <f t="shared" si="329"/>
        <v/>
      </c>
    </row>
    <row r="712" spans="2:17" ht="18.75" customHeight="1" x14ac:dyDescent="0.2">
      <c r="B712" s="31">
        <v>46372</v>
      </c>
      <c r="C712" s="32" t="str">
        <f>'Q3 Setup'!$C$13</f>
        <v>Rep 7</v>
      </c>
      <c r="D712" s="33"/>
      <c r="E712" s="25"/>
      <c r="F712" s="34">
        <f t="shared" si="324"/>
        <v>0</v>
      </c>
      <c r="G712" s="34" t="str">
        <f t="shared" si="325"/>
        <v/>
      </c>
      <c r="H712" s="35" t="str">
        <f t="shared" si="326"/>
        <v/>
      </c>
      <c r="I712" s="36"/>
      <c r="J712" s="37">
        <f t="shared" si="327"/>
        <v>0</v>
      </c>
      <c r="K712" s="35" t="str">
        <f t="shared" si="328"/>
        <v/>
      </c>
      <c r="L712" s="25"/>
      <c r="M712" s="25"/>
      <c r="N712" s="26"/>
      <c r="O712" s="29">
        <f>IFERROR(('Q3 Setup'!$D$13-'Q3 Setup'!$E$13+SUMIFS($N$4:$N711,$C$4:$C711,'Q3 Setup'!$C$13)-SUMIFS($N$4:$N711,$C$4:$C711,'Q3 Setup'!$C$13,$B$4:$B711,"&lt;"&amp;$B712))/IFERROR(NETWORKDAYS($B712,'Q3 Setup'!$G$4),1),0)</f>
        <v>0</v>
      </c>
      <c r="P712" s="38" t="str">
        <f t="shared" si="329"/>
        <v/>
      </c>
    </row>
    <row r="713" spans="2:17" ht="18.75" customHeight="1" x14ac:dyDescent="0.2">
      <c r="B713" s="31">
        <v>46372</v>
      </c>
      <c r="C713" s="39" t="str">
        <f>'Q3 Setup'!$C$14</f>
        <v>Rep 8</v>
      </c>
      <c r="D713" s="33"/>
      <c r="E713" s="25"/>
      <c r="F713" s="40">
        <f t="shared" si="324"/>
        <v>0</v>
      </c>
      <c r="G713" s="40" t="str">
        <f t="shared" si="325"/>
        <v/>
      </c>
      <c r="H713" s="41" t="str">
        <f t="shared" si="326"/>
        <v/>
      </c>
      <c r="I713" s="36"/>
      <c r="J713" s="42">
        <f t="shared" si="327"/>
        <v>0</v>
      </c>
      <c r="K713" s="41" t="str">
        <f t="shared" si="328"/>
        <v/>
      </c>
      <c r="L713" s="25"/>
      <c r="M713" s="25"/>
      <c r="N713" s="26"/>
      <c r="O713" s="29">
        <f>IFERROR(('Q3 Setup'!$D$14-'Q3 Setup'!$E$14+SUMIFS($N$4:$N712,$C$4:$C712,'Q3 Setup'!$C$14)-SUMIFS($N$4:$N712,$C$4:$C712,'Q3 Setup'!$C$14,$B$4:$B712,"&lt;"&amp;$B713))/IFERROR(NETWORKDAYS($B713,'Q3 Setup'!$G$4),1),0)</f>
        <v>0</v>
      </c>
      <c r="P713" s="43" t="str">
        <f t="shared" si="329"/>
        <v/>
      </c>
    </row>
    <row r="714" spans="2:17" ht="18.75" customHeight="1" x14ac:dyDescent="0.2">
      <c r="B714" s="31">
        <v>46372</v>
      </c>
      <c r="C714" s="32" t="str">
        <f>'Q3 Setup'!$C$15</f>
        <v>Rep 9</v>
      </c>
      <c r="D714" s="33"/>
      <c r="E714" s="25"/>
      <c r="F714" s="34">
        <f t="shared" si="324"/>
        <v>0</v>
      </c>
      <c r="G714" s="34" t="str">
        <f t="shared" si="325"/>
        <v/>
      </c>
      <c r="H714" s="35" t="str">
        <f t="shared" si="326"/>
        <v/>
      </c>
      <c r="I714" s="36"/>
      <c r="J714" s="37">
        <f t="shared" si="327"/>
        <v>0</v>
      </c>
      <c r="K714" s="35" t="str">
        <f t="shared" si="328"/>
        <v/>
      </c>
      <c r="L714" s="25"/>
      <c r="M714" s="25"/>
      <c r="N714" s="26"/>
      <c r="O714" s="29">
        <f>IFERROR(('Q3 Setup'!$D$15-'Q3 Setup'!$E$15+SUMIFS($N$4:$N713,$C$4:$C713,'Q3 Setup'!$C$15)-SUMIFS($N$4:$N713,$C$4:$C713,'Q3 Setup'!$C$15,$B$4:$B713,"&lt;"&amp;$B714))/IFERROR(NETWORKDAYS($B714,'Q3 Setup'!$G$4),1),0)</f>
        <v>0</v>
      </c>
      <c r="P714" s="38" t="str">
        <f t="shared" si="329"/>
        <v/>
      </c>
    </row>
    <row r="715" spans="2:17" ht="18.75" customHeight="1" x14ac:dyDescent="0.2">
      <c r="B715" s="31">
        <v>46372</v>
      </c>
      <c r="C715" s="39" t="str">
        <f>'Q3 Setup'!$C$16</f>
        <v>Rep 10</v>
      </c>
      <c r="D715" s="33"/>
      <c r="E715" s="25"/>
      <c r="F715" s="40">
        <f t="shared" si="324"/>
        <v>0</v>
      </c>
      <c r="G715" s="40" t="str">
        <f t="shared" si="325"/>
        <v/>
      </c>
      <c r="H715" s="41" t="str">
        <f t="shared" si="326"/>
        <v/>
      </c>
      <c r="I715" s="36"/>
      <c r="J715" s="42">
        <f t="shared" si="327"/>
        <v>0</v>
      </c>
      <c r="K715" s="41" t="str">
        <f t="shared" si="328"/>
        <v/>
      </c>
      <c r="L715" s="25"/>
      <c r="M715" s="25"/>
      <c r="N715" s="26"/>
      <c r="O715" s="29">
        <f>IFERROR(('Q3 Setup'!$D$16-'Q3 Setup'!$E$16+SUMIFS($N$4:$N714,$C$4:$C714,'Q3 Setup'!$C$16)-SUMIFS($N$4:$N714,$C$4:$C714,'Q3 Setup'!$C$16,$B$4:$B714,"&lt;"&amp;$B715))/IFERROR(NETWORKDAYS($B715,'Q3 Setup'!$G$4),1),0)</f>
        <v>0</v>
      </c>
      <c r="P715" s="43" t="str">
        <f t="shared" si="329"/>
        <v/>
      </c>
    </row>
    <row r="716" spans="2:17" ht="18.75" customHeight="1" x14ac:dyDescent="0.2">
      <c r="B716" s="31">
        <v>46372</v>
      </c>
      <c r="C716" s="32">
        <f>'Q3 Setup'!$C$17</f>
        <v>0</v>
      </c>
      <c r="D716" s="33"/>
      <c r="E716" s="25"/>
      <c r="F716" s="34">
        <f t="shared" si="324"/>
        <v>0</v>
      </c>
      <c r="G716" s="34" t="str">
        <f t="shared" si="325"/>
        <v/>
      </c>
      <c r="H716" s="35" t="str">
        <f t="shared" si="326"/>
        <v/>
      </c>
      <c r="I716" s="36"/>
      <c r="J716" s="37">
        <f t="shared" si="327"/>
        <v>0</v>
      </c>
      <c r="K716" s="35" t="str">
        <f t="shared" si="328"/>
        <v/>
      </c>
      <c r="L716" s="25"/>
      <c r="M716" s="25"/>
      <c r="N716" s="26"/>
      <c r="O716" s="29">
        <f>IFERROR(('Q3 Setup'!$D$17-'Q3 Setup'!$E$17+SUMIFS($N$4:$N715,$C$4:$C715,'Q3 Setup'!$C$17)-SUMIFS($N$4:$N715,$C$4:$C715,'Q3 Setup'!$C$17,$B$4:$B715,"&lt;"&amp;$B716))/IFERROR(NETWORKDAYS($B716,'Q3 Setup'!$G$4),1),0)</f>
        <v>0</v>
      </c>
      <c r="P716" s="38" t="str">
        <f t="shared" si="329"/>
        <v/>
      </c>
    </row>
    <row r="717" spans="2:17" ht="18.75" customHeight="1" x14ac:dyDescent="0.2">
      <c r="B717" s="31">
        <v>46372</v>
      </c>
      <c r="C717" s="39">
        <f>'Q3 Setup'!$C$18</f>
        <v>0</v>
      </c>
      <c r="D717" s="33"/>
      <c r="E717" s="25"/>
      <c r="F717" s="40">
        <f t="shared" si="324"/>
        <v>0</v>
      </c>
      <c r="G717" s="40" t="str">
        <f t="shared" si="325"/>
        <v/>
      </c>
      <c r="H717" s="41" t="str">
        <f t="shared" si="326"/>
        <v/>
      </c>
      <c r="I717" s="36"/>
      <c r="J717" s="42">
        <f t="shared" si="327"/>
        <v>0</v>
      </c>
      <c r="K717" s="41" t="str">
        <f t="shared" si="328"/>
        <v/>
      </c>
      <c r="L717" s="25"/>
      <c r="M717" s="25"/>
      <c r="N717" s="26"/>
      <c r="O717" s="29">
        <f>IFERROR(('Q3 Setup'!$D$18-'Q3 Setup'!$E$18+SUMIFS($N$4:$N716,$C$4:$C716,'Q3 Setup'!$C$18)-SUMIFS($N$4:$N716,$C$4:$C716,'Q3 Setup'!$C$18,$B$4:$B716,"&lt;"&amp;$B717))/IFERROR(NETWORKDAYS($B717,'Q3 Setup'!$G$4),1),0)</f>
        <v>0</v>
      </c>
      <c r="P717" s="43" t="str">
        <f t="shared" si="329"/>
        <v/>
      </c>
    </row>
    <row r="718" spans="2:17" ht="4.5" customHeight="1" x14ac:dyDescent="0.2"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</row>
    <row r="719" spans="2:17" ht="18.75" customHeight="1" x14ac:dyDescent="0.2">
      <c r="B719" s="31">
        <v>46373</v>
      </c>
      <c r="C719" s="32" t="str">
        <f>'Q3 Setup'!$C$7</f>
        <v>Rep 1</v>
      </c>
      <c r="D719" s="33"/>
      <c r="E719" s="25"/>
      <c r="F719" s="34">
        <f t="shared" ref="F719:F730" si="330">IFERROR(D719*7.5,"")</f>
        <v>0</v>
      </c>
      <c r="G719" s="34" t="str">
        <f t="shared" ref="G719:G730" si="331">IFERROR(E719/D719,"")</f>
        <v/>
      </c>
      <c r="H719" s="35" t="str">
        <f t="shared" ref="H719:H730" si="332">IFERROR(E719/F719,"")</f>
        <v/>
      </c>
      <c r="I719" s="36"/>
      <c r="J719" s="37">
        <f t="shared" ref="J719:J730" si="333">IFERROR(D719*0.375/24,"")</f>
        <v>0</v>
      </c>
      <c r="K719" s="35" t="str">
        <f t="shared" ref="K719:K730" si="334">IFERROR(I719/J719,"")</f>
        <v/>
      </c>
      <c r="L719" s="25"/>
      <c r="M719" s="25"/>
      <c r="N719" s="26"/>
      <c r="O719" s="29">
        <f>IFERROR(('Q3 Setup'!$D$7-'Q3 Setup'!$E$7+SUMIFS($N$4:$N718,$C$4:$C718,'Q3 Setup'!$C$7)-SUMIFS($N$4:$N718,$C$4:$C718,'Q3 Setup'!$C$7,$B$4:$B718,"&lt;"&amp;$B719))/IFERROR(NETWORKDAYS($B719,'Q3 Setup'!$G$4),1),0)</f>
        <v>0</v>
      </c>
      <c r="P719" s="38" t="str">
        <f t="shared" ref="P719:P730" si="335">IFERROR(N719/O719,"")</f>
        <v/>
      </c>
    </row>
    <row r="720" spans="2:17" ht="18.75" customHeight="1" x14ac:dyDescent="0.2">
      <c r="B720" s="31">
        <v>46373</v>
      </c>
      <c r="C720" s="39" t="str">
        <f>'Q3 Setup'!$C$8</f>
        <v>Rep 2</v>
      </c>
      <c r="D720" s="33"/>
      <c r="E720" s="25"/>
      <c r="F720" s="40">
        <f t="shared" si="330"/>
        <v>0</v>
      </c>
      <c r="G720" s="40" t="str">
        <f t="shared" si="331"/>
        <v/>
      </c>
      <c r="H720" s="41" t="str">
        <f t="shared" si="332"/>
        <v/>
      </c>
      <c r="I720" s="36"/>
      <c r="J720" s="42">
        <f t="shared" si="333"/>
        <v>0</v>
      </c>
      <c r="K720" s="41" t="str">
        <f t="shared" si="334"/>
        <v/>
      </c>
      <c r="L720" s="25"/>
      <c r="M720" s="25"/>
      <c r="N720" s="26"/>
      <c r="O720" s="29">
        <f>IFERROR(('Q3 Setup'!$D$8-'Q3 Setup'!$E$8+SUMIFS($N$4:$N719,$C$4:$C719,'Q3 Setup'!$C$8)-SUMIFS($N$4:$N719,$C$4:$C719,'Q3 Setup'!$C$8,$B$4:$B719,"&lt;"&amp;$B720))/IFERROR(NETWORKDAYS($B720,'Q3 Setup'!$G$4),1),0)</f>
        <v>0</v>
      </c>
      <c r="P720" s="43" t="str">
        <f t="shared" si="335"/>
        <v/>
      </c>
    </row>
    <row r="721" spans="2:17" ht="18.75" customHeight="1" x14ac:dyDescent="0.2">
      <c r="B721" s="31">
        <v>46373</v>
      </c>
      <c r="C721" s="32" t="str">
        <f>'Q3 Setup'!$C$9</f>
        <v>Rep 3</v>
      </c>
      <c r="D721" s="33"/>
      <c r="E721" s="25"/>
      <c r="F721" s="34">
        <f t="shared" si="330"/>
        <v>0</v>
      </c>
      <c r="G721" s="34" t="str">
        <f t="shared" si="331"/>
        <v/>
      </c>
      <c r="H721" s="35" t="str">
        <f t="shared" si="332"/>
        <v/>
      </c>
      <c r="I721" s="36"/>
      <c r="J721" s="37">
        <f t="shared" si="333"/>
        <v>0</v>
      </c>
      <c r="K721" s="35" t="str">
        <f t="shared" si="334"/>
        <v/>
      </c>
      <c r="L721" s="25"/>
      <c r="M721" s="25"/>
      <c r="N721" s="26"/>
      <c r="O721" s="29">
        <f>IFERROR(('Q3 Setup'!$D$9-'Q3 Setup'!$E$9+SUMIFS($N$4:$N720,$C$4:$C720,'Q3 Setup'!$C$9)-SUMIFS($N$4:$N720,$C$4:$C720,'Q3 Setup'!$C$9,$B$4:$B720,"&lt;"&amp;$B721))/IFERROR(NETWORKDAYS($B721,'Q3 Setup'!$G$4),1),0)</f>
        <v>0</v>
      </c>
      <c r="P721" s="38" t="str">
        <f t="shared" si="335"/>
        <v/>
      </c>
    </row>
    <row r="722" spans="2:17" ht="18.75" customHeight="1" x14ac:dyDescent="0.2">
      <c r="B722" s="31">
        <v>46373</v>
      </c>
      <c r="C722" s="39" t="str">
        <f>'Q3 Setup'!$C$10</f>
        <v>Rep 4</v>
      </c>
      <c r="D722" s="33"/>
      <c r="E722" s="25"/>
      <c r="F722" s="40">
        <f t="shared" si="330"/>
        <v>0</v>
      </c>
      <c r="G722" s="40" t="str">
        <f t="shared" si="331"/>
        <v/>
      </c>
      <c r="H722" s="41" t="str">
        <f t="shared" si="332"/>
        <v/>
      </c>
      <c r="I722" s="36"/>
      <c r="J722" s="42">
        <f t="shared" si="333"/>
        <v>0</v>
      </c>
      <c r="K722" s="41" t="str">
        <f t="shared" si="334"/>
        <v/>
      </c>
      <c r="L722" s="25"/>
      <c r="M722" s="25"/>
      <c r="N722" s="26"/>
      <c r="O722" s="29">
        <f>IFERROR(('Q3 Setup'!$D$10-'Q3 Setup'!$E$10+SUMIFS($N$4:$N721,$C$4:$C721,'Q3 Setup'!$C$10)-SUMIFS($N$4:$N721,$C$4:$C721,'Q3 Setup'!$C$10,$B$4:$B721,"&lt;"&amp;$B722))/IFERROR(NETWORKDAYS($B722,'Q3 Setup'!$G$4),1),0)</f>
        <v>0</v>
      </c>
      <c r="P722" s="43" t="str">
        <f t="shared" si="335"/>
        <v/>
      </c>
    </row>
    <row r="723" spans="2:17" ht="18.75" customHeight="1" x14ac:dyDescent="0.2">
      <c r="B723" s="31">
        <v>46373</v>
      </c>
      <c r="C723" s="32" t="str">
        <f>'Q3 Setup'!$C$11</f>
        <v>Rep 5</v>
      </c>
      <c r="D723" s="33"/>
      <c r="E723" s="25"/>
      <c r="F723" s="34">
        <f t="shared" si="330"/>
        <v>0</v>
      </c>
      <c r="G723" s="34" t="str">
        <f t="shared" si="331"/>
        <v/>
      </c>
      <c r="H723" s="35" t="str">
        <f t="shared" si="332"/>
        <v/>
      </c>
      <c r="I723" s="36"/>
      <c r="J723" s="37">
        <f t="shared" si="333"/>
        <v>0</v>
      </c>
      <c r="K723" s="35" t="str">
        <f t="shared" si="334"/>
        <v/>
      </c>
      <c r="L723" s="25"/>
      <c r="M723" s="25"/>
      <c r="N723" s="26"/>
      <c r="O723" s="29">
        <f>IFERROR(('Q3 Setup'!$D$11-'Q3 Setup'!$E$11+SUMIFS($N$4:$N722,$C$4:$C722,'Q3 Setup'!$C$11)-SUMIFS($N$4:$N722,$C$4:$C722,'Q3 Setup'!$C$11,$B$4:$B722,"&lt;"&amp;$B723))/IFERROR(NETWORKDAYS($B723,'Q3 Setup'!$G$4),1),0)</f>
        <v>0</v>
      </c>
      <c r="P723" s="38" t="str">
        <f t="shared" si="335"/>
        <v/>
      </c>
    </row>
    <row r="724" spans="2:17" ht="18.75" customHeight="1" x14ac:dyDescent="0.2">
      <c r="B724" s="31">
        <v>46373</v>
      </c>
      <c r="C724" s="39" t="str">
        <f>'Q3 Setup'!$C$12</f>
        <v>Rep 6</v>
      </c>
      <c r="D724" s="33"/>
      <c r="E724" s="25"/>
      <c r="F724" s="40">
        <f t="shared" si="330"/>
        <v>0</v>
      </c>
      <c r="G724" s="40" t="str">
        <f t="shared" si="331"/>
        <v/>
      </c>
      <c r="H724" s="41" t="str">
        <f t="shared" si="332"/>
        <v/>
      </c>
      <c r="I724" s="36"/>
      <c r="J724" s="42">
        <f t="shared" si="333"/>
        <v>0</v>
      </c>
      <c r="K724" s="41" t="str">
        <f t="shared" si="334"/>
        <v/>
      </c>
      <c r="L724" s="25"/>
      <c r="M724" s="25"/>
      <c r="N724" s="26"/>
      <c r="O724" s="29">
        <f>IFERROR(('Q3 Setup'!$D$12-'Q3 Setup'!$E$12+SUMIFS($N$4:$N723,$C$4:$C723,'Q3 Setup'!$C$12)-SUMIFS($N$4:$N723,$C$4:$C723,'Q3 Setup'!$C$12,$B$4:$B723,"&lt;"&amp;$B724))/IFERROR(NETWORKDAYS($B724,'Q3 Setup'!$G$4),1),0)</f>
        <v>0</v>
      </c>
      <c r="P724" s="43" t="str">
        <f t="shared" si="335"/>
        <v/>
      </c>
    </row>
    <row r="725" spans="2:17" ht="18.75" customHeight="1" x14ac:dyDescent="0.2">
      <c r="B725" s="31">
        <v>46373</v>
      </c>
      <c r="C725" s="32" t="str">
        <f>'Q3 Setup'!$C$13</f>
        <v>Rep 7</v>
      </c>
      <c r="D725" s="33"/>
      <c r="E725" s="25"/>
      <c r="F725" s="34">
        <f t="shared" si="330"/>
        <v>0</v>
      </c>
      <c r="G725" s="34" t="str">
        <f t="shared" si="331"/>
        <v/>
      </c>
      <c r="H725" s="35" t="str">
        <f t="shared" si="332"/>
        <v/>
      </c>
      <c r="I725" s="36"/>
      <c r="J725" s="37">
        <f t="shared" si="333"/>
        <v>0</v>
      </c>
      <c r="K725" s="35" t="str">
        <f t="shared" si="334"/>
        <v/>
      </c>
      <c r="L725" s="25"/>
      <c r="M725" s="25"/>
      <c r="N725" s="26"/>
      <c r="O725" s="29">
        <f>IFERROR(('Q3 Setup'!$D$13-'Q3 Setup'!$E$13+SUMIFS($N$4:$N724,$C$4:$C724,'Q3 Setup'!$C$13)-SUMIFS($N$4:$N724,$C$4:$C724,'Q3 Setup'!$C$13,$B$4:$B724,"&lt;"&amp;$B725))/IFERROR(NETWORKDAYS($B725,'Q3 Setup'!$G$4),1),0)</f>
        <v>0</v>
      </c>
      <c r="P725" s="38" t="str">
        <f t="shared" si="335"/>
        <v/>
      </c>
    </row>
    <row r="726" spans="2:17" ht="18.75" customHeight="1" x14ac:dyDescent="0.2">
      <c r="B726" s="31">
        <v>46373</v>
      </c>
      <c r="C726" s="39" t="str">
        <f>'Q3 Setup'!$C$14</f>
        <v>Rep 8</v>
      </c>
      <c r="D726" s="33"/>
      <c r="E726" s="25"/>
      <c r="F726" s="40">
        <f t="shared" si="330"/>
        <v>0</v>
      </c>
      <c r="G726" s="40" t="str">
        <f t="shared" si="331"/>
        <v/>
      </c>
      <c r="H726" s="41" t="str">
        <f t="shared" si="332"/>
        <v/>
      </c>
      <c r="I726" s="36"/>
      <c r="J726" s="42">
        <f t="shared" si="333"/>
        <v>0</v>
      </c>
      <c r="K726" s="41" t="str">
        <f t="shared" si="334"/>
        <v/>
      </c>
      <c r="L726" s="25"/>
      <c r="M726" s="25"/>
      <c r="N726" s="26"/>
      <c r="O726" s="29">
        <f>IFERROR(('Q3 Setup'!$D$14-'Q3 Setup'!$E$14+SUMIFS($N$4:$N725,$C$4:$C725,'Q3 Setup'!$C$14)-SUMIFS($N$4:$N725,$C$4:$C725,'Q3 Setup'!$C$14,$B$4:$B725,"&lt;"&amp;$B726))/IFERROR(NETWORKDAYS($B726,'Q3 Setup'!$G$4),1),0)</f>
        <v>0</v>
      </c>
      <c r="P726" s="43" t="str">
        <f t="shared" si="335"/>
        <v/>
      </c>
    </row>
    <row r="727" spans="2:17" ht="18.75" customHeight="1" x14ac:dyDescent="0.2">
      <c r="B727" s="31">
        <v>46373</v>
      </c>
      <c r="C727" s="32" t="str">
        <f>'Q3 Setup'!$C$15</f>
        <v>Rep 9</v>
      </c>
      <c r="D727" s="33"/>
      <c r="E727" s="25"/>
      <c r="F727" s="34">
        <f t="shared" si="330"/>
        <v>0</v>
      </c>
      <c r="G727" s="34" t="str">
        <f t="shared" si="331"/>
        <v/>
      </c>
      <c r="H727" s="35" t="str">
        <f t="shared" si="332"/>
        <v/>
      </c>
      <c r="I727" s="36"/>
      <c r="J727" s="37">
        <f t="shared" si="333"/>
        <v>0</v>
      </c>
      <c r="K727" s="35" t="str">
        <f t="shared" si="334"/>
        <v/>
      </c>
      <c r="L727" s="25"/>
      <c r="M727" s="25"/>
      <c r="N727" s="26"/>
      <c r="O727" s="29">
        <f>IFERROR(('Q3 Setup'!$D$15-'Q3 Setup'!$E$15+SUMIFS($N$4:$N726,$C$4:$C726,'Q3 Setup'!$C$15)-SUMIFS($N$4:$N726,$C$4:$C726,'Q3 Setup'!$C$15,$B$4:$B726,"&lt;"&amp;$B727))/IFERROR(NETWORKDAYS($B727,'Q3 Setup'!$G$4),1),0)</f>
        <v>0</v>
      </c>
      <c r="P727" s="38" t="str">
        <f t="shared" si="335"/>
        <v/>
      </c>
    </row>
    <row r="728" spans="2:17" ht="18.75" customHeight="1" x14ac:dyDescent="0.2">
      <c r="B728" s="31">
        <v>46373</v>
      </c>
      <c r="C728" s="39" t="str">
        <f>'Q3 Setup'!$C$16</f>
        <v>Rep 10</v>
      </c>
      <c r="D728" s="33"/>
      <c r="E728" s="25"/>
      <c r="F728" s="40">
        <f t="shared" si="330"/>
        <v>0</v>
      </c>
      <c r="G728" s="40" t="str">
        <f t="shared" si="331"/>
        <v/>
      </c>
      <c r="H728" s="41" t="str">
        <f t="shared" si="332"/>
        <v/>
      </c>
      <c r="I728" s="36"/>
      <c r="J728" s="42">
        <f t="shared" si="333"/>
        <v>0</v>
      </c>
      <c r="K728" s="41" t="str">
        <f t="shared" si="334"/>
        <v/>
      </c>
      <c r="L728" s="25"/>
      <c r="M728" s="25"/>
      <c r="N728" s="26"/>
      <c r="O728" s="29">
        <f>IFERROR(('Q3 Setup'!$D$16-'Q3 Setup'!$E$16+SUMIFS($N$4:$N727,$C$4:$C727,'Q3 Setup'!$C$16)-SUMIFS($N$4:$N727,$C$4:$C727,'Q3 Setup'!$C$16,$B$4:$B727,"&lt;"&amp;$B728))/IFERROR(NETWORKDAYS($B728,'Q3 Setup'!$G$4),1),0)</f>
        <v>0</v>
      </c>
      <c r="P728" s="43" t="str">
        <f t="shared" si="335"/>
        <v/>
      </c>
    </row>
    <row r="729" spans="2:17" ht="18.75" customHeight="1" x14ac:dyDescent="0.2">
      <c r="B729" s="31">
        <v>46373</v>
      </c>
      <c r="C729" s="32">
        <f>'Q3 Setup'!$C$17</f>
        <v>0</v>
      </c>
      <c r="D729" s="33"/>
      <c r="E729" s="25"/>
      <c r="F729" s="34">
        <f t="shared" si="330"/>
        <v>0</v>
      </c>
      <c r="G729" s="34" t="str">
        <f t="shared" si="331"/>
        <v/>
      </c>
      <c r="H729" s="35" t="str">
        <f t="shared" si="332"/>
        <v/>
      </c>
      <c r="I729" s="36"/>
      <c r="J729" s="37">
        <f t="shared" si="333"/>
        <v>0</v>
      </c>
      <c r="K729" s="35" t="str">
        <f t="shared" si="334"/>
        <v/>
      </c>
      <c r="L729" s="25"/>
      <c r="M729" s="25"/>
      <c r="N729" s="26"/>
      <c r="O729" s="29">
        <f>IFERROR(('Q3 Setup'!$D$17-'Q3 Setup'!$E$17+SUMIFS($N$4:$N728,$C$4:$C728,'Q3 Setup'!$C$17)-SUMIFS($N$4:$N728,$C$4:$C728,'Q3 Setup'!$C$17,$B$4:$B728,"&lt;"&amp;$B729))/IFERROR(NETWORKDAYS($B729,'Q3 Setup'!$G$4),1),0)</f>
        <v>0</v>
      </c>
      <c r="P729" s="38" t="str">
        <f t="shared" si="335"/>
        <v/>
      </c>
    </row>
    <row r="730" spans="2:17" ht="18.75" customHeight="1" x14ac:dyDescent="0.2">
      <c r="B730" s="31">
        <v>46373</v>
      </c>
      <c r="C730" s="39">
        <f>'Q3 Setup'!$C$18</f>
        <v>0</v>
      </c>
      <c r="D730" s="33"/>
      <c r="E730" s="25"/>
      <c r="F730" s="40">
        <f t="shared" si="330"/>
        <v>0</v>
      </c>
      <c r="G730" s="40" t="str">
        <f t="shared" si="331"/>
        <v/>
      </c>
      <c r="H730" s="41" t="str">
        <f t="shared" si="332"/>
        <v/>
      </c>
      <c r="I730" s="36"/>
      <c r="J730" s="42">
        <f t="shared" si="333"/>
        <v>0</v>
      </c>
      <c r="K730" s="41" t="str">
        <f t="shared" si="334"/>
        <v/>
      </c>
      <c r="L730" s="25"/>
      <c r="M730" s="25"/>
      <c r="N730" s="26"/>
      <c r="O730" s="29">
        <f>IFERROR(('Q3 Setup'!$D$18-'Q3 Setup'!$E$18+SUMIFS($N$4:$N729,$C$4:$C729,'Q3 Setup'!$C$18)-SUMIFS($N$4:$N729,$C$4:$C729,'Q3 Setup'!$C$18,$B$4:$B729,"&lt;"&amp;$B730))/IFERROR(NETWORKDAYS($B730,'Q3 Setup'!$G$4),1),0)</f>
        <v>0</v>
      </c>
      <c r="P730" s="43" t="str">
        <f t="shared" si="335"/>
        <v/>
      </c>
    </row>
    <row r="731" spans="2:17" ht="4.5" customHeight="1" x14ac:dyDescent="0.2"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</row>
    <row r="732" spans="2:17" ht="18.75" customHeight="1" x14ac:dyDescent="0.2">
      <c r="B732" s="31">
        <v>46374</v>
      </c>
      <c r="C732" s="32" t="str">
        <f>'Q3 Setup'!$C$7</f>
        <v>Rep 1</v>
      </c>
      <c r="D732" s="33"/>
      <c r="E732" s="25"/>
      <c r="F732" s="34">
        <f t="shared" ref="F732:F743" si="336">IFERROR(D732*7.5,"")</f>
        <v>0</v>
      </c>
      <c r="G732" s="34" t="str">
        <f t="shared" ref="G732:G743" si="337">IFERROR(E732/D732,"")</f>
        <v/>
      </c>
      <c r="H732" s="35" t="str">
        <f t="shared" ref="H732:H743" si="338">IFERROR(E732/F732,"")</f>
        <v/>
      </c>
      <c r="I732" s="36"/>
      <c r="J732" s="37">
        <f t="shared" ref="J732:J743" si="339">IFERROR(D732*0.375/24,"")</f>
        <v>0</v>
      </c>
      <c r="K732" s="35" t="str">
        <f t="shared" ref="K732:K743" si="340">IFERROR(I732/J732,"")</f>
        <v/>
      </c>
      <c r="L732" s="25"/>
      <c r="M732" s="25"/>
      <c r="N732" s="26"/>
      <c r="O732" s="29">
        <f>IFERROR(('Q3 Setup'!$D$7-'Q3 Setup'!$E$7+SUMIFS($N$4:$N731,$C$4:$C731,'Q3 Setup'!$C$7)-SUMIFS($N$4:$N731,$C$4:$C731,'Q3 Setup'!$C$7,$B$4:$B731,"&lt;"&amp;$B732))/IFERROR(NETWORKDAYS($B732,'Q3 Setup'!$G$4),1),0)</f>
        <v>0</v>
      </c>
      <c r="P732" s="38" t="str">
        <f t="shared" ref="P732:P743" si="341">IFERROR(N732/O732,"")</f>
        <v/>
      </c>
    </row>
    <row r="733" spans="2:17" ht="18.75" customHeight="1" x14ac:dyDescent="0.2">
      <c r="B733" s="31">
        <v>46374</v>
      </c>
      <c r="C733" s="39" t="str">
        <f>'Q3 Setup'!$C$8</f>
        <v>Rep 2</v>
      </c>
      <c r="D733" s="33"/>
      <c r="E733" s="25"/>
      <c r="F733" s="40">
        <f t="shared" si="336"/>
        <v>0</v>
      </c>
      <c r="G733" s="40" t="str">
        <f t="shared" si="337"/>
        <v/>
      </c>
      <c r="H733" s="41" t="str">
        <f t="shared" si="338"/>
        <v/>
      </c>
      <c r="I733" s="36"/>
      <c r="J733" s="42">
        <f t="shared" si="339"/>
        <v>0</v>
      </c>
      <c r="K733" s="41" t="str">
        <f t="shared" si="340"/>
        <v/>
      </c>
      <c r="L733" s="25"/>
      <c r="M733" s="25"/>
      <c r="N733" s="26"/>
      <c r="O733" s="29">
        <f>IFERROR(('Q3 Setup'!$D$8-'Q3 Setup'!$E$8+SUMIFS($N$4:$N732,$C$4:$C732,'Q3 Setup'!$C$8)-SUMIFS($N$4:$N732,$C$4:$C732,'Q3 Setup'!$C$8,$B$4:$B732,"&lt;"&amp;$B733))/IFERROR(NETWORKDAYS($B733,'Q3 Setup'!$G$4),1),0)</f>
        <v>0</v>
      </c>
      <c r="P733" s="43" t="str">
        <f t="shared" si="341"/>
        <v/>
      </c>
    </row>
    <row r="734" spans="2:17" ht="18.75" customHeight="1" x14ac:dyDescent="0.2">
      <c r="B734" s="31">
        <v>46374</v>
      </c>
      <c r="C734" s="32" t="str">
        <f>'Q3 Setup'!$C$9</f>
        <v>Rep 3</v>
      </c>
      <c r="D734" s="33"/>
      <c r="E734" s="25"/>
      <c r="F734" s="34">
        <f t="shared" si="336"/>
        <v>0</v>
      </c>
      <c r="G734" s="34" t="str">
        <f t="shared" si="337"/>
        <v/>
      </c>
      <c r="H734" s="35" t="str">
        <f t="shared" si="338"/>
        <v/>
      </c>
      <c r="I734" s="36"/>
      <c r="J734" s="37">
        <f t="shared" si="339"/>
        <v>0</v>
      </c>
      <c r="K734" s="35" t="str">
        <f t="shared" si="340"/>
        <v/>
      </c>
      <c r="L734" s="25"/>
      <c r="M734" s="25"/>
      <c r="N734" s="26"/>
      <c r="O734" s="29">
        <f>IFERROR(('Q3 Setup'!$D$9-'Q3 Setup'!$E$9+SUMIFS($N$4:$N733,$C$4:$C733,'Q3 Setup'!$C$9)-SUMIFS($N$4:$N733,$C$4:$C733,'Q3 Setup'!$C$9,$B$4:$B733,"&lt;"&amp;$B734))/IFERROR(NETWORKDAYS($B734,'Q3 Setup'!$G$4),1),0)</f>
        <v>0</v>
      </c>
      <c r="P734" s="38" t="str">
        <f t="shared" si="341"/>
        <v/>
      </c>
    </row>
    <row r="735" spans="2:17" ht="18.75" customHeight="1" x14ac:dyDescent="0.2">
      <c r="B735" s="31">
        <v>46374</v>
      </c>
      <c r="C735" s="39" t="str">
        <f>'Q3 Setup'!$C$10</f>
        <v>Rep 4</v>
      </c>
      <c r="D735" s="33"/>
      <c r="E735" s="25"/>
      <c r="F735" s="40">
        <f t="shared" si="336"/>
        <v>0</v>
      </c>
      <c r="G735" s="40" t="str">
        <f t="shared" si="337"/>
        <v/>
      </c>
      <c r="H735" s="41" t="str">
        <f t="shared" si="338"/>
        <v/>
      </c>
      <c r="I735" s="36"/>
      <c r="J735" s="42">
        <f t="shared" si="339"/>
        <v>0</v>
      </c>
      <c r="K735" s="41" t="str">
        <f t="shared" si="340"/>
        <v/>
      </c>
      <c r="L735" s="25"/>
      <c r="M735" s="25"/>
      <c r="N735" s="26"/>
      <c r="O735" s="29">
        <f>IFERROR(('Q3 Setup'!$D$10-'Q3 Setup'!$E$10+SUMIFS($N$4:$N734,$C$4:$C734,'Q3 Setup'!$C$10)-SUMIFS($N$4:$N734,$C$4:$C734,'Q3 Setup'!$C$10,$B$4:$B734,"&lt;"&amp;$B735))/IFERROR(NETWORKDAYS($B735,'Q3 Setup'!$G$4),1),0)</f>
        <v>0</v>
      </c>
      <c r="P735" s="43" t="str">
        <f t="shared" si="341"/>
        <v/>
      </c>
    </row>
    <row r="736" spans="2:17" ht="18.75" customHeight="1" x14ac:dyDescent="0.2">
      <c r="B736" s="31">
        <v>46374</v>
      </c>
      <c r="C736" s="32" t="str">
        <f>'Q3 Setup'!$C$11</f>
        <v>Rep 5</v>
      </c>
      <c r="D736" s="33"/>
      <c r="E736" s="25"/>
      <c r="F736" s="34">
        <f t="shared" si="336"/>
        <v>0</v>
      </c>
      <c r="G736" s="34" t="str">
        <f t="shared" si="337"/>
        <v/>
      </c>
      <c r="H736" s="35" t="str">
        <f t="shared" si="338"/>
        <v/>
      </c>
      <c r="I736" s="36"/>
      <c r="J736" s="37">
        <f t="shared" si="339"/>
        <v>0</v>
      </c>
      <c r="K736" s="35" t="str">
        <f t="shared" si="340"/>
        <v/>
      </c>
      <c r="L736" s="25"/>
      <c r="M736" s="25"/>
      <c r="N736" s="26"/>
      <c r="O736" s="29">
        <f>IFERROR(('Q3 Setup'!$D$11-'Q3 Setup'!$E$11+SUMIFS($N$4:$N735,$C$4:$C735,'Q3 Setup'!$C$11)-SUMIFS($N$4:$N735,$C$4:$C735,'Q3 Setup'!$C$11,$B$4:$B735,"&lt;"&amp;$B736))/IFERROR(NETWORKDAYS($B736,'Q3 Setup'!$G$4),1),0)</f>
        <v>0</v>
      </c>
      <c r="P736" s="38" t="str">
        <f t="shared" si="341"/>
        <v/>
      </c>
    </row>
    <row r="737" spans="2:17" ht="18.75" customHeight="1" x14ac:dyDescent="0.2">
      <c r="B737" s="31">
        <v>46374</v>
      </c>
      <c r="C737" s="39" t="str">
        <f>'Q3 Setup'!$C$12</f>
        <v>Rep 6</v>
      </c>
      <c r="D737" s="33"/>
      <c r="E737" s="25"/>
      <c r="F737" s="40">
        <f t="shared" si="336"/>
        <v>0</v>
      </c>
      <c r="G737" s="40" t="str">
        <f t="shared" si="337"/>
        <v/>
      </c>
      <c r="H737" s="41" t="str">
        <f t="shared" si="338"/>
        <v/>
      </c>
      <c r="I737" s="36"/>
      <c r="J737" s="42">
        <f t="shared" si="339"/>
        <v>0</v>
      </c>
      <c r="K737" s="41" t="str">
        <f t="shared" si="340"/>
        <v/>
      </c>
      <c r="L737" s="25"/>
      <c r="M737" s="25"/>
      <c r="N737" s="26"/>
      <c r="O737" s="29">
        <f>IFERROR(('Q3 Setup'!$D$12-'Q3 Setup'!$E$12+SUMIFS($N$4:$N736,$C$4:$C736,'Q3 Setup'!$C$12)-SUMIFS($N$4:$N736,$C$4:$C736,'Q3 Setup'!$C$12,$B$4:$B736,"&lt;"&amp;$B737))/IFERROR(NETWORKDAYS($B737,'Q3 Setup'!$G$4),1),0)</f>
        <v>0</v>
      </c>
      <c r="P737" s="43" t="str">
        <f t="shared" si="341"/>
        <v/>
      </c>
    </row>
    <row r="738" spans="2:17" ht="18.75" customHeight="1" x14ac:dyDescent="0.2">
      <c r="B738" s="31">
        <v>46374</v>
      </c>
      <c r="C738" s="32" t="str">
        <f>'Q3 Setup'!$C$13</f>
        <v>Rep 7</v>
      </c>
      <c r="D738" s="33"/>
      <c r="E738" s="25"/>
      <c r="F738" s="34">
        <f t="shared" si="336"/>
        <v>0</v>
      </c>
      <c r="G738" s="34" t="str">
        <f t="shared" si="337"/>
        <v/>
      </c>
      <c r="H738" s="35" t="str">
        <f t="shared" si="338"/>
        <v/>
      </c>
      <c r="I738" s="36"/>
      <c r="J738" s="37">
        <f t="shared" si="339"/>
        <v>0</v>
      </c>
      <c r="K738" s="35" t="str">
        <f t="shared" si="340"/>
        <v/>
      </c>
      <c r="L738" s="25"/>
      <c r="M738" s="25"/>
      <c r="N738" s="26"/>
      <c r="O738" s="29">
        <f>IFERROR(('Q3 Setup'!$D$13-'Q3 Setup'!$E$13+SUMIFS($N$4:$N737,$C$4:$C737,'Q3 Setup'!$C$13)-SUMIFS($N$4:$N737,$C$4:$C737,'Q3 Setup'!$C$13,$B$4:$B737,"&lt;"&amp;$B738))/IFERROR(NETWORKDAYS($B738,'Q3 Setup'!$G$4),1),0)</f>
        <v>0</v>
      </c>
      <c r="P738" s="38" t="str">
        <f t="shared" si="341"/>
        <v/>
      </c>
    </row>
    <row r="739" spans="2:17" ht="18.75" customHeight="1" x14ac:dyDescent="0.2">
      <c r="B739" s="31">
        <v>46374</v>
      </c>
      <c r="C739" s="39" t="str">
        <f>'Q3 Setup'!$C$14</f>
        <v>Rep 8</v>
      </c>
      <c r="D739" s="33"/>
      <c r="E739" s="25"/>
      <c r="F739" s="40">
        <f t="shared" si="336"/>
        <v>0</v>
      </c>
      <c r="G739" s="40" t="str">
        <f t="shared" si="337"/>
        <v/>
      </c>
      <c r="H739" s="41" t="str">
        <f t="shared" si="338"/>
        <v/>
      </c>
      <c r="I739" s="36"/>
      <c r="J739" s="42">
        <f t="shared" si="339"/>
        <v>0</v>
      </c>
      <c r="K739" s="41" t="str">
        <f t="shared" si="340"/>
        <v/>
      </c>
      <c r="L739" s="25"/>
      <c r="M739" s="25"/>
      <c r="N739" s="26"/>
      <c r="O739" s="29">
        <f>IFERROR(('Q3 Setup'!$D$14-'Q3 Setup'!$E$14+SUMIFS($N$4:$N738,$C$4:$C738,'Q3 Setup'!$C$14)-SUMIFS($N$4:$N738,$C$4:$C738,'Q3 Setup'!$C$14,$B$4:$B738,"&lt;"&amp;$B739))/IFERROR(NETWORKDAYS($B739,'Q3 Setup'!$G$4),1),0)</f>
        <v>0</v>
      </c>
      <c r="P739" s="43" t="str">
        <f t="shared" si="341"/>
        <v/>
      </c>
    </row>
    <row r="740" spans="2:17" ht="18.75" customHeight="1" x14ac:dyDescent="0.2">
      <c r="B740" s="31">
        <v>46374</v>
      </c>
      <c r="C740" s="32" t="str">
        <f>'Q3 Setup'!$C$15</f>
        <v>Rep 9</v>
      </c>
      <c r="D740" s="33"/>
      <c r="E740" s="25"/>
      <c r="F740" s="34">
        <f t="shared" si="336"/>
        <v>0</v>
      </c>
      <c r="G740" s="34" t="str">
        <f t="shared" si="337"/>
        <v/>
      </c>
      <c r="H740" s="35" t="str">
        <f t="shared" si="338"/>
        <v/>
      </c>
      <c r="I740" s="36"/>
      <c r="J740" s="37">
        <f t="shared" si="339"/>
        <v>0</v>
      </c>
      <c r="K740" s="35" t="str">
        <f t="shared" si="340"/>
        <v/>
      </c>
      <c r="L740" s="25"/>
      <c r="M740" s="25"/>
      <c r="N740" s="26"/>
      <c r="O740" s="29">
        <f>IFERROR(('Q3 Setup'!$D$15-'Q3 Setup'!$E$15+SUMIFS($N$4:$N739,$C$4:$C739,'Q3 Setup'!$C$15)-SUMIFS($N$4:$N739,$C$4:$C739,'Q3 Setup'!$C$15,$B$4:$B739,"&lt;"&amp;$B740))/IFERROR(NETWORKDAYS($B740,'Q3 Setup'!$G$4),1),0)</f>
        <v>0</v>
      </c>
      <c r="P740" s="38" t="str">
        <f t="shared" si="341"/>
        <v/>
      </c>
    </row>
    <row r="741" spans="2:17" ht="18.75" customHeight="1" x14ac:dyDescent="0.2">
      <c r="B741" s="31">
        <v>46374</v>
      </c>
      <c r="C741" s="39" t="str">
        <f>'Q3 Setup'!$C$16</f>
        <v>Rep 10</v>
      </c>
      <c r="D741" s="33"/>
      <c r="E741" s="25"/>
      <c r="F741" s="40">
        <f t="shared" si="336"/>
        <v>0</v>
      </c>
      <c r="G741" s="40" t="str">
        <f t="shared" si="337"/>
        <v/>
      </c>
      <c r="H741" s="41" t="str">
        <f t="shared" si="338"/>
        <v/>
      </c>
      <c r="I741" s="36"/>
      <c r="J741" s="42">
        <f t="shared" si="339"/>
        <v>0</v>
      </c>
      <c r="K741" s="41" t="str">
        <f t="shared" si="340"/>
        <v/>
      </c>
      <c r="L741" s="25"/>
      <c r="M741" s="25"/>
      <c r="N741" s="26"/>
      <c r="O741" s="29">
        <f>IFERROR(('Q3 Setup'!$D$16-'Q3 Setup'!$E$16+SUMIFS($N$4:$N740,$C$4:$C740,'Q3 Setup'!$C$16)-SUMIFS($N$4:$N740,$C$4:$C740,'Q3 Setup'!$C$16,$B$4:$B740,"&lt;"&amp;$B741))/IFERROR(NETWORKDAYS($B741,'Q3 Setup'!$G$4),1),0)</f>
        <v>0</v>
      </c>
      <c r="P741" s="43" t="str">
        <f t="shared" si="341"/>
        <v/>
      </c>
    </row>
    <row r="742" spans="2:17" ht="18.75" customHeight="1" x14ac:dyDescent="0.2">
      <c r="B742" s="31">
        <v>46374</v>
      </c>
      <c r="C742" s="32">
        <f>'Q3 Setup'!$C$17</f>
        <v>0</v>
      </c>
      <c r="D742" s="33"/>
      <c r="E742" s="25"/>
      <c r="F742" s="34">
        <f t="shared" si="336"/>
        <v>0</v>
      </c>
      <c r="G742" s="34" t="str">
        <f t="shared" si="337"/>
        <v/>
      </c>
      <c r="H742" s="35" t="str">
        <f t="shared" si="338"/>
        <v/>
      </c>
      <c r="I742" s="36"/>
      <c r="J742" s="37">
        <f t="shared" si="339"/>
        <v>0</v>
      </c>
      <c r="K742" s="35" t="str">
        <f t="shared" si="340"/>
        <v/>
      </c>
      <c r="L742" s="25"/>
      <c r="M742" s="25"/>
      <c r="N742" s="26"/>
      <c r="O742" s="29">
        <f>IFERROR(('Q3 Setup'!$D$17-'Q3 Setup'!$E$17+SUMIFS($N$4:$N741,$C$4:$C741,'Q3 Setup'!$C$17)-SUMIFS($N$4:$N741,$C$4:$C741,'Q3 Setup'!$C$17,$B$4:$B741,"&lt;"&amp;$B742))/IFERROR(NETWORKDAYS($B742,'Q3 Setup'!$G$4),1),0)</f>
        <v>0</v>
      </c>
      <c r="P742" s="38" t="str">
        <f t="shared" si="341"/>
        <v/>
      </c>
    </row>
    <row r="743" spans="2:17" ht="18.75" customHeight="1" x14ac:dyDescent="0.2">
      <c r="B743" s="31">
        <v>46374</v>
      </c>
      <c r="C743" s="39">
        <f>'Q3 Setup'!$C$18</f>
        <v>0</v>
      </c>
      <c r="D743" s="33"/>
      <c r="E743" s="25"/>
      <c r="F743" s="40">
        <f t="shared" si="336"/>
        <v>0</v>
      </c>
      <c r="G743" s="40" t="str">
        <f t="shared" si="337"/>
        <v/>
      </c>
      <c r="H743" s="41" t="str">
        <f t="shared" si="338"/>
        <v/>
      </c>
      <c r="I743" s="36"/>
      <c r="J743" s="42">
        <f t="shared" si="339"/>
        <v>0</v>
      </c>
      <c r="K743" s="41" t="str">
        <f t="shared" si="340"/>
        <v/>
      </c>
      <c r="L743" s="25"/>
      <c r="M743" s="25"/>
      <c r="N743" s="26"/>
      <c r="O743" s="29">
        <f>IFERROR(('Q3 Setup'!$D$18-'Q3 Setup'!$E$18+SUMIFS($N$4:$N742,$C$4:$C742,'Q3 Setup'!$C$18)-SUMIFS($N$4:$N742,$C$4:$C742,'Q3 Setup'!$C$18,$B$4:$B742,"&lt;"&amp;$B743))/IFERROR(NETWORKDAYS($B743,'Q3 Setup'!$G$4),1),0)</f>
        <v>0</v>
      </c>
      <c r="P743" s="43" t="str">
        <f t="shared" si="341"/>
        <v/>
      </c>
    </row>
    <row r="744" spans="2:17" ht="4.5" customHeight="1" x14ac:dyDescent="0.2"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</row>
    <row r="745" spans="2:17" ht="18.75" customHeight="1" x14ac:dyDescent="0.2">
      <c r="B745" s="31">
        <v>46377</v>
      </c>
      <c r="C745" s="32" t="str">
        <f>'Q3 Setup'!$C$7</f>
        <v>Rep 1</v>
      </c>
      <c r="D745" s="33"/>
      <c r="E745" s="25"/>
      <c r="F745" s="34">
        <f t="shared" ref="F745:F756" si="342">IFERROR(D745*7.5,"")</f>
        <v>0</v>
      </c>
      <c r="G745" s="34" t="str">
        <f t="shared" ref="G745:G756" si="343">IFERROR(E745/D745,"")</f>
        <v/>
      </c>
      <c r="H745" s="35" t="str">
        <f t="shared" ref="H745:H756" si="344">IFERROR(E745/F745,"")</f>
        <v/>
      </c>
      <c r="I745" s="36"/>
      <c r="J745" s="37">
        <f t="shared" ref="J745:J756" si="345">IFERROR(D745*0.375/24,"")</f>
        <v>0</v>
      </c>
      <c r="K745" s="35" t="str">
        <f t="shared" ref="K745:K756" si="346">IFERROR(I745/J745,"")</f>
        <v/>
      </c>
      <c r="L745" s="25"/>
      <c r="M745" s="25"/>
      <c r="N745" s="26"/>
      <c r="O745" s="29">
        <f>IFERROR(('Q3 Setup'!$D$7-'Q3 Setup'!$E$7+SUMIFS($N$4:$N744,$C$4:$C744,'Q3 Setup'!$C$7)-SUMIFS($N$4:$N744,$C$4:$C744,'Q3 Setup'!$C$7,$B$4:$B744,"&lt;"&amp;$B745))/IFERROR(NETWORKDAYS($B745,'Q3 Setup'!$G$4),1),0)</f>
        <v>0</v>
      </c>
      <c r="P745" s="38" t="str">
        <f t="shared" ref="P745:P756" si="347">IFERROR(N745/O745,"")</f>
        <v/>
      </c>
    </row>
    <row r="746" spans="2:17" ht="18.75" customHeight="1" x14ac:dyDescent="0.2">
      <c r="B746" s="31">
        <v>46377</v>
      </c>
      <c r="C746" s="39" t="str">
        <f>'Q3 Setup'!$C$8</f>
        <v>Rep 2</v>
      </c>
      <c r="D746" s="33"/>
      <c r="E746" s="25"/>
      <c r="F746" s="40">
        <f t="shared" si="342"/>
        <v>0</v>
      </c>
      <c r="G746" s="40" t="str">
        <f t="shared" si="343"/>
        <v/>
      </c>
      <c r="H746" s="41" t="str">
        <f t="shared" si="344"/>
        <v/>
      </c>
      <c r="I746" s="36"/>
      <c r="J746" s="42">
        <f t="shared" si="345"/>
        <v>0</v>
      </c>
      <c r="K746" s="41" t="str">
        <f t="shared" si="346"/>
        <v/>
      </c>
      <c r="L746" s="25"/>
      <c r="M746" s="25"/>
      <c r="N746" s="26"/>
      <c r="O746" s="29">
        <f>IFERROR(('Q3 Setup'!$D$8-'Q3 Setup'!$E$8+SUMIFS($N$4:$N745,$C$4:$C745,'Q3 Setup'!$C$8)-SUMIFS($N$4:$N745,$C$4:$C745,'Q3 Setup'!$C$8,$B$4:$B745,"&lt;"&amp;$B746))/IFERROR(NETWORKDAYS($B746,'Q3 Setup'!$G$4),1),0)</f>
        <v>0</v>
      </c>
      <c r="P746" s="43" t="str">
        <f t="shared" si="347"/>
        <v/>
      </c>
    </row>
    <row r="747" spans="2:17" ht="18.75" customHeight="1" x14ac:dyDescent="0.2">
      <c r="B747" s="31">
        <v>46377</v>
      </c>
      <c r="C747" s="32" t="str">
        <f>'Q3 Setup'!$C$9</f>
        <v>Rep 3</v>
      </c>
      <c r="D747" s="33"/>
      <c r="E747" s="25"/>
      <c r="F747" s="34">
        <f t="shared" si="342"/>
        <v>0</v>
      </c>
      <c r="G747" s="34" t="str">
        <f t="shared" si="343"/>
        <v/>
      </c>
      <c r="H747" s="35" t="str">
        <f t="shared" si="344"/>
        <v/>
      </c>
      <c r="I747" s="36"/>
      <c r="J747" s="37">
        <f t="shared" si="345"/>
        <v>0</v>
      </c>
      <c r="K747" s="35" t="str">
        <f t="shared" si="346"/>
        <v/>
      </c>
      <c r="L747" s="25"/>
      <c r="M747" s="25"/>
      <c r="N747" s="26"/>
      <c r="O747" s="29">
        <f>IFERROR(('Q3 Setup'!$D$9-'Q3 Setup'!$E$9+SUMIFS($N$4:$N746,$C$4:$C746,'Q3 Setup'!$C$9)-SUMIFS($N$4:$N746,$C$4:$C746,'Q3 Setup'!$C$9,$B$4:$B746,"&lt;"&amp;$B747))/IFERROR(NETWORKDAYS($B747,'Q3 Setup'!$G$4),1),0)</f>
        <v>0</v>
      </c>
      <c r="P747" s="38" t="str">
        <f t="shared" si="347"/>
        <v/>
      </c>
    </row>
    <row r="748" spans="2:17" ht="18.75" customHeight="1" x14ac:dyDescent="0.2">
      <c r="B748" s="31">
        <v>46377</v>
      </c>
      <c r="C748" s="39" t="str">
        <f>'Q3 Setup'!$C$10</f>
        <v>Rep 4</v>
      </c>
      <c r="D748" s="33"/>
      <c r="E748" s="25"/>
      <c r="F748" s="40">
        <f t="shared" si="342"/>
        <v>0</v>
      </c>
      <c r="G748" s="40" t="str">
        <f t="shared" si="343"/>
        <v/>
      </c>
      <c r="H748" s="41" t="str">
        <f t="shared" si="344"/>
        <v/>
      </c>
      <c r="I748" s="36"/>
      <c r="J748" s="42">
        <f t="shared" si="345"/>
        <v>0</v>
      </c>
      <c r="K748" s="41" t="str">
        <f t="shared" si="346"/>
        <v/>
      </c>
      <c r="L748" s="25"/>
      <c r="M748" s="25"/>
      <c r="N748" s="26"/>
      <c r="O748" s="29">
        <f>IFERROR(('Q3 Setup'!$D$10-'Q3 Setup'!$E$10+SUMIFS($N$4:$N747,$C$4:$C747,'Q3 Setup'!$C$10)-SUMIFS($N$4:$N747,$C$4:$C747,'Q3 Setup'!$C$10,$B$4:$B747,"&lt;"&amp;$B748))/IFERROR(NETWORKDAYS($B748,'Q3 Setup'!$G$4),1),0)</f>
        <v>0</v>
      </c>
      <c r="P748" s="43" t="str">
        <f t="shared" si="347"/>
        <v/>
      </c>
    </row>
    <row r="749" spans="2:17" ht="18.75" customHeight="1" x14ac:dyDescent="0.2">
      <c r="B749" s="31">
        <v>46377</v>
      </c>
      <c r="C749" s="32" t="str">
        <f>'Q3 Setup'!$C$11</f>
        <v>Rep 5</v>
      </c>
      <c r="D749" s="33"/>
      <c r="E749" s="25"/>
      <c r="F749" s="34">
        <f t="shared" si="342"/>
        <v>0</v>
      </c>
      <c r="G749" s="34" t="str">
        <f t="shared" si="343"/>
        <v/>
      </c>
      <c r="H749" s="35" t="str">
        <f t="shared" si="344"/>
        <v/>
      </c>
      <c r="I749" s="36"/>
      <c r="J749" s="37">
        <f t="shared" si="345"/>
        <v>0</v>
      </c>
      <c r="K749" s="35" t="str">
        <f t="shared" si="346"/>
        <v/>
      </c>
      <c r="L749" s="25"/>
      <c r="M749" s="25"/>
      <c r="N749" s="26"/>
      <c r="O749" s="29">
        <f>IFERROR(('Q3 Setup'!$D$11-'Q3 Setup'!$E$11+SUMIFS($N$4:$N748,$C$4:$C748,'Q3 Setup'!$C$11)-SUMIFS($N$4:$N748,$C$4:$C748,'Q3 Setup'!$C$11,$B$4:$B748,"&lt;"&amp;$B749))/IFERROR(NETWORKDAYS($B749,'Q3 Setup'!$G$4),1),0)</f>
        <v>0</v>
      </c>
      <c r="P749" s="38" t="str">
        <f t="shared" si="347"/>
        <v/>
      </c>
    </row>
    <row r="750" spans="2:17" ht="18.75" customHeight="1" x14ac:dyDescent="0.2">
      <c r="B750" s="31">
        <v>46377</v>
      </c>
      <c r="C750" s="39" t="str">
        <f>'Q3 Setup'!$C$12</f>
        <v>Rep 6</v>
      </c>
      <c r="D750" s="33"/>
      <c r="E750" s="25"/>
      <c r="F750" s="40">
        <f t="shared" si="342"/>
        <v>0</v>
      </c>
      <c r="G750" s="40" t="str">
        <f t="shared" si="343"/>
        <v/>
      </c>
      <c r="H750" s="41" t="str">
        <f t="shared" si="344"/>
        <v/>
      </c>
      <c r="I750" s="36"/>
      <c r="J750" s="42">
        <f t="shared" si="345"/>
        <v>0</v>
      </c>
      <c r="K750" s="41" t="str">
        <f t="shared" si="346"/>
        <v/>
      </c>
      <c r="L750" s="25"/>
      <c r="M750" s="25"/>
      <c r="N750" s="26"/>
      <c r="O750" s="29">
        <f>IFERROR(('Q3 Setup'!$D$12-'Q3 Setup'!$E$12+SUMIFS($N$4:$N749,$C$4:$C749,'Q3 Setup'!$C$12)-SUMIFS($N$4:$N749,$C$4:$C749,'Q3 Setup'!$C$12,$B$4:$B749,"&lt;"&amp;$B750))/IFERROR(NETWORKDAYS($B750,'Q3 Setup'!$G$4),1),0)</f>
        <v>0</v>
      </c>
      <c r="P750" s="43" t="str">
        <f t="shared" si="347"/>
        <v/>
      </c>
    </row>
    <row r="751" spans="2:17" ht="18.75" customHeight="1" x14ac:dyDescent="0.2">
      <c r="B751" s="31">
        <v>46377</v>
      </c>
      <c r="C751" s="32" t="str">
        <f>'Q3 Setup'!$C$13</f>
        <v>Rep 7</v>
      </c>
      <c r="D751" s="33"/>
      <c r="E751" s="25"/>
      <c r="F751" s="34">
        <f t="shared" si="342"/>
        <v>0</v>
      </c>
      <c r="G751" s="34" t="str">
        <f t="shared" si="343"/>
        <v/>
      </c>
      <c r="H751" s="35" t="str">
        <f t="shared" si="344"/>
        <v/>
      </c>
      <c r="I751" s="36"/>
      <c r="J751" s="37">
        <f t="shared" si="345"/>
        <v>0</v>
      </c>
      <c r="K751" s="35" t="str">
        <f t="shared" si="346"/>
        <v/>
      </c>
      <c r="L751" s="25"/>
      <c r="M751" s="25"/>
      <c r="N751" s="26"/>
      <c r="O751" s="29">
        <f>IFERROR(('Q3 Setup'!$D$13-'Q3 Setup'!$E$13+SUMIFS($N$4:$N750,$C$4:$C750,'Q3 Setup'!$C$13)-SUMIFS($N$4:$N750,$C$4:$C750,'Q3 Setup'!$C$13,$B$4:$B750,"&lt;"&amp;$B751))/IFERROR(NETWORKDAYS($B751,'Q3 Setup'!$G$4),1),0)</f>
        <v>0</v>
      </c>
      <c r="P751" s="38" t="str">
        <f t="shared" si="347"/>
        <v/>
      </c>
    </row>
    <row r="752" spans="2:17" ht="18.75" customHeight="1" x14ac:dyDescent="0.2">
      <c r="B752" s="31">
        <v>46377</v>
      </c>
      <c r="C752" s="39" t="str">
        <f>'Q3 Setup'!$C$14</f>
        <v>Rep 8</v>
      </c>
      <c r="D752" s="33"/>
      <c r="E752" s="25"/>
      <c r="F752" s="40">
        <f t="shared" si="342"/>
        <v>0</v>
      </c>
      <c r="G752" s="40" t="str">
        <f t="shared" si="343"/>
        <v/>
      </c>
      <c r="H752" s="41" t="str">
        <f t="shared" si="344"/>
        <v/>
      </c>
      <c r="I752" s="36"/>
      <c r="J752" s="42">
        <f t="shared" si="345"/>
        <v>0</v>
      </c>
      <c r="K752" s="41" t="str">
        <f t="shared" si="346"/>
        <v/>
      </c>
      <c r="L752" s="25"/>
      <c r="M752" s="25"/>
      <c r="N752" s="26"/>
      <c r="O752" s="29">
        <f>IFERROR(('Q3 Setup'!$D$14-'Q3 Setup'!$E$14+SUMIFS($N$4:$N751,$C$4:$C751,'Q3 Setup'!$C$14)-SUMIFS($N$4:$N751,$C$4:$C751,'Q3 Setup'!$C$14,$B$4:$B751,"&lt;"&amp;$B752))/IFERROR(NETWORKDAYS($B752,'Q3 Setup'!$G$4),1),0)</f>
        <v>0</v>
      </c>
      <c r="P752" s="43" t="str">
        <f t="shared" si="347"/>
        <v/>
      </c>
    </row>
    <row r="753" spans="2:17" ht="18.75" customHeight="1" x14ac:dyDescent="0.2">
      <c r="B753" s="31">
        <v>46377</v>
      </c>
      <c r="C753" s="32" t="str">
        <f>'Q3 Setup'!$C$15</f>
        <v>Rep 9</v>
      </c>
      <c r="D753" s="33"/>
      <c r="E753" s="25"/>
      <c r="F753" s="34">
        <f t="shared" si="342"/>
        <v>0</v>
      </c>
      <c r="G753" s="34" t="str">
        <f t="shared" si="343"/>
        <v/>
      </c>
      <c r="H753" s="35" t="str">
        <f t="shared" si="344"/>
        <v/>
      </c>
      <c r="I753" s="36"/>
      <c r="J753" s="37">
        <f t="shared" si="345"/>
        <v>0</v>
      </c>
      <c r="K753" s="35" t="str">
        <f t="shared" si="346"/>
        <v/>
      </c>
      <c r="L753" s="25"/>
      <c r="M753" s="25"/>
      <c r="N753" s="26"/>
      <c r="O753" s="29">
        <f>IFERROR(('Q3 Setup'!$D$15-'Q3 Setup'!$E$15+SUMIFS($N$4:$N752,$C$4:$C752,'Q3 Setup'!$C$15)-SUMIFS($N$4:$N752,$C$4:$C752,'Q3 Setup'!$C$15,$B$4:$B752,"&lt;"&amp;$B753))/IFERROR(NETWORKDAYS($B753,'Q3 Setup'!$G$4),1),0)</f>
        <v>0</v>
      </c>
      <c r="P753" s="38" t="str">
        <f t="shared" si="347"/>
        <v/>
      </c>
    </row>
    <row r="754" spans="2:17" ht="18.75" customHeight="1" x14ac:dyDescent="0.2">
      <c r="B754" s="31">
        <v>46377</v>
      </c>
      <c r="C754" s="39" t="str">
        <f>'Q3 Setup'!$C$16</f>
        <v>Rep 10</v>
      </c>
      <c r="D754" s="33"/>
      <c r="E754" s="25"/>
      <c r="F754" s="40">
        <f t="shared" si="342"/>
        <v>0</v>
      </c>
      <c r="G754" s="40" t="str">
        <f t="shared" si="343"/>
        <v/>
      </c>
      <c r="H754" s="41" t="str">
        <f t="shared" si="344"/>
        <v/>
      </c>
      <c r="I754" s="36"/>
      <c r="J754" s="42">
        <f t="shared" si="345"/>
        <v>0</v>
      </c>
      <c r="K754" s="41" t="str">
        <f t="shared" si="346"/>
        <v/>
      </c>
      <c r="L754" s="25"/>
      <c r="M754" s="25"/>
      <c r="N754" s="26"/>
      <c r="O754" s="29">
        <f>IFERROR(('Q3 Setup'!$D$16-'Q3 Setup'!$E$16+SUMIFS($N$4:$N753,$C$4:$C753,'Q3 Setup'!$C$16)-SUMIFS($N$4:$N753,$C$4:$C753,'Q3 Setup'!$C$16,$B$4:$B753,"&lt;"&amp;$B754))/IFERROR(NETWORKDAYS($B754,'Q3 Setup'!$G$4),1),0)</f>
        <v>0</v>
      </c>
      <c r="P754" s="43" t="str">
        <f t="shared" si="347"/>
        <v/>
      </c>
    </row>
    <row r="755" spans="2:17" ht="18.75" customHeight="1" x14ac:dyDescent="0.2">
      <c r="B755" s="31">
        <v>46377</v>
      </c>
      <c r="C755" s="32">
        <f>'Q3 Setup'!$C$17</f>
        <v>0</v>
      </c>
      <c r="D755" s="33"/>
      <c r="E755" s="25"/>
      <c r="F755" s="34">
        <f t="shared" si="342"/>
        <v>0</v>
      </c>
      <c r="G755" s="34" t="str">
        <f t="shared" si="343"/>
        <v/>
      </c>
      <c r="H755" s="35" t="str">
        <f t="shared" si="344"/>
        <v/>
      </c>
      <c r="I755" s="36"/>
      <c r="J755" s="37">
        <f t="shared" si="345"/>
        <v>0</v>
      </c>
      <c r="K755" s="35" t="str">
        <f t="shared" si="346"/>
        <v/>
      </c>
      <c r="L755" s="25"/>
      <c r="M755" s="25"/>
      <c r="N755" s="26"/>
      <c r="O755" s="29">
        <f>IFERROR(('Q3 Setup'!$D$17-'Q3 Setup'!$E$17+SUMIFS($N$4:$N754,$C$4:$C754,'Q3 Setup'!$C$17)-SUMIFS($N$4:$N754,$C$4:$C754,'Q3 Setup'!$C$17,$B$4:$B754,"&lt;"&amp;$B755))/IFERROR(NETWORKDAYS($B755,'Q3 Setup'!$G$4),1),0)</f>
        <v>0</v>
      </c>
      <c r="P755" s="38" t="str">
        <f t="shared" si="347"/>
        <v/>
      </c>
    </row>
    <row r="756" spans="2:17" ht="18.75" customHeight="1" x14ac:dyDescent="0.2">
      <c r="B756" s="31">
        <v>46377</v>
      </c>
      <c r="C756" s="39">
        <f>'Q3 Setup'!$C$18</f>
        <v>0</v>
      </c>
      <c r="D756" s="33"/>
      <c r="E756" s="25"/>
      <c r="F756" s="40">
        <f t="shared" si="342"/>
        <v>0</v>
      </c>
      <c r="G756" s="40" t="str">
        <f t="shared" si="343"/>
        <v/>
      </c>
      <c r="H756" s="41" t="str">
        <f t="shared" si="344"/>
        <v/>
      </c>
      <c r="I756" s="36"/>
      <c r="J756" s="42">
        <f t="shared" si="345"/>
        <v>0</v>
      </c>
      <c r="K756" s="41" t="str">
        <f t="shared" si="346"/>
        <v/>
      </c>
      <c r="L756" s="25"/>
      <c r="M756" s="25"/>
      <c r="N756" s="26"/>
      <c r="O756" s="29">
        <f>IFERROR(('Q3 Setup'!$D$18-'Q3 Setup'!$E$18+SUMIFS($N$4:$N755,$C$4:$C755,'Q3 Setup'!$C$18)-SUMIFS($N$4:$N755,$C$4:$C755,'Q3 Setup'!$C$18,$B$4:$B755,"&lt;"&amp;$B756))/IFERROR(NETWORKDAYS($B756,'Q3 Setup'!$G$4),1),0)</f>
        <v>0</v>
      </c>
      <c r="P756" s="43" t="str">
        <f t="shared" si="347"/>
        <v/>
      </c>
    </row>
    <row r="757" spans="2:17" ht="4.5" customHeight="1" x14ac:dyDescent="0.2"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</row>
    <row r="758" spans="2:17" ht="18.75" customHeight="1" x14ac:dyDescent="0.2">
      <c r="B758" s="31">
        <v>46378</v>
      </c>
      <c r="C758" s="32" t="str">
        <f>'Q3 Setup'!$C$7</f>
        <v>Rep 1</v>
      </c>
      <c r="D758" s="33"/>
      <c r="E758" s="25"/>
      <c r="F758" s="34">
        <f t="shared" ref="F758:F769" si="348">IFERROR(D758*7.5,"")</f>
        <v>0</v>
      </c>
      <c r="G758" s="34" t="str">
        <f t="shared" ref="G758:G769" si="349">IFERROR(E758/D758,"")</f>
        <v/>
      </c>
      <c r="H758" s="35" t="str">
        <f t="shared" ref="H758:H769" si="350">IFERROR(E758/F758,"")</f>
        <v/>
      </c>
      <c r="I758" s="36"/>
      <c r="J758" s="37">
        <f t="shared" ref="J758:J769" si="351">IFERROR(D758*0.375/24,"")</f>
        <v>0</v>
      </c>
      <c r="K758" s="35" t="str">
        <f t="shared" ref="K758:K769" si="352">IFERROR(I758/J758,"")</f>
        <v/>
      </c>
      <c r="L758" s="25"/>
      <c r="M758" s="25"/>
      <c r="N758" s="26"/>
      <c r="O758" s="29">
        <f>IFERROR(('Q3 Setup'!$D$7-'Q3 Setup'!$E$7+SUMIFS($N$4:$N757,$C$4:$C757,'Q3 Setup'!$C$7)-SUMIFS($N$4:$N757,$C$4:$C757,'Q3 Setup'!$C$7,$B$4:$B757,"&lt;"&amp;$B758))/IFERROR(NETWORKDAYS($B758,'Q3 Setup'!$G$4),1),0)</f>
        <v>0</v>
      </c>
      <c r="P758" s="38" t="str">
        <f t="shared" ref="P758:P769" si="353">IFERROR(N758/O758,"")</f>
        <v/>
      </c>
    </row>
    <row r="759" spans="2:17" ht="18.75" customHeight="1" x14ac:dyDescent="0.2">
      <c r="B759" s="31">
        <v>46378</v>
      </c>
      <c r="C759" s="39" t="str">
        <f>'Q3 Setup'!$C$8</f>
        <v>Rep 2</v>
      </c>
      <c r="D759" s="33"/>
      <c r="E759" s="25"/>
      <c r="F759" s="40">
        <f t="shared" si="348"/>
        <v>0</v>
      </c>
      <c r="G759" s="40" t="str">
        <f t="shared" si="349"/>
        <v/>
      </c>
      <c r="H759" s="41" t="str">
        <f t="shared" si="350"/>
        <v/>
      </c>
      <c r="I759" s="36"/>
      <c r="J759" s="42">
        <f t="shared" si="351"/>
        <v>0</v>
      </c>
      <c r="K759" s="41" t="str">
        <f t="shared" si="352"/>
        <v/>
      </c>
      <c r="L759" s="25"/>
      <c r="M759" s="25"/>
      <c r="N759" s="26"/>
      <c r="O759" s="29">
        <f>IFERROR(('Q3 Setup'!$D$8-'Q3 Setup'!$E$8+SUMIFS($N$4:$N758,$C$4:$C758,'Q3 Setup'!$C$8)-SUMIFS($N$4:$N758,$C$4:$C758,'Q3 Setup'!$C$8,$B$4:$B758,"&lt;"&amp;$B759))/IFERROR(NETWORKDAYS($B759,'Q3 Setup'!$G$4),1),0)</f>
        <v>0</v>
      </c>
      <c r="P759" s="43" t="str">
        <f t="shared" si="353"/>
        <v/>
      </c>
    </row>
    <row r="760" spans="2:17" ht="18.75" customHeight="1" x14ac:dyDescent="0.2">
      <c r="B760" s="31">
        <v>46378</v>
      </c>
      <c r="C760" s="32" t="str">
        <f>'Q3 Setup'!$C$9</f>
        <v>Rep 3</v>
      </c>
      <c r="D760" s="33"/>
      <c r="E760" s="25"/>
      <c r="F760" s="34">
        <f t="shared" si="348"/>
        <v>0</v>
      </c>
      <c r="G760" s="34" t="str">
        <f t="shared" si="349"/>
        <v/>
      </c>
      <c r="H760" s="35" t="str">
        <f t="shared" si="350"/>
        <v/>
      </c>
      <c r="I760" s="36"/>
      <c r="J760" s="37">
        <f t="shared" si="351"/>
        <v>0</v>
      </c>
      <c r="K760" s="35" t="str">
        <f t="shared" si="352"/>
        <v/>
      </c>
      <c r="L760" s="25"/>
      <c r="M760" s="25"/>
      <c r="N760" s="26"/>
      <c r="O760" s="29">
        <f>IFERROR(('Q3 Setup'!$D$9-'Q3 Setup'!$E$9+SUMIFS($N$4:$N759,$C$4:$C759,'Q3 Setup'!$C$9)-SUMIFS($N$4:$N759,$C$4:$C759,'Q3 Setup'!$C$9,$B$4:$B759,"&lt;"&amp;$B760))/IFERROR(NETWORKDAYS($B760,'Q3 Setup'!$G$4),1),0)</f>
        <v>0</v>
      </c>
      <c r="P760" s="38" t="str">
        <f t="shared" si="353"/>
        <v/>
      </c>
    </row>
    <row r="761" spans="2:17" ht="18.75" customHeight="1" x14ac:dyDescent="0.2">
      <c r="B761" s="31">
        <v>46378</v>
      </c>
      <c r="C761" s="39" t="str">
        <f>'Q3 Setup'!$C$10</f>
        <v>Rep 4</v>
      </c>
      <c r="D761" s="33"/>
      <c r="E761" s="25"/>
      <c r="F761" s="40">
        <f t="shared" si="348"/>
        <v>0</v>
      </c>
      <c r="G761" s="40" t="str">
        <f t="shared" si="349"/>
        <v/>
      </c>
      <c r="H761" s="41" t="str">
        <f t="shared" si="350"/>
        <v/>
      </c>
      <c r="I761" s="36"/>
      <c r="J761" s="42">
        <f t="shared" si="351"/>
        <v>0</v>
      </c>
      <c r="K761" s="41" t="str">
        <f t="shared" si="352"/>
        <v/>
      </c>
      <c r="L761" s="25"/>
      <c r="M761" s="25"/>
      <c r="N761" s="26"/>
      <c r="O761" s="29">
        <f>IFERROR(('Q3 Setup'!$D$10-'Q3 Setup'!$E$10+SUMIFS($N$4:$N760,$C$4:$C760,'Q3 Setup'!$C$10)-SUMIFS($N$4:$N760,$C$4:$C760,'Q3 Setup'!$C$10,$B$4:$B760,"&lt;"&amp;$B761))/IFERROR(NETWORKDAYS($B761,'Q3 Setup'!$G$4),1),0)</f>
        <v>0</v>
      </c>
      <c r="P761" s="43" t="str">
        <f t="shared" si="353"/>
        <v/>
      </c>
    </row>
    <row r="762" spans="2:17" ht="18.75" customHeight="1" x14ac:dyDescent="0.2">
      <c r="B762" s="31">
        <v>46378</v>
      </c>
      <c r="C762" s="32" t="str">
        <f>'Q3 Setup'!$C$11</f>
        <v>Rep 5</v>
      </c>
      <c r="D762" s="33"/>
      <c r="E762" s="25"/>
      <c r="F762" s="34">
        <f t="shared" si="348"/>
        <v>0</v>
      </c>
      <c r="G762" s="34" t="str">
        <f t="shared" si="349"/>
        <v/>
      </c>
      <c r="H762" s="35" t="str">
        <f t="shared" si="350"/>
        <v/>
      </c>
      <c r="I762" s="36"/>
      <c r="J762" s="37">
        <f t="shared" si="351"/>
        <v>0</v>
      </c>
      <c r="K762" s="35" t="str">
        <f t="shared" si="352"/>
        <v/>
      </c>
      <c r="L762" s="25"/>
      <c r="M762" s="25"/>
      <c r="N762" s="26"/>
      <c r="O762" s="29">
        <f>IFERROR(('Q3 Setup'!$D$11-'Q3 Setup'!$E$11+SUMIFS($N$4:$N761,$C$4:$C761,'Q3 Setup'!$C$11)-SUMIFS($N$4:$N761,$C$4:$C761,'Q3 Setup'!$C$11,$B$4:$B761,"&lt;"&amp;$B762))/IFERROR(NETWORKDAYS($B762,'Q3 Setup'!$G$4),1),0)</f>
        <v>0</v>
      </c>
      <c r="P762" s="38" t="str">
        <f t="shared" si="353"/>
        <v/>
      </c>
    </row>
    <row r="763" spans="2:17" ht="18.75" customHeight="1" x14ac:dyDescent="0.2">
      <c r="B763" s="31">
        <v>46378</v>
      </c>
      <c r="C763" s="39" t="str">
        <f>'Q3 Setup'!$C$12</f>
        <v>Rep 6</v>
      </c>
      <c r="D763" s="33"/>
      <c r="E763" s="25"/>
      <c r="F763" s="40">
        <f t="shared" si="348"/>
        <v>0</v>
      </c>
      <c r="G763" s="40" t="str">
        <f t="shared" si="349"/>
        <v/>
      </c>
      <c r="H763" s="41" t="str">
        <f t="shared" si="350"/>
        <v/>
      </c>
      <c r="I763" s="36"/>
      <c r="J763" s="42">
        <f t="shared" si="351"/>
        <v>0</v>
      </c>
      <c r="K763" s="41" t="str">
        <f t="shared" si="352"/>
        <v/>
      </c>
      <c r="L763" s="25"/>
      <c r="M763" s="25"/>
      <c r="N763" s="26"/>
      <c r="O763" s="29">
        <f>IFERROR(('Q3 Setup'!$D$12-'Q3 Setup'!$E$12+SUMIFS($N$4:$N762,$C$4:$C762,'Q3 Setup'!$C$12)-SUMIFS($N$4:$N762,$C$4:$C762,'Q3 Setup'!$C$12,$B$4:$B762,"&lt;"&amp;$B763))/IFERROR(NETWORKDAYS($B763,'Q3 Setup'!$G$4),1),0)</f>
        <v>0</v>
      </c>
      <c r="P763" s="43" t="str">
        <f t="shared" si="353"/>
        <v/>
      </c>
    </row>
    <row r="764" spans="2:17" ht="18.75" customHeight="1" x14ac:dyDescent="0.2">
      <c r="B764" s="31">
        <v>46378</v>
      </c>
      <c r="C764" s="32" t="str">
        <f>'Q3 Setup'!$C$13</f>
        <v>Rep 7</v>
      </c>
      <c r="D764" s="33"/>
      <c r="E764" s="25"/>
      <c r="F764" s="34">
        <f t="shared" si="348"/>
        <v>0</v>
      </c>
      <c r="G764" s="34" t="str">
        <f t="shared" si="349"/>
        <v/>
      </c>
      <c r="H764" s="35" t="str">
        <f t="shared" si="350"/>
        <v/>
      </c>
      <c r="I764" s="36"/>
      <c r="J764" s="37">
        <f t="shared" si="351"/>
        <v>0</v>
      </c>
      <c r="K764" s="35" t="str">
        <f t="shared" si="352"/>
        <v/>
      </c>
      <c r="L764" s="25"/>
      <c r="M764" s="25"/>
      <c r="N764" s="26"/>
      <c r="O764" s="29">
        <f>IFERROR(('Q3 Setup'!$D$13-'Q3 Setup'!$E$13+SUMIFS($N$4:$N763,$C$4:$C763,'Q3 Setup'!$C$13)-SUMIFS($N$4:$N763,$C$4:$C763,'Q3 Setup'!$C$13,$B$4:$B763,"&lt;"&amp;$B764))/IFERROR(NETWORKDAYS($B764,'Q3 Setup'!$G$4),1),0)</f>
        <v>0</v>
      </c>
      <c r="P764" s="38" t="str">
        <f t="shared" si="353"/>
        <v/>
      </c>
    </row>
    <row r="765" spans="2:17" ht="18.75" customHeight="1" x14ac:dyDescent="0.2">
      <c r="B765" s="31">
        <v>46378</v>
      </c>
      <c r="C765" s="39" t="str">
        <f>'Q3 Setup'!$C$14</f>
        <v>Rep 8</v>
      </c>
      <c r="D765" s="33"/>
      <c r="E765" s="25"/>
      <c r="F765" s="40">
        <f t="shared" si="348"/>
        <v>0</v>
      </c>
      <c r="G765" s="40" t="str">
        <f t="shared" si="349"/>
        <v/>
      </c>
      <c r="H765" s="41" t="str">
        <f t="shared" si="350"/>
        <v/>
      </c>
      <c r="I765" s="36"/>
      <c r="J765" s="42">
        <f t="shared" si="351"/>
        <v>0</v>
      </c>
      <c r="K765" s="41" t="str">
        <f t="shared" si="352"/>
        <v/>
      </c>
      <c r="L765" s="25"/>
      <c r="M765" s="25"/>
      <c r="N765" s="26"/>
      <c r="O765" s="29">
        <f>IFERROR(('Q3 Setup'!$D$14-'Q3 Setup'!$E$14+SUMIFS($N$4:$N764,$C$4:$C764,'Q3 Setup'!$C$14)-SUMIFS($N$4:$N764,$C$4:$C764,'Q3 Setup'!$C$14,$B$4:$B764,"&lt;"&amp;$B765))/IFERROR(NETWORKDAYS($B765,'Q3 Setup'!$G$4),1),0)</f>
        <v>0</v>
      </c>
      <c r="P765" s="43" t="str">
        <f t="shared" si="353"/>
        <v/>
      </c>
    </row>
    <row r="766" spans="2:17" ht="18.75" customHeight="1" x14ac:dyDescent="0.2">
      <c r="B766" s="31">
        <v>46378</v>
      </c>
      <c r="C766" s="32" t="str">
        <f>'Q3 Setup'!$C$15</f>
        <v>Rep 9</v>
      </c>
      <c r="D766" s="33"/>
      <c r="E766" s="25"/>
      <c r="F766" s="34">
        <f t="shared" si="348"/>
        <v>0</v>
      </c>
      <c r="G766" s="34" t="str">
        <f t="shared" si="349"/>
        <v/>
      </c>
      <c r="H766" s="35" t="str">
        <f t="shared" si="350"/>
        <v/>
      </c>
      <c r="I766" s="36"/>
      <c r="J766" s="37">
        <f t="shared" si="351"/>
        <v>0</v>
      </c>
      <c r="K766" s="35" t="str">
        <f t="shared" si="352"/>
        <v/>
      </c>
      <c r="L766" s="25"/>
      <c r="M766" s="25"/>
      <c r="N766" s="26"/>
      <c r="O766" s="29">
        <f>IFERROR(('Q3 Setup'!$D$15-'Q3 Setup'!$E$15+SUMIFS($N$4:$N765,$C$4:$C765,'Q3 Setup'!$C$15)-SUMIFS($N$4:$N765,$C$4:$C765,'Q3 Setup'!$C$15,$B$4:$B765,"&lt;"&amp;$B766))/IFERROR(NETWORKDAYS($B766,'Q3 Setup'!$G$4),1),0)</f>
        <v>0</v>
      </c>
      <c r="P766" s="38" t="str">
        <f t="shared" si="353"/>
        <v/>
      </c>
    </row>
    <row r="767" spans="2:17" ht="18.75" customHeight="1" x14ac:dyDescent="0.2">
      <c r="B767" s="31">
        <v>46378</v>
      </c>
      <c r="C767" s="39" t="str">
        <f>'Q3 Setup'!$C$16</f>
        <v>Rep 10</v>
      </c>
      <c r="D767" s="33"/>
      <c r="E767" s="25"/>
      <c r="F767" s="40">
        <f t="shared" si="348"/>
        <v>0</v>
      </c>
      <c r="G767" s="40" t="str">
        <f t="shared" si="349"/>
        <v/>
      </c>
      <c r="H767" s="41" t="str">
        <f t="shared" si="350"/>
        <v/>
      </c>
      <c r="I767" s="36"/>
      <c r="J767" s="42">
        <f t="shared" si="351"/>
        <v>0</v>
      </c>
      <c r="K767" s="41" t="str">
        <f t="shared" si="352"/>
        <v/>
      </c>
      <c r="L767" s="25"/>
      <c r="M767" s="25"/>
      <c r="N767" s="26"/>
      <c r="O767" s="29">
        <f>IFERROR(('Q3 Setup'!$D$16-'Q3 Setup'!$E$16+SUMIFS($N$4:$N766,$C$4:$C766,'Q3 Setup'!$C$16)-SUMIFS($N$4:$N766,$C$4:$C766,'Q3 Setup'!$C$16,$B$4:$B766,"&lt;"&amp;$B767))/IFERROR(NETWORKDAYS($B767,'Q3 Setup'!$G$4),1),0)</f>
        <v>0</v>
      </c>
      <c r="P767" s="43" t="str">
        <f t="shared" si="353"/>
        <v/>
      </c>
    </row>
    <row r="768" spans="2:17" ht="18.75" customHeight="1" x14ac:dyDescent="0.2">
      <c r="B768" s="31">
        <v>46378</v>
      </c>
      <c r="C768" s="32">
        <f>'Q3 Setup'!$C$17</f>
        <v>0</v>
      </c>
      <c r="D768" s="33"/>
      <c r="E768" s="25"/>
      <c r="F768" s="34">
        <f t="shared" si="348"/>
        <v>0</v>
      </c>
      <c r="G768" s="34" t="str">
        <f t="shared" si="349"/>
        <v/>
      </c>
      <c r="H768" s="35" t="str">
        <f t="shared" si="350"/>
        <v/>
      </c>
      <c r="I768" s="36"/>
      <c r="J768" s="37">
        <f t="shared" si="351"/>
        <v>0</v>
      </c>
      <c r="K768" s="35" t="str">
        <f t="shared" si="352"/>
        <v/>
      </c>
      <c r="L768" s="25"/>
      <c r="M768" s="25"/>
      <c r="N768" s="26"/>
      <c r="O768" s="29">
        <f>IFERROR(('Q3 Setup'!$D$17-'Q3 Setup'!$E$17+SUMIFS($N$4:$N767,$C$4:$C767,'Q3 Setup'!$C$17)-SUMIFS($N$4:$N767,$C$4:$C767,'Q3 Setup'!$C$17,$B$4:$B767,"&lt;"&amp;$B768))/IFERROR(NETWORKDAYS($B768,'Q3 Setup'!$G$4),1),0)</f>
        <v>0</v>
      </c>
      <c r="P768" s="38" t="str">
        <f t="shared" si="353"/>
        <v/>
      </c>
    </row>
    <row r="769" spans="2:17" ht="18.75" customHeight="1" x14ac:dyDescent="0.2">
      <c r="B769" s="31">
        <v>46378</v>
      </c>
      <c r="C769" s="39">
        <f>'Q3 Setup'!$C$18</f>
        <v>0</v>
      </c>
      <c r="D769" s="33"/>
      <c r="E769" s="25"/>
      <c r="F769" s="40">
        <f t="shared" si="348"/>
        <v>0</v>
      </c>
      <c r="G769" s="40" t="str">
        <f t="shared" si="349"/>
        <v/>
      </c>
      <c r="H769" s="41" t="str">
        <f t="shared" si="350"/>
        <v/>
      </c>
      <c r="I769" s="36"/>
      <c r="J769" s="42">
        <f t="shared" si="351"/>
        <v>0</v>
      </c>
      <c r="K769" s="41" t="str">
        <f t="shared" si="352"/>
        <v/>
      </c>
      <c r="L769" s="25"/>
      <c r="M769" s="25"/>
      <c r="N769" s="26"/>
      <c r="O769" s="29">
        <f>IFERROR(('Q3 Setup'!$D$18-'Q3 Setup'!$E$18+SUMIFS($N$4:$N768,$C$4:$C768,'Q3 Setup'!$C$18)-SUMIFS($N$4:$N768,$C$4:$C768,'Q3 Setup'!$C$18,$B$4:$B768,"&lt;"&amp;$B769))/IFERROR(NETWORKDAYS($B769,'Q3 Setup'!$G$4),1),0)</f>
        <v>0</v>
      </c>
      <c r="P769" s="43" t="str">
        <f t="shared" si="353"/>
        <v/>
      </c>
    </row>
    <row r="770" spans="2:17" ht="4.5" customHeight="1" x14ac:dyDescent="0.2"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</row>
    <row r="771" spans="2:17" ht="18.75" customHeight="1" x14ac:dyDescent="0.2">
      <c r="B771" s="31">
        <v>46379</v>
      </c>
      <c r="C771" s="32" t="str">
        <f>'Q3 Setup'!$C$7</f>
        <v>Rep 1</v>
      </c>
      <c r="D771" s="33"/>
      <c r="E771" s="25"/>
      <c r="F771" s="34">
        <f t="shared" ref="F771:F782" si="354">IFERROR(D771*7.5,"")</f>
        <v>0</v>
      </c>
      <c r="G771" s="34" t="str">
        <f t="shared" ref="G771:G782" si="355">IFERROR(E771/D771,"")</f>
        <v/>
      </c>
      <c r="H771" s="35" t="str">
        <f t="shared" ref="H771:H782" si="356">IFERROR(E771/F771,"")</f>
        <v/>
      </c>
      <c r="I771" s="36"/>
      <c r="J771" s="37">
        <f t="shared" ref="J771:J782" si="357">IFERROR(D771*0.375/24,"")</f>
        <v>0</v>
      </c>
      <c r="K771" s="35" t="str">
        <f t="shared" ref="K771:K782" si="358">IFERROR(I771/J771,"")</f>
        <v/>
      </c>
      <c r="L771" s="25"/>
      <c r="M771" s="25"/>
      <c r="N771" s="26"/>
      <c r="O771" s="29">
        <f>IFERROR(('Q3 Setup'!$D$7-'Q3 Setup'!$E$7+SUMIFS($N$4:$N770,$C$4:$C770,'Q3 Setup'!$C$7)-SUMIFS($N$4:$N770,$C$4:$C770,'Q3 Setup'!$C$7,$B$4:$B770,"&lt;"&amp;$B771))/IFERROR(NETWORKDAYS($B771,'Q3 Setup'!$G$4),1),0)</f>
        <v>0</v>
      </c>
      <c r="P771" s="38" t="str">
        <f t="shared" ref="P771:P782" si="359">IFERROR(N771/O771,"")</f>
        <v/>
      </c>
    </row>
    <row r="772" spans="2:17" ht="18.75" customHeight="1" x14ac:dyDescent="0.2">
      <c r="B772" s="31">
        <v>46379</v>
      </c>
      <c r="C772" s="39" t="str">
        <f>'Q3 Setup'!$C$8</f>
        <v>Rep 2</v>
      </c>
      <c r="D772" s="33"/>
      <c r="E772" s="25"/>
      <c r="F772" s="40">
        <f t="shared" si="354"/>
        <v>0</v>
      </c>
      <c r="G772" s="40" t="str">
        <f t="shared" si="355"/>
        <v/>
      </c>
      <c r="H772" s="41" t="str">
        <f t="shared" si="356"/>
        <v/>
      </c>
      <c r="I772" s="36"/>
      <c r="J772" s="42">
        <f t="shared" si="357"/>
        <v>0</v>
      </c>
      <c r="K772" s="41" t="str">
        <f t="shared" si="358"/>
        <v/>
      </c>
      <c r="L772" s="25"/>
      <c r="M772" s="25"/>
      <c r="N772" s="26"/>
      <c r="O772" s="29">
        <f>IFERROR(('Q3 Setup'!$D$8-'Q3 Setup'!$E$8+SUMIFS($N$4:$N771,$C$4:$C771,'Q3 Setup'!$C$8)-SUMIFS($N$4:$N771,$C$4:$C771,'Q3 Setup'!$C$8,$B$4:$B771,"&lt;"&amp;$B772))/IFERROR(NETWORKDAYS($B772,'Q3 Setup'!$G$4),1),0)</f>
        <v>0</v>
      </c>
      <c r="P772" s="43" t="str">
        <f t="shared" si="359"/>
        <v/>
      </c>
    </row>
    <row r="773" spans="2:17" ht="18.75" customHeight="1" x14ac:dyDescent="0.2">
      <c r="B773" s="31">
        <v>46379</v>
      </c>
      <c r="C773" s="32" t="str">
        <f>'Q3 Setup'!$C$9</f>
        <v>Rep 3</v>
      </c>
      <c r="D773" s="33"/>
      <c r="E773" s="25"/>
      <c r="F773" s="34">
        <f t="shared" si="354"/>
        <v>0</v>
      </c>
      <c r="G773" s="34" t="str">
        <f t="shared" si="355"/>
        <v/>
      </c>
      <c r="H773" s="35" t="str">
        <f t="shared" si="356"/>
        <v/>
      </c>
      <c r="I773" s="36"/>
      <c r="J773" s="37">
        <f t="shared" si="357"/>
        <v>0</v>
      </c>
      <c r="K773" s="35" t="str">
        <f t="shared" si="358"/>
        <v/>
      </c>
      <c r="L773" s="25"/>
      <c r="M773" s="25"/>
      <c r="N773" s="26"/>
      <c r="O773" s="29">
        <f>IFERROR(('Q3 Setup'!$D$9-'Q3 Setup'!$E$9+SUMIFS($N$4:$N772,$C$4:$C772,'Q3 Setup'!$C$9)-SUMIFS($N$4:$N772,$C$4:$C772,'Q3 Setup'!$C$9,$B$4:$B772,"&lt;"&amp;$B773))/IFERROR(NETWORKDAYS($B773,'Q3 Setup'!$G$4),1),0)</f>
        <v>0</v>
      </c>
      <c r="P773" s="38" t="str">
        <f t="shared" si="359"/>
        <v/>
      </c>
    </row>
    <row r="774" spans="2:17" ht="18.75" customHeight="1" x14ac:dyDescent="0.2">
      <c r="B774" s="31">
        <v>46379</v>
      </c>
      <c r="C774" s="39" t="str">
        <f>'Q3 Setup'!$C$10</f>
        <v>Rep 4</v>
      </c>
      <c r="D774" s="33"/>
      <c r="E774" s="25"/>
      <c r="F774" s="40">
        <f t="shared" si="354"/>
        <v>0</v>
      </c>
      <c r="G774" s="40" t="str">
        <f t="shared" si="355"/>
        <v/>
      </c>
      <c r="H774" s="41" t="str">
        <f t="shared" si="356"/>
        <v/>
      </c>
      <c r="I774" s="36"/>
      <c r="J774" s="42">
        <f t="shared" si="357"/>
        <v>0</v>
      </c>
      <c r="K774" s="41" t="str">
        <f t="shared" si="358"/>
        <v/>
      </c>
      <c r="L774" s="25"/>
      <c r="M774" s="25"/>
      <c r="N774" s="26"/>
      <c r="O774" s="29">
        <f>IFERROR(('Q3 Setup'!$D$10-'Q3 Setup'!$E$10+SUMIFS($N$4:$N773,$C$4:$C773,'Q3 Setup'!$C$10)-SUMIFS($N$4:$N773,$C$4:$C773,'Q3 Setup'!$C$10,$B$4:$B773,"&lt;"&amp;$B774))/IFERROR(NETWORKDAYS($B774,'Q3 Setup'!$G$4),1),0)</f>
        <v>0</v>
      </c>
      <c r="P774" s="43" t="str">
        <f t="shared" si="359"/>
        <v/>
      </c>
    </row>
    <row r="775" spans="2:17" ht="18.75" customHeight="1" x14ac:dyDescent="0.2">
      <c r="B775" s="31">
        <v>46379</v>
      </c>
      <c r="C775" s="32" t="str">
        <f>'Q3 Setup'!$C$11</f>
        <v>Rep 5</v>
      </c>
      <c r="D775" s="33"/>
      <c r="E775" s="25"/>
      <c r="F775" s="34">
        <f t="shared" si="354"/>
        <v>0</v>
      </c>
      <c r="G775" s="34" t="str">
        <f t="shared" si="355"/>
        <v/>
      </c>
      <c r="H775" s="35" t="str">
        <f t="shared" si="356"/>
        <v/>
      </c>
      <c r="I775" s="36"/>
      <c r="J775" s="37">
        <f t="shared" si="357"/>
        <v>0</v>
      </c>
      <c r="K775" s="35" t="str">
        <f t="shared" si="358"/>
        <v/>
      </c>
      <c r="L775" s="25"/>
      <c r="M775" s="25"/>
      <c r="N775" s="26"/>
      <c r="O775" s="29">
        <f>IFERROR(('Q3 Setup'!$D$11-'Q3 Setup'!$E$11+SUMIFS($N$4:$N774,$C$4:$C774,'Q3 Setup'!$C$11)-SUMIFS($N$4:$N774,$C$4:$C774,'Q3 Setup'!$C$11,$B$4:$B774,"&lt;"&amp;$B775))/IFERROR(NETWORKDAYS($B775,'Q3 Setup'!$G$4),1),0)</f>
        <v>0</v>
      </c>
      <c r="P775" s="38" t="str">
        <f t="shared" si="359"/>
        <v/>
      </c>
    </row>
    <row r="776" spans="2:17" ht="18.75" customHeight="1" x14ac:dyDescent="0.2">
      <c r="B776" s="31">
        <v>46379</v>
      </c>
      <c r="C776" s="39" t="str">
        <f>'Q3 Setup'!$C$12</f>
        <v>Rep 6</v>
      </c>
      <c r="D776" s="33"/>
      <c r="E776" s="25"/>
      <c r="F776" s="40">
        <f t="shared" si="354"/>
        <v>0</v>
      </c>
      <c r="G776" s="40" t="str">
        <f t="shared" si="355"/>
        <v/>
      </c>
      <c r="H776" s="41" t="str">
        <f t="shared" si="356"/>
        <v/>
      </c>
      <c r="I776" s="36"/>
      <c r="J776" s="42">
        <f t="shared" si="357"/>
        <v>0</v>
      </c>
      <c r="K776" s="41" t="str">
        <f t="shared" si="358"/>
        <v/>
      </c>
      <c r="L776" s="25"/>
      <c r="M776" s="25"/>
      <c r="N776" s="26"/>
      <c r="O776" s="29">
        <f>IFERROR(('Q3 Setup'!$D$12-'Q3 Setup'!$E$12+SUMIFS($N$4:$N775,$C$4:$C775,'Q3 Setup'!$C$12)-SUMIFS($N$4:$N775,$C$4:$C775,'Q3 Setup'!$C$12,$B$4:$B775,"&lt;"&amp;$B776))/IFERROR(NETWORKDAYS($B776,'Q3 Setup'!$G$4),1),0)</f>
        <v>0</v>
      </c>
      <c r="P776" s="43" t="str">
        <f t="shared" si="359"/>
        <v/>
      </c>
    </row>
    <row r="777" spans="2:17" ht="18.75" customHeight="1" x14ac:dyDescent="0.2">
      <c r="B777" s="31">
        <v>46379</v>
      </c>
      <c r="C777" s="32" t="str">
        <f>'Q3 Setup'!$C$13</f>
        <v>Rep 7</v>
      </c>
      <c r="D777" s="33"/>
      <c r="E777" s="25"/>
      <c r="F777" s="34">
        <f t="shared" si="354"/>
        <v>0</v>
      </c>
      <c r="G777" s="34" t="str">
        <f t="shared" si="355"/>
        <v/>
      </c>
      <c r="H777" s="35" t="str">
        <f t="shared" si="356"/>
        <v/>
      </c>
      <c r="I777" s="36"/>
      <c r="J777" s="37">
        <f t="shared" si="357"/>
        <v>0</v>
      </c>
      <c r="K777" s="35" t="str">
        <f t="shared" si="358"/>
        <v/>
      </c>
      <c r="L777" s="25"/>
      <c r="M777" s="25"/>
      <c r="N777" s="26"/>
      <c r="O777" s="29">
        <f>IFERROR(('Q3 Setup'!$D$13-'Q3 Setup'!$E$13+SUMIFS($N$4:$N776,$C$4:$C776,'Q3 Setup'!$C$13)-SUMIFS($N$4:$N776,$C$4:$C776,'Q3 Setup'!$C$13,$B$4:$B776,"&lt;"&amp;$B777))/IFERROR(NETWORKDAYS($B777,'Q3 Setup'!$G$4),1),0)</f>
        <v>0</v>
      </c>
      <c r="P777" s="38" t="str">
        <f t="shared" si="359"/>
        <v/>
      </c>
    </row>
    <row r="778" spans="2:17" ht="18.75" customHeight="1" x14ac:dyDescent="0.2">
      <c r="B778" s="31">
        <v>46379</v>
      </c>
      <c r="C778" s="39" t="str">
        <f>'Q3 Setup'!$C$14</f>
        <v>Rep 8</v>
      </c>
      <c r="D778" s="33"/>
      <c r="E778" s="25"/>
      <c r="F778" s="40">
        <f t="shared" si="354"/>
        <v>0</v>
      </c>
      <c r="G778" s="40" t="str">
        <f t="shared" si="355"/>
        <v/>
      </c>
      <c r="H778" s="41" t="str">
        <f t="shared" si="356"/>
        <v/>
      </c>
      <c r="I778" s="36"/>
      <c r="J778" s="42">
        <f t="shared" si="357"/>
        <v>0</v>
      </c>
      <c r="K778" s="41" t="str">
        <f t="shared" si="358"/>
        <v/>
      </c>
      <c r="L778" s="25"/>
      <c r="M778" s="25"/>
      <c r="N778" s="26"/>
      <c r="O778" s="29">
        <f>IFERROR(('Q3 Setup'!$D$14-'Q3 Setup'!$E$14+SUMIFS($N$4:$N777,$C$4:$C777,'Q3 Setup'!$C$14)-SUMIFS($N$4:$N777,$C$4:$C777,'Q3 Setup'!$C$14,$B$4:$B777,"&lt;"&amp;$B778))/IFERROR(NETWORKDAYS($B778,'Q3 Setup'!$G$4),1),0)</f>
        <v>0</v>
      </c>
      <c r="P778" s="43" t="str">
        <f t="shared" si="359"/>
        <v/>
      </c>
    </row>
    <row r="779" spans="2:17" ht="18.75" customHeight="1" x14ac:dyDescent="0.2">
      <c r="B779" s="31">
        <v>46379</v>
      </c>
      <c r="C779" s="32" t="str">
        <f>'Q3 Setup'!$C$15</f>
        <v>Rep 9</v>
      </c>
      <c r="D779" s="33"/>
      <c r="E779" s="25"/>
      <c r="F779" s="34">
        <f t="shared" si="354"/>
        <v>0</v>
      </c>
      <c r="G779" s="34" t="str">
        <f t="shared" si="355"/>
        <v/>
      </c>
      <c r="H779" s="35" t="str">
        <f t="shared" si="356"/>
        <v/>
      </c>
      <c r="I779" s="36"/>
      <c r="J779" s="37">
        <f t="shared" si="357"/>
        <v>0</v>
      </c>
      <c r="K779" s="35" t="str">
        <f t="shared" si="358"/>
        <v/>
      </c>
      <c r="L779" s="25"/>
      <c r="M779" s="25"/>
      <c r="N779" s="26"/>
      <c r="O779" s="29">
        <f>IFERROR(('Q3 Setup'!$D$15-'Q3 Setup'!$E$15+SUMIFS($N$4:$N778,$C$4:$C778,'Q3 Setup'!$C$15)-SUMIFS($N$4:$N778,$C$4:$C778,'Q3 Setup'!$C$15,$B$4:$B778,"&lt;"&amp;$B779))/IFERROR(NETWORKDAYS($B779,'Q3 Setup'!$G$4),1),0)</f>
        <v>0</v>
      </c>
      <c r="P779" s="38" t="str">
        <f t="shared" si="359"/>
        <v/>
      </c>
    </row>
    <row r="780" spans="2:17" ht="18.75" customHeight="1" x14ac:dyDescent="0.2">
      <c r="B780" s="31">
        <v>46379</v>
      </c>
      <c r="C780" s="39" t="str">
        <f>'Q3 Setup'!$C$16</f>
        <v>Rep 10</v>
      </c>
      <c r="D780" s="33"/>
      <c r="E780" s="25"/>
      <c r="F780" s="40">
        <f t="shared" si="354"/>
        <v>0</v>
      </c>
      <c r="G780" s="40" t="str">
        <f t="shared" si="355"/>
        <v/>
      </c>
      <c r="H780" s="41" t="str">
        <f t="shared" si="356"/>
        <v/>
      </c>
      <c r="I780" s="36"/>
      <c r="J780" s="42">
        <f t="shared" si="357"/>
        <v>0</v>
      </c>
      <c r="K780" s="41" t="str">
        <f t="shared" si="358"/>
        <v/>
      </c>
      <c r="L780" s="25"/>
      <c r="M780" s="25"/>
      <c r="N780" s="26"/>
      <c r="O780" s="29">
        <f>IFERROR(('Q3 Setup'!$D$16-'Q3 Setup'!$E$16+SUMIFS($N$4:$N779,$C$4:$C779,'Q3 Setup'!$C$16)-SUMIFS($N$4:$N779,$C$4:$C779,'Q3 Setup'!$C$16,$B$4:$B779,"&lt;"&amp;$B780))/IFERROR(NETWORKDAYS($B780,'Q3 Setup'!$G$4),1),0)</f>
        <v>0</v>
      </c>
      <c r="P780" s="43" t="str">
        <f t="shared" si="359"/>
        <v/>
      </c>
    </row>
    <row r="781" spans="2:17" ht="18.75" customHeight="1" x14ac:dyDescent="0.2">
      <c r="B781" s="31">
        <v>46379</v>
      </c>
      <c r="C781" s="32">
        <f>'Q3 Setup'!$C$17</f>
        <v>0</v>
      </c>
      <c r="D781" s="33"/>
      <c r="E781" s="25"/>
      <c r="F781" s="34">
        <f t="shared" si="354"/>
        <v>0</v>
      </c>
      <c r="G781" s="34" t="str">
        <f t="shared" si="355"/>
        <v/>
      </c>
      <c r="H781" s="35" t="str">
        <f t="shared" si="356"/>
        <v/>
      </c>
      <c r="I781" s="36"/>
      <c r="J781" s="37">
        <f t="shared" si="357"/>
        <v>0</v>
      </c>
      <c r="K781" s="35" t="str">
        <f t="shared" si="358"/>
        <v/>
      </c>
      <c r="L781" s="25"/>
      <c r="M781" s="25"/>
      <c r="N781" s="26"/>
      <c r="O781" s="29">
        <f>IFERROR(('Q3 Setup'!$D$17-'Q3 Setup'!$E$17+SUMIFS($N$4:$N780,$C$4:$C780,'Q3 Setup'!$C$17)-SUMIFS($N$4:$N780,$C$4:$C780,'Q3 Setup'!$C$17,$B$4:$B780,"&lt;"&amp;$B781))/IFERROR(NETWORKDAYS($B781,'Q3 Setup'!$G$4),1),0)</f>
        <v>0</v>
      </c>
      <c r="P781" s="38" t="str">
        <f t="shared" si="359"/>
        <v/>
      </c>
    </row>
    <row r="782" spans="2:17" ht="18.75" customHeight="1" x14ac:dyDescent="0.2">
      <c r="B782" s="31">
        <v>46379</v>
      </c>
      <c r="C782" s="39">
        <f>'Q3 Setup'!$C$18</f>
        <v>0</v>
      </c>
      <c r="D782" s="33"/>
      <c r="E782" s="25"/>
      <c r="F782" s="40">
        <f t="shared" si="354"/>
        <v>0</v>
      </c>
      <c r="G782" s="40" t="str">
        <f t="shared" si="355"/>
        <v/>
      </c>
      <c r="H782" s="41" t="str">
        <f t="shared" si="356"/>
        <v/>
      </c>
      <c r="I782" s="36"/>
      <c r="J782" s="42">
        <f t="shared" si="357"/>
        <v>0</v>
      </c>
      <c r="K782" s="41" t="str">
        <f t="shared" si="358"/>
        <v/>
      </c>
      <c r="L782" s="25"/>
      <c r="M782" s="25"/>
      <c r="N782" s="26"/>
      <c r="O782" s="29">
        <f>IFERROR(('Q3 Setup'!$D$18-'Q3 Setup'!$E$18+SUMIFS($N$4:$N781,$C$4:$C781,'Q3 Setup'!$C$18)-SUMIFS($N$4:$N781,$C$4:$C781,'Q3 Setup'!$C$18,$B$4:$B781,"&lt;"&amp;$B782))/IFERROR(NETWORKDAYS($B782,'Q3 Setup'!$G$4),1),0)</f>
        <v>0</v>
      </c>
      <c r="P782" s="43" t="str">
        <f t="shared" si="359"/>
        <v/>
      </c>
    </row>
    <row r="783" spans="2:17" ht="4.5" customHeight="1" x14ac:dyDescent="0.2"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</row>
    <row r="784" spans="2:17" ht="18.75" customHeight="1" x14ac:dyDescent="0.2">
      <c r="B784" s="31">
        <v>46380</v>
      </c>
      <c r="C784" s="32" t="str">
        <f>'Q3 Setup'!$C$7</f>
        <v>Rep 1</v>
      </c>
      <c r="D784" s="33"/>
      <c r="E784" s="25"/>
      <c r="F784" s="34">
        <f t="shared" ref="F784:F795" si="360">IFERROR(D784*7.5,"")</f>
        <v>0</v>
      </c>
      <c r="G784" s="34" t="str">
        <f t="shared" ref="G784:G795" si="361">IFERROR(E784/D784,"")</f>
        <v/>
      </c>
      <c r="H784" s="35" t="str">
        <f t="shared" ref="H784:H795" si="362">IFERROR(E784/F784,"")</f>
        <v/>
      </c>
      <c r="I784" s="36"/>
      <c r="J784" s="37">
        <f t="shared" ref="J784:J795" si="363">IFERROR(D784*0.375/24,"")</f>
        <v>0</v>
      </c>
      <c r="K784" s="35" t="str">
        <f t="shared" ref="K784:K795" si="364">IFERROR(I784/J784,"")</f>
        <v/>
      </c>
      <c r="L784" s="25"/>
      <c r="M784" s="25"/>
      <c r="N784" s="26"/>
      <c r="O784" s="29">
        <f>IFERROR(('Q3 Setup'!$D$7-'Q3 Setup'!$E$7+SUMIFS($N$4:$N783,$C$4:$C783,'Q3 Setup'!$C$7)-SUMIFS($N$4:$N783,$C$4:$C783,'Q3 Setup'!$C$7,$B$4:$B783,"&lt;"&amp;$B784))/IFERROR(NETWORKDAYS($B784,'Q3 Setup'!$G$4),1),0)</f>
        <v>0</v>
      </c>
      <c r="P784" s="38" t="str">
        <f t="shared" ref="P784:P795" si="365">IFERROR(N784/O784,"")</f>
        <v/>
      </c>
    </row>
    <row r="785" spans="2:17" ht="18.75" customHeight="1" x14ac:dyDescent="0.2">
      <c r="B785" s="31">
        <v>46380</v>
      </c>
      <c r="C785" s="39" t="str">
        <f>'Q3 Setup'!$C$8</f>
        <v>Rep 2</v>
      </c>
      <c r="D785" s="33"/>
      <c r="E785" s="25"/>
      <c r="F785" s="40">
        <f t="shared" si="360"/>
        <v>0</v>
      </c>
      <c r="G785" s="40" t="str">
        <f t="shared" si="361"/>
        <v/>
      </c>
      <c r="H785" s="41" t="str">
        <f t="shared" si="362"/>
        <v/>
      </c>
      <c r="I785" s="36"/>
      <c r="J785" s="42">
        <f t="shared" si="363"/>
        <v>0</v>
      </c>
      <c r="K785" s="41" t="str">
        <f t="shared" si="364"/>
        <v/>
      </c>
      <c r="L785" s="25"/>
      <c r="M785" s="25"/>
      <c r="N785" s="26"/>
      <c r="O785" s="29">
        <f>IFERROR(('Q3 Setup'!$D$8-'Q3 Setup'!$E$8+SUMIFS($N$4:$N784,$C$4:$C784,'Q3 Setup'!$C$8)-SUMIFS($N$4:$N784,$C$4:$C784,'Q3 Setup'!$C$8,$B$4:$B784,"&lt;"&amp;$B785))/IFERROR(NETWORKDAYS($B785,'Q3 Setup'!$G$4),1),0)</f>
        <v>0</v>
      </c>
      <c r="P785" s="43" t="str">
        <f t="shared" si="365"/>
        <v/>
      </c>
    </row>
    <row r="786" spans="2:17" ht="18.75" customHeight="1" x14ac:dyDescent="0.2">
      <c r="B786" s="31">
        <v>46380</v>
      </c>
      <c r="C786" s="32" t="str">
        <f>'Q3 Setup'!$C$9</f>
        <v>Rep 3</v>
      </c>
      <c r="D786" s="33"/>
      <c r="E786" s="25"/>
      <c r="F786" s="34">
        <f t="shared" si="360"/>
        <v>0</v>
      </c>
      <c r="G786" s="34" t="str">
        <f t="shared" si="361"/>
        <v/>
      </c>
      <c r="H786" s="35" t="str">
        <f t="shared" si="362"/>
        <v/>
      </c>
      <c r="I786" s="36"/>
      <c r="J786" s="37">
        <f t="shared" si="363"/>
        <v>0</v>
      </c>
      <c r="K786" s="35" t="str">
        <f t="shared" si="364"/>
        <v/>
      </c>
      <c r="L786" s="25"/>
      <c r="M786" s="25"/>
      <c r="N786" s="26"/>
      <c r="O786" s="29">
        <f>IFERROR(('Q3 Setup'!$D$9-'Q3 Setup'!$E$9+SUMIFS($N$4:$N785,$C$4:$C785,'Q3 Setup'!$C$9)-SUMIFS($N$4:$N785,$C$4:$C785,'Q3 Setup'!$C$9,$B$4:$B785,"&lt;"&amp;$B786))/IFERROR(NETWORKDAYS($B786,'Q3 Setup'!$G$4),1),0)</f>
        <v>0</v>
      </c>
      <c r="P786" s="38" t="str">
        <f t="shared" si="365"/>
        <v/>
      </c>
    </row>
    <row r="787" spans="2:17" ht="18.75" customHeight="1" x14ac:dyDescent="0.2">
      <c r="B787" s="31">
        <v>46380</v>
      </c>
      <c r="C787" s="39" t="str">
        <f>'Q3 Setup'!$C$10</f>
        <v>Rep 4</v>
      </c>
      <c r="D787" s="33"/>
      <c r="E787" s="25"/>
      <c r="F787" s="40">
        <f t="shared" si="360"/>
        <v>0</v>
      </c>
      <c r="G787" s="40" t="str">
        <f t="shared" si="361"/>
        <v/>
      </c>
      <c r="H787" s="41" t="str">
        <f t="shared" si="362"/>
        <v/>
      </c>
      <c r="I787" s="36"/>
      <c r="J787" s="42">
        <f t="shared" si="363"/>
        <v>0</v>
      </c>
      <c r="K787" s="41" t="str">
        <f t="shared" si="364"/>
        <v/>
      </c>
      <c r="L787" s="25"/>
      <c r="M787" s="25"/>
      <c r="N787" s="26"/>
      <c r="O787" s="29">
        <f>IFERROR(('Q3 Setup'!$D$10-'Q3 Setup'!$E$10+SUMIFS($N$4:$N786,$C$4:$C786,'Q3 Setup'!$C$10)-SUMIFS($N$4:$N786,$C$4:$C786,'Q3 Setup'!$C$10,$B$4:$B786,"&lt;"&amp;$B787))/IFERROR(NETWORKDAYS($B787,'Q3 Setup'!$G$4),1),0)</f>
        <v>0</v>
      </c>
      <c r="P787" s="43" t="str">
        <f t="shared" si="365"/>
        <v/>
      </c>
    </row>
    <row r="788" spans="2:17" ht="18.75" customHeight="1" x14ac:dyDescent="0.2">
      <c r="B788" s="31">
        <v>46380</v>
      </c>
      <c r="C788" s="32" t="str">
        <f>'Q3 Setup'!$C$11</f>
        <v>Rep 5</v>
      </c>
      <c r="D788" s="33"/>
      <c r="E788" s="25"/>
      <c r="F788" s="34">
        <f t="shared" si="360"/>
        <v>0</v>
      </c>
      <c r="G788" s="34" t="str">
        <f t="shared" si="361"/>
        <v/>
      </c>
      <c r="H788" s="35" t="str">
        <f t="shared" si="362"/>
        <v/>
      </c>
      <c r="I788" s="36"/>
      <c r="J788" s="37">
        <f t="shared" si="363"/>
        <v>0</v>
      </c>
      <c r="K788" s="35" t="str">
        <f t="shared" si="364"/>
        <v/>
      </c>
      <c r="L788" s="25"/>
      <c r="M788" s="25"/>
      <c r="N788" s="26"/>
      <c r="O788" s="29">
        <f>IFERROR(('Q3 Setup'!$D$11-'Q3 Setup'!$E$11+SUMIFS($N$4:$N787,$C$4:$C787,'Q3 Setup'!$C$11)-SUMIFS($N$4:$N787,$C$4:$C787,'Q3 Setup'!$C$11,$B$4:$B787,"&lt;"&amp;$B788))/IFERROR(NETWORKDAYS($B788,'Q3 Setup'!$G$4),1),0)</f>
        <v>0</v>
      </c>
      <c r="P788" s="38" t="str">
        <f t="shared" si="365"/>
        <v/>
      </c>
    </row>
    <row r="789" spans="2:17" ht="18.75" customHeight="1" x14ac:dyDescent="0.2">
      <c r="B789" s="31">
        <v>46380</v>
      </c>
      <c r="C789" s="39" t="str">
        <f>'Q3 Setup'!$C$12</f>
        <v>Rep 6</v>
      </c>
      <c r="D789" s="33"/>
      <c r="E789" s="25"/>
      <c r="F789" s="40">
        <f t="shared" si="360"/>
        <v>0</v>
      </c>
      <c r="G789" s="40" t="str">
        <f t="shared" si="361"/>
        <v/>
      </c>
      <c r="H789" s="41" t="str">
        <f t="shared" si="362"/>
        <v/>
      </c>
      <c r="I789" s="36"/>
      <c r="J789" s="42">
        <f t="shared" si="363"/>
        <v>0</v>
      </c>
      <c r="K789" s="41" t="str">
        <f t="shared" si="364"/>
        <v/>
      </c>
      <c r="L789" s="25"/>
      <c r="M789" s="25"/>
      <c r="N789" s="26"/>
      <c r="O789" s="29">
        <f>IFERROR(('Q3 Setup'!$D$12-'Q3 Setup'!$E$12+SUMIFS($N$4:$N788,$C$4:$C788,'Q3 Setup'!$C$12)-SUMIFS($N$4:$N788,$C$4:$C788,'Q3 Setup'!$C$12,$B$4:$B788,"&lt;"&amp;$B789))/IFERROR(NETWORKDAYS($B789,'Q3 Setup'!$G$4),1),0)</f>
        <v>0</v>
      </c>
      <c r="P789" s="43" t="str">
        <f t="shared" si="365"/>
        <v/>
      </c>
    </row>
    <row r="790" spans="2:17" ht="18.75" customHeight="1" x14ac:dyDescent="0.2">
      <c r="B790" s="31">
        <v>46380</v>
      </c>
      <c r="C790" s="32" t="str">
        <f>'Q3 Setup'!$C$13</f>
        <v>Rep 7</v>
      </c>
      <c r="D790" s="33"/>
      <c r="E790" s="25"/>
      <c r="F790" s="34">
        <f t="shared" si="360"/>
        <v>0</v>
      </c>
      <c r="G790" s="34" t="str">
        <f t="shared" si="361"/>
        <v/>
      </c>
      <c r="H790" s="35" t="str">
        <f t="shared" si="362"/>
        <v/>
      </c>
      <c r="I790" s="36"/>
      <c r="J790" s="37">
        <f t="shared" si="363"/>
        <v>0</v>
      </c>
      <c r="K790" s="35" t="str">
        <f t="shared" si="364"/>
        <v/>
      </c>
      <c r="L790" s="25"/>
      <c r="M790" s="25"/>
      <c r="N790" s="26"/>
      <c r="O790" s="29">
        <f>IFERROR(('Q3 Setup'!$D$13-'Q3 Setup'!$E$13+SUMIFS($N$4:$N789,$C$4:$C789,'Q3 Setup'!$C$13)-SUMIFS($N$4:$N789,$C$4:$C789,'Q3 Setup'!$C$13,$B$4:$B789,"&lt;"&amp;$B790))/IFERROR(NETWORKDAYS($B790,'Q3 Setup'!$G$4),1),0)</f>
        <v>0</v>
      </c>
      <c r="P790" s="38" t="str">
        <f t="shared" si="365"/>
        <v/>
      </c>
    </row>
    <row r="791" spans="2:17" ht="18.75" customHeight="1" x14ac:dyDescent="0.2">
      <c r="B791" s="31">
        <v>46380</v>
      </c>
      <c r="C791" s="39" t="str">
        <f>'Q3 Setup'!$C$14</f>
        <v>Rep 8</v>
      </c>
      <c r="D791" s="33"/>
      <c r="E791" s="25"/>
      <c r="F791" s="40">
        <f t="shared" si="360"/>
        <v>0</v>
      </c>
      <c r="G791" s="40" t="str">
        <f t="shared" si="361"/>
        <v/>
      </c>
      <c r="H791" s="41" t="str">
        <f t="shared" si="362"/>
        <v/>
      </c>
      <c r="I791" s="36"/>
      <c r="J791" s="42">
        <f t="shared" si="363"/>
        <v>0</v>
      </c>
      <c r="K791" s="41" t="str">
        <f t="shared" si="364"/>
        <v/>
      </c>
      <c r="L791" s="25"/>
      <c r="M791" s="25"/>
      <c r="N791" s="26"/>
      <c r="O791" s="29">
        <f>IFERROR(('Q3 Setup'!$D$14-'Q3 Setup'!$E$14+SUMIFS($N$4:$N790,$C$4:$C790,'Q3 Setup'!$C$14)-SUMIFS($N$4:$N790,$C$4:$C790,'Q3 Setup'!$C$14,$B$4:$B790,"&lt;"&amp;$B791))/IFERROR(NETWORKDAYS($B791,'Q3 Setup'!$G$4),1),0)</f>
        <v>0</v>
      </c>
      <c r="P791" s="43" t="str">
        <f t="shared" si="365"/>
        <v/>
      </c>
    </row>
    <row r="792" spans="2:17" ht="18.75" customHeight="1" x14ac:dyDescent="0.2">
      <c r="B792" s="31">
        <v>46380</v>
      </c>
      <c r="C792" s="32" t="str">
        <f>'Q3 Setup'!$C$15</f>
        <v>Rep 9</v>
      </c>
      <c r="D792" s="33"/>
      <c r="E792" s="25"/>
      <c r="F792" s="34">
        <f t="shared" si="360"/>
        <v>0</v>
      </c>
      <c r="G792" s="34" t="str">
        <f t="shared" si="361"/>
        <v/>
      </c>
      <c r="H792" s="35" t="str">
        <f t="shared" si="362"/>
        <v/>
      </c>
      <c r="I792" s="36"/>
      <c r="J792" s="37">
        <f t="shared" si="363"/>
        <v>0</v>
      </c>
      <c r="K792" s="35" t="str">
        <f t="shared" si="364"/>
        <v/>
      </c>
      <c r="L792" s="25"/>
      <c r="M792" s="25"/>
      <c r="N792" s="26"/>
      <c r="O792" s="29">
        <f>IFERROR(('Q3 Setup'!$D$15-'Q3 Setup'!$E$15+SUMIFS($N$4:$N791,$C$4:$C791,'Q3 Setup'!$C$15)-SUMIFS($N$4:$N791,$C$4:$C791,'Q3 Setup'!$C$15,$B$4:$B791,"&lt;"&amp;$B792))/IFERROR(NETWORKDAYS($B792,'Q3 Setup'!$G$4),1),0)</f>
        <v>0</v>
      </c>
      <c r="P792" s="38" t="str">
        <f t="shared" si="365"/>
        <v/>
      </c>
    </row>
    <row r="793" spans="2:17" ht="18.75" customHeight="1" x14ac:dyDescent="0.2">
      <c r="B793" s="31">
        <v>46380</v>
      </c>
      <c r="C793" s="39" t="str">
        <f>'Q3 Setup'!$C$16</f>
        <v>Rep 10</v>
      </c>
      <c r="D793" s="33"/>
      <c r="E793" s="25"/>
      <c r="F793" s="40">
        <f t="shared" si="360"/>
        <v>0</v>
      </c>
      <c r="G793" s="40" t="str">
        <f t="shared" si="361"/>
        <v/>
      </c>
      <c r="H793" s="41" t="str">
        <f t="shared" si="362"/>
        <v/>
      </c>
      <c r="I793" s="36"/>
      <c r="J793" s="42">
        <f t="shared" si="363"/>
        <v>0</v>
      </c>
      <c r="K793" s="41" t="str">
        <f t="shared" si="364"/>
        <v/>
      </c>
      <c r="L793" s="25"/>
      <c r="M793" s="25"/>
      <c r="N793" s="26"/>
      <c r="O793" s="29">
        <f>IFERROR(('Q3 Setup'!$D$16-'Q3 Setup'!$E$16+SUMIFS($N$4:$N792,$C$4:$C792,'Q3 Setup'!$C$16)-SUMIFS($N$4:$N792,$C$4:$C792,'Q3 Setup'!$C$16,$B$4:$B792,"&lt;"&amp;$B793))/IFERROR(NETWORKDAYS($B793,'Q3 Setup'!$G$4),1),0)</f>
        <v>0</v>
      </c>
      <c r="P793" s="43" t="str">
        <f t="shared" si="365"/>
        <v/>
      </c>
    </row>
    <row r="794" spans="2:17" ht="18.75" customHeight="1" x14ac:dyDescent="0.2">
      <c r="B794" s="31">
        <v>46380</v>
      </c>
      <c r="C794" s="32">
        <f>'Q3 Setup'!$C$17</f>
        <v>0</v>
      </c>
      <c r="D794" s="33"/>
      <c r="E794" s="25"/>
      <c r="F794" s="34">
        <f t="shared" si="360"/>
        <v>0</v>
      </c>
      <c r="G794" s="34" t="str">
        <f t="shared" si="361"/>
        <v/>
      </c>
      <c r="H794" s="35" t="str">
        <f t="shared" si="362"/>
        <v/>
      </c>
      <c r="I794" s="36"/>
      <c r="J794" s="37">
        <f t="shared" si="363"/>
        <v>0</v>
      </c>
      <c r="K794" s="35" t="str">
        <f t="shared" si="364"/>
        <v/>
      </c>
      <c r="L794" s="25"/>
      <c r="M794" s="25"/>
      <c r="N794" s="26"/>
      <c r="O794" s="29">
        <f>IFERROR(('Q3 Setup'!$D$17-'Q3 Setup'!$E$17+SUMIFS($N$4:$N793,$C$4:$C793,'Q3 Setup'!$C$17)-SUMIFS($N$4:$N793,$C$4:$C793,'Q3 Setup'!$C$17,$B$4:$B793,"&lt;"&amp;$B794))/IFERROR(NETWORKDAYS($B794,'Q3 Setup'!$G$4),1),0)</f>
        <v>0</v>
      </c>
      <c r="P794" s="38" t="str">
        <f t="shared" si="365"/>
        <v/>
      </c>
    </row>
    <row r="795" spans="2:17" ht="18.75" customHeight="1" x14ac:dyDescent="0.2">
      <c r="B795" s="31">
        <v>46380</v>
      </c>
      <c r="C795" s="39">
        <f>'Q3 Setup'!$C$18</f>
        <v>0</v>
      </c>
      <c r="D795" s="33"/>
      <c r="E795" s="25"/>
      <c r="F795" s="40">
        <f t="shared" si="360"/>
        <v>0</v>
      </c>
      <c r="G795" s="40" t="str">
        <f t="shared" si="361"/>
        <v/>
      </c>
      <c r="H795" s="41" t="str">
        <f t="shared" si="362"/>
        <v/>
      </c>
      <c r="I795" s="36"/>
      <c r="J795" s="42">
        <f t="shared" si="363"/>
        <v>0</v>
      </c>
      <c r="K795" s="41" t="str">
        <f t="shared" si="364"/>
        <v/>
      </c>
      <c r="L795" s="25"/>
      <c r="M795" s="25"/>
      <c r="N795" s="26"/>
      <c r="O795" s="29">
        <f>IFERROR(('Q3 Setup'!$D$18-'Q3 Setup'!$E$18+SUMIFS($N$4:$N794,$C$4:$C794,'Q3 Setup'!$C$18)-SUMIFS($N$4:$N794,$C$4:$C794,'Q3 Setup'!$C$18,$B$4:$B794,"&lt;"&amp;$B795))/IFERROR(NETWORKDAYS($B795,'Q3 Setup'!$G$4),1),0)</f>
        <v>0</v>
      </c>
      <c r="P795" s="43" t="str">
        <f t="shared" si="365"/>
        <v/>
      </c>
    </row>
    <row r="796" spans="2:17" ht="4.5" customHeight="1" x14ac:dyDescent="0.2"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</row>
    <row r="797" spans="2:17" ht="18.75" customHeight="1" x14ac:dyDescent="0.2">
      <c r="B797" s="31">
        <v>46381</v>
      </c>
      <c r="C797" s="32" t="str">
        <f>'Q3 Setup'!$C$7</f>
        <v>Rep 1</v>
      </c>
      <c r="D797" s="33"/>
      <c r="E797" s="25"/>
      <c r="F797" s="34">
        <f t="shared" ref="F797:F808" si="366">IFERROR(D797*7.5,"")</f>
        <v>0</v>
      </c>
      <c r="G797" s="34" t="str">
        <f t="shared" ref="G797:G808" si="367">IFERROR(E797/D797,"")</f>
        <v/>
      </c>
      <c r="H797" s="35" t="str">
        <f t="shared" ref="H797:H808" si="368">IFERROR(E797/F797,"")</f>
        <v/>
      </c>
      <c r="I797" s="36"/>
      <c r="J797" s="37">
        <f t="shared" ref="J797:J808" si="369">IFERROR(D797*0.375/24,"")</f>
        <v>0</v>
      </c>
      <c r="K797" s="35" t="str">
        <f t="shared" ref="K797:K808" si="370">IFERROR(I797/J797,"")</f>
        <v/>
      </c>
      <c r="L797" s="25"/>
      <c r="M797" s="25"/>
      <c r="N797" s="26"/>
      <c r="O797" s="29">
        <f>IFERROR(('Q3 Setup'!$D$7-'Q3 Setup'!$E$7+SUMIFS($N$4:$N796,$C$4:$C796,'Q3 Setup'!$C$7)-SUMIFS($N$4:$N796,$C$4:$C796,'Q3 Setup'!$C$7,$B$4:$B796,"&lt;"&amp;$B797))/IFERROR(NETWORKDAYS($B797,'Q3 Setup'!$G$4),1),0)</f>
        <v>0</v>
      </c>
      <c r="P797" s="38" t="str">
        <f t="shared" ref="P797:P808" si="371">IFERROR(N797/O797,"")</f>
        <v/>
      </c>
    </row>
    <row r="798" spans="2:17" ht="18.75" customHeight="1" x14ac:dyDescent="0.2">
      <c r="B798" s="31">
        <v>46381</v>
      </c>
      <c r="C798" s="39" t="str">
        <f>'Q3 Setup'!$C$8</f>
        <v>Rep 2</v>
      </c>
      <c r="D798" s="33"/>
      <c r="E798" s="25"/>
      <c r="F798" s="40">
        <f t="shared" si="366"/>
        <v>0</v>
      </c>
      <c r="G798" s="40" t="str">
        <f t="shared" si="367"/>
        <v/>
      </c>
      <c r="H798" s="41" t="str">
        <f t="shared" si="368"/>
        <v/>
      </c>
      <c r="I798" s="36"/>
      <c r="J798" s="42">
        <f t="shared" si="369"/>
        <v>0</v>
      </c>
      <c r="K798" s="41" t="str">
        <f t="shared" si="370"/>
        <v/>
      </c>
      <c r="L798" s="25"/>
      <c r="M798" s="25"/>
      <c r="N798" s="26"/>
      <c r="O798" s="29">
        <f>IFERROR(('Q3 Setup'!$D$8-'Q3 Setup'!$E$8+SUMIFS($N$4:$N797,$C$4:$C797,'Q3 Setup'!$C$8)-SUMIFS($N$4:$N797,$C$4:$C797,'Q3 Setup'!$C$8,$B$4:$B797,"&lt;"&amp;$B798))/IFERROR(NETWORKDAYS($B798,'Q3 Setup'!$G$4),1),0)</f>
        <v>0</v>
      </c>
      <c r="P798" s="43" t="str">
        <f t="shared" si="371"/>
        <v/>
      </c>
    </row>
    <row r="799" spans="2:17" ht="18.75" customHeight="1" x14ac:dyDescent="0.2">
      <c r="B799" s="31">
        <v>46381</v>
      </c>
      <c r="C799" s="32" t="str">
        <f>'Q3 Setup'!$C$9</f>
        <v>Rep 3</v>
      </c>
      <c r="D799" s="33"/>
      <c r="E799" s="25"/>
      <c r="F799" s="34">
        <f t="shared" si="366"/>
        <v>0</v>
      </c>
      <c r="G799" s="34" t="str">
        <f t="shared" si="367"/>
        <v/>
      </c>
      <c r="H799" s="35" t="str">
        <f t="shared" si="368"/>
        <v/>
      </c>
      <c r="I799" s="36"/>
      <c r="J799" s="37">
        <f t="shared" si="369"/>
        <v>0</v>
      </c>
      <c r="K799" s="35" t="str">
        <f t="shared" si="370"/>
        <v/>
      </c>
      <c r="L799" s="25"/>
      <c r="M799" s="25"/>
      <c r="N799" s="26"/>
      <c r="O799" s="29">
        <f>IFERROR(('Q3 Setup'!$D$9-'Q3 Setup'!$E$9+SUMIFS($N$4:$N798,$C$4:$C798,'Q3 Setup'!$C$9)-SUMIFS($N$4:$N798,$C$4:$C798,'Q3 Setup'!$C$9,$B$4:$B798,"&lt;"&amp;$B799))/IFERROR(NETWORKDAYS($B799,'Q3 Setup'!$G$4),1),0)</f>
        <v>0</v>
      </c>
      <c r="P799" s="38" t="str">
        <f t="shared" si="371"/>
        <v/>
      </c>
    </row>
    <row r="800" spans="2:17" ht="18.75" customHeight="1" x14ac:dyDescent="0.2">
      <c r="B800" s="31">
        <v>46381</v>
      </c>
      <c r="C800" s="39" t="str">
        <f>'Q3 Setup'!$C$10</f>
        <v>Rep 4</v>
      </c>
      <c r="D800" s="33"/>
      <c r="E800" s="25"/>
      <c r="F800" s="40">
        <f t="shared" si="366"/>
        <v>0</v>
      </c>
      <c r="G800" s="40" t="str">
        <f t="shared" si="367"/>
        <v/>
      </c>
      <c r="H800" s="41" t="str">
        <f t="shared" si="368"/>
        <v/>
      </c>
      <c r="I800" s="36"/>
      <c r="J800" s="42">
        <f t="shared" si="369"/>
        <v>0</v>
      </c>
      <c r="K800" s="41" t="str">
        <f t="shared" si="370"/>
        <v/>
      </c>
      <c r="L800" s="25"/>
      <c r="M800" s="25"/>
      <c r="N800" s="26"/>
      <c r="O800" s="29">
        <f>IFERROR(('Q3 Setup'!$D$10-'Q3 Setup'!$E$10+SUMIFS($N$4:$N799,$C$4:$C799,'Q3 Setup'!$C$10)-SUMIFS($N$4:$N799,$C$4:$C799,'Q3 Setup'!$C$10,$B$4:$B799,"&lt;"&amp;$B800))/IFERROR(NETWORKDAYS($B800,'Q3 Setup'!$G$4),1),0)</f>
        <v>0</v>
      </c>
      <c r="P800" s="43" t="str">
        <f t="shared" si="371"/>
        <v/>
      </c>
    </row>
    <row r="801" spans="2:17" ht="18.75" customHeight="1" x14ac:dyDescent="0.2">
      <c r="B801" s="31">
        <v>46381</v>
      </c>
      <c r="C801" s="32" t="str">
        <f>'Q3 Setup'!$C$11</f>
        <v>Rep 5</v>
      </c>
      <c r="D801" s="33"/>
      <c r="E801" s="25"/>
      <c r="F801" s="34">
        <f t="shared" si="366"/>
        <v>0</v>
      </c>
      <c r="G801" s="34" t="str">
        <f t="shared" si="367"/>
        <v/>
      </c>
      <c r="H801" s="35" t="str">
        <f t="shared" si="368"/>
        <v/>
      </c>
      <c r="I801" s="36"/>
      <c r="J801" s="37">
        <f t="shared" si="369"/>
        <v>0</v>
      </c>
      <c r="K801" s="35" t="str">
        <f t="shared" si="370"/>
        <v/>
      </c>
      <c r="L801" s="25"/>
      <c r="M801" s="25"/>
      <c r="N801" s="26"/>
      <c r="O801" s="29">
        <f>IFERROR(('Q3 Setup'!$D$11-'Q3 Setup'!$E$11+SUMIFS($N$4:$N800,$C$4:$C800,'Q3 Setup'!$C$11)-SUMIFS($N$4:$N800,$C$4:$C800,'Q3 Setup'!$C$11,$B$4:$B800,"&lt;"&amp;$B801))/IFERROR(NETWORKDAYS($B801,'Q3 Setup'!$G$4),1),0)</f>
        <v>0</v>
      </c>
      <c r="P801" s="38" t="str">
        <f t="shared" si="371"/>
        <v/>
      </c>
    </row>
    <row r="802" spans="2:17" ht="18.75" customHeight="1" x14ac:dyDescent="0.2">
      <c r="B802" s="31">
        <v>46381</v>
      </c>
      <c r="C802" s="39" t="str">
        <f>'Q3 Setup'!$C$12</f>
        <v>Rep 6</v>
      </c>
      <c r="D802" s="33"/>
      <c r="E802" s="25"/>
      <c r="F802" s="40">
        <f t="shared" si="366"/>
        <v>0</v>
      </c>
      <c r="G802" s="40" t="str">
        <f t="shared" si="367"/>
        <v/>
      </c>
      <c r="H802" s="41" t="str">
        <f t="shared" si="368"/>
        <v/>
      </c>
      <c r="I802" s="36"/>
      <c r="J802" s="42">
        <f t="shared" si="369"/>
        <v>0</v>
      </c>
      <c r="K802" s="41" t="str">
        <f t="shared" si="370"/>
        <v/>
      </c>
      <c r="L802" s="25"/>
      <c r="M802" s="25"/>
      <c r="N802" s="26"/>
      <c r="O802" s="29">
        <f>IFERROR(('Q3 Setup'!$D$12-'Q3 Setup'!$E$12+SUMIFS($N$4:$N801,$C$4:$C801,'Q3 Setup'!$C$12)-SUMIFS($N$4:$N801,$C$4:$C801,'Q3 Setup'!$C$12,$B$4:$B801,"&lt;"&amp;$B802))/IFERROR(NETWORKDAYS($B802,'Q3 Setup'!$G$4),1),0)</f>
        <v>0</v>
      </c>
      <c r="P802" s="43" t="str">
        <f t="shared" si="371"/>
        <v/>
      </c>
    </row>
    <row r="803" spans="2:17" ht="18.75" customHeight="1" x14ac:dyDescent="0.2">
      <c r="B803" s="31">
        <v>46381</v>
      </c>
      <c r="C803" s="32" t="str">
        <f>'Q3 Setup'!$C$13</f>
        <v>Rep 7</v>
      </c>
      <c r="D803" s="33"/>
      <c r="E803" s="25"/>
      <c r="F803" s="34">
        <f t="shared" si="366"/>
        <v>0</v>
      </c>
      <c r="G803" s="34" t="str">
        <f t="shared" si="367"/>
        <v/>
      </c>
      <c r="H803" s="35" t="str">
        <f t="shared" si="368"/>
        <v/>
      </c>
      <c r="I803" s="36"/>
      <c r="J803" s="37">
        <f t="shared" si="369"/>
        <v>0</v>
      </c>
      <c r="K803" s="35" t="str">
        <f t="shared" si="370"/>
        <v/>
      </c>
      <c r="L803" s="25"/>
      <c r="M803" s="25"/>
      <c r="N803" s="26"/>
      <c r="O803" s="29">
        <f>IFERROR(('Q3 Setup'!$D$13-'Q3 Setup'!$E$13+SUMIFS($N$4:$N802,$C$4:$C802,'Q3 Setup'!$C$13)-SUMIFS($N$4:$N802,$C$4:$C802,'Q3 Setup'!$C$13,$B$4:$B802,"&lt;"&amp;$B803))/IFERROR(NETWORKDAYS($B803,'Q3 Setup'!$G$4),1),0)</f>
        <v>0</v>
      </c>
      <c r="P803" s="38" t="str">
        <f t="shared" si="371"/>
        <v/>
      </c>
    </row>
    <row r="804" spans="2:17" ht="18.75" customHeight="1" x14ac:dyDescent="0.2">
      <c r="B804" s="31">
        <v>46381</v>
      </c>
      <c r="C804" s="39" t="str">
        <f>'Q3 Setup'!$C$14</f>
        <v>Rep 8</v>
      </c>
      <c r="D804" s="33"/>
      <c r="E804" s="25"/>
      <c r="F804" s="40">
        <f t="shared" si="366"/>
        <v>0</v>
      </c>
      <c r="G804" s="40" t="str">
        <f t="shared" si="367"/>
        <v/>
      </c>
      <c r="H804" s="41" t="str">
        <f t="shared" si="368"/>
        <v/>
      </c>
      <c r="I804" s="36"/>
      <c r="J804" s="42">
        <f t="shared" si="369"/>
        <v>0</v>
      </c>
      <c r="K804" s="41" t="str">
        <f t="shared" si="370"/>
        <v/>
      </c>
      <c r="L804" s="25"/>
      <c r="M804" s="25"/>
      <c r="N804" s="26"/>
      <c r="O804" s="29">
        <f>IFERROR(('Q3 Setup'!$D$14-'Q3 Setup'!$E$14+SUMIFS($N$4:$N803,$C$4:$C803,'Q3 Setup'!$C$14)-SUMIFS($N$4:$N803,$C$4:$C803,'Q3 Setup'!$C$14,$B$4:$B803,"&lt;"&amp;$B804))/IFERROR(NETWORKDAYS($B804,'Q3 Setup'!$G$4),1),0)</f>
        <v>0</v>
      </c>
      <c r="P804" s="43" t="str">
        <f t="shared" si="371"/>
        <v/>
      </c>
    </row>
    <row r="805" spans="2:17" ht="18.75" customHeight="1" x14ac:dyDescent="0.2">
      <c r="B805" s="31">
        <v>46381</v>
      </c>
      <c r="C805" s="32" t="str">
        <f>'Q3 Setup'!$C$15</f>
        <v>Rep 9</v>
      </c>
      <c r="D805" s="33"/>
      <c r="E805" s="25"/>
      <c r="F805" s="34">
        <f t="shared" si="366"/>
        <v>0</v>
      </c>
      <c r="G805" s="34" t="str">
        <f t="shared" si="367"/>
        <v/>
      </c>
      <c r="H805" s="35" t="str">
        <f t="shared" si="368"/>
        <v/>
      </c>
      <c r="I805" s="36"/>
      <c r="J805" s="37">
        <f t="shared" si="369"/>
        <v>0</v>
      </c>
      <c r="K805" s="35" t="str">
        <f t="shared" si="370"/>
        <v/>
      </c>
      <c r="L805" s="25"/>
      <c r="M805" s="25"/>
      <c r="N805" s="26"/>
      <c r="O805" s="29">
        <f>IFERROR(('Q3 Setup'!$D$15-'Q3 Setup'!$E$15+SUMIFS($N$4:$N804,$C$4:$C804,'Q3 Setup'!$C$15)-SUMIFS($N$4:$N804,$C$4:$C804,'Q3 Setup'!$C$15,$B$4:$B804,"&lt;"&amp;$B805))/IFERROR(NETWORKDAYS($B805,'Q3 Setup'!$G$4),1),0)</f>
        <v>0</v>
      </c>
      <c r="P805" s="38" t="str">
        <f t="shared" si="371"/>
        <v/>
      </c>
    </row>
    <row r="806" spans="2:17" ht="18.75" customHeight="1" x14ac:dyDescent="0.2">
      <c r="B806" s="31">
        <v>46381</v>
      </c>
      <c r="C806" s="39" t="str">
        <f>'Q3 Setup'!$C$16</f>
        <v>Rep 10</v>
      </c>
      <c r="D806" s="33"/>
      <c r="E806" s="25"/>
      <c r="F806" s="40">
        <f t="shared" si="366"/>
        <v>0</v>
      </c>
      <c r="G806" s="40" t="str">
        <f t="shared" si="367"/>
        <v/>
      </c>
      <c r="H806" s="41" t="str">
        <f t="shared" si="368"/>
        <v/>
      </c>
      <c r="I806" s="36"/>
      <c r="J806" s="42">
        <f t="shared" si="369"/>
        <v>0</v>
      </c>
      <c r="K806" s="41" t="str">
        <f t="shared" si="370"/>
        <v/>
      </c>
      <c r="L806" s="25"/>
      <c r="M806" s="25"/>
      <c r="N806" s="26"/>
      <c r="O806" s="29">
        <f>IFERROR(('Q3 Setup'!$D$16-'Q3 Setup'!$E$16+SUMIFS($N$4:$N805,$C$4:$C805,'Q3 Setup'!$C$16)-SUMIFS($N$4:$N805,$C$4:$C805,'Q3 Setup'!$C$16,$B$4:$B805,"&lt;"&amp;$B806))/IFERROR(NETWORKDAYS($B806,'Q3 Setup'!$G$4),1),0)</f>
        <v>0</v>
      </c>
      <c r="P806" s="43" t="str">
        <f t="shared" si="371"/>
        <v/>
      </c>
    </row>
    <row r="807" spans="2:17" ht="18.75" customHeight="1" x14ac:dyDescent="0.2">
      <c r="B807" s="31">
        <v>46381</v>
      </c>
      <c r="C807" s="32">
        <f>'Q3 Setup'!$C$17</f>
        <v>0</v>
      </c>
      <c r="D807" s="33"/>
      <c r="E807" s="25"/>
      <c r="F807" s="34">
        <f t="shared" si="366"/>
        <v>0</v>
      </c>
      <c r="G807" s="34" t="str">
        <f t="shared" si="367"/>
        <v/>
      </c>
      <c r="H807" s="35" t="str">
        <f t="shared" si="368"/>
        <v/>
      </c>
      <c r="I807" s="36"/>
      <c r="J807" s="37">
        <f t="shared" si="369"/>
        <v>0</v>
      </c>
      <c r="K807" s="35" t="str">
        <f t="shared" si="370"/>
        <v/>
      </c>
      <c r="L807" s="25"/>
      <c r="M807" s="25"/>
      <c r="N807" s="26"/>
      <c r="O807" s="29">
        <f>IFERROR(('Q3 Setup'!$D$17-'Q3 Setup'!$E$17+SUMIFS($N$4:$N806,$C$4:$C806,'Q3 Setup'!$C$17)-SUMIFS($N$4:$N806,$C$4:$C806,'Q3 Setup'!$C$17,$B$4:$B806,"&lt;"&amp;$B807))/IFERROR(NETWORKDAYS($B807,'Q3 Setup'!$G$4),1),0)</f>
        <v>0</v>
      </c>
      <c r="P807" s="38" t="str">
        <f t="shared" si="371"/>
        <v/>
      </c>
    </row>
    <row r="808" spans="2:17" ht="18.75" customHeight="1" x14ac:dyDescent="0.2">
      <c r="B808" s="31">
        <v>46381</v>
      </c>
      <c r="C808" s="39">
        <f>'Q3 Setup'!$C$18</f>
        <v>0</v>
      </c>
      <c r="D808" s="33"/>
      <c r="E808" s="25"/>
      <c r="F808" s="40">
        <f t="shared" si="366"/>
        <v>0</v>
      </c>
      <c r="G808" s="40" t="str">
        <f t="shared" si="367"/>
        <v/>
      </c>
      <c r="H808" s="41" t="str">
        <f t="shared" si="368"/>
        <v/>
      </c>
      <c r="I808" s="36"/>
      <c r="J808" s="42">
        <f t="shared" si="369"/>
        <v>0</v>
      </c>
      <c r="K808" s="41" t="str">
        <f t="shared" si="370"/>
        <v/>
      </c>
      <c r="L808" s="25"/>
      <c r="M808" s="25"/>
      <c r="N808" s="26"/>
      <c r="O808" s="29">
        <f>IFERROR(('Q3 Setup'!$D$18-'Q3 Setup'!$E$18+SUMIFS($N$4:$N807,$C$4:$C807,'Q3 Setup'!$C$18)-SUMIFS($N$4:$N807,$C$4:$C807,'Q3 Setup'!$C$18,$B$4:$B807,"&lt;"&amp;$B808))/IFERROR(NETWORKDAYS($B808,'Q3 Setup'!$G$4),1),0)</f>
        <v>0</v>
      </c>
      <c r="P808" s="43" t="str">
        <f t="shared" si="371"/>
        <v/>
      </c>
    </row>
    <row r="809" spans="2:17" ht="4.5" customHeight="1" x14ac:dyDescent="0.2"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</row>
    <row r="810" spans="2:17" ht="18.75" customHeight="1" x14ac:dyDescent="0.2">
      <c r="B810" s="31">
        <v>46384</v>
      </c>
      <c r="C810" s="32" t="str">
        <f>'Q3 Setup'!$C$7</f>
        <v>Rep 1</v>
      </c>
      <c r="D810" s="33"/>
      <c r="E810" s="25"/>
      <c r="F810" s="34">
        <f t="shared" ref="F810:F821" si="372">IFERROR(D810*7.5,"")</f>
        <v>0</v>
      </c>
      <c r="G810" s="34" t="str">
        <f t="shared" ref="G810:G821" si="373">IFERROR(E810/D810,"")</f>
        <v/>
      </c>
      <c r="H810" s="35" t="str">
        <f t="shared" ref="H810:H821" si="374">IFERROR(E810/F810,"")</f>
        <v/>
      </c>
      <c r="I810" s="36"/>
      <c r="J810" s="37">
        <f t="shared" ref="J810:J821" si="375">IFERROR(D810*0.375/24,"")</f>
        <v>0</v>
      </c>
      <c r="K810" s="35" t="str">
        <f t="shared" ref="K810:K821" si="376">IFERROR(I810/J810,"")</f>
        <v/>
      </c>
      <c r="L810" s="25"/>
      <c r="M810" s="25"/>
      <c r="N810" s="26"/>
      <c r="O810" s="29">
        <f>IFERROR(('Q3 Setup'!$D$7-'Q3 Setup'!$E$7+SUMIFS($N$4:$N809,$C$4:$C809,'Q3 Setup'!$C$7)-SUMIFS($N$4:$N809,$C$4:$C809,'Q3 Setup'!$C$7,$B$4:$B809,"&lt;"&amp;$B810))/IFERROR(NETWORKDAYS($B810,'Q3 Setup'!$G$4),1),0)</f>
        <v>0</v>
      </c>
      <c r="P810" s="38" t="str">
        <f t="shared" ref="P810:P821" si="377">IFERROR(N810/O810,"")</f>
        <v/>
      </c>
    </row>
    <row r="811" spans="2:17" ht="18.75" customHeight="1" x14ac:dyDescent="0.2">
      <c r="B811" s="31">
        <v>46384</v>
      </c>
      <c r="C811" s="39" t="str">
        <f>'Q3 Setup'!$C$8</f>
        <v>Rep 2</v>
      </c>
      <c r="D811" s="33"/>
      <c r="E811" s="25"/>
      <c r="F811" s="40">
        <f t="shared" si="372"/>
        <v>0</v>
      </c>
      <c r="G811" s="40" t="str">
        <f t="shared" si="373"/>
        <v/>
      </c>
      <c r="H811" s="41" t="str">
        <f t="shared" si="374"/>
        <v/>
      </c>
      <c r="I811" s="36"/>
      <c r="J811" s="42">
        <f t="shared" si="375"/>
        <v>0</v>
      </c>
      <c r="K811" s="41" t="str">
        <f t="shared" si="376"/>
        <v/>
      </c>
      <c r="L811" s="25"/>
      <c r="M811" s="25"/>
      <c r="N811" s="26"/>
      <c r="O811" s="29">
        <f>IFERROR(('Q3 Setup'!$D$8-'Q3 Setup'!$E$8+SUMIFS($N$4:$N810,$C$4:$C810,'Q3 Setup'!$C$8)-SUMIFS($N$4:$N810,$C$4:$C810,'Q3 Setup'!$C$8,$B$4:$B810,"&lt;"&amp;$B811))/IFERROR(NETWORKDAYS($B811,'Q3 Setup'!$G$4),1),0)</f>
        <v>0</v>
      </c>
      <c r="P811" s="43" t="str">
        <f t="shared" si="377"/>
        <v/>
      </c>
    </row>
    <row r="812" spans="2:17" ht="18.75" customHeight="1" x14ac:dyDescent="0.2">
      <c r="B812" s="31">
        <v>46384</v>
      </c>
      <c r="C812" s="32" t="str">
        <f>'Q3 Setup'!$C$9</f>
        <v>Rep 3</v>
      </c>
      <c r="D812" s="33"/>
      <c r="E812" s="25"/>
      <c r="F812" s="34">
        <f t="shared" si="372"/>
        <v>0</v>
      </c>
      <c r="G812" s="34" t="str">
        <f t="shared" si="373"/>
        <v/>
      </c>
      <c r="H812" s="35" t="str">
        <f t="shared" si="374"/>
        <v/>
      </c>
      <c r="I812" s="36"/>
      <c r="J812" s="37">
        <f t="shared" si="375"/>
        <v>0</v>
      </c>
      <c r="K812" s="35" t="str">
        <f t="shared" si="376"/>
        <v/>
      </c>
      <c r="L812" s="25"/>
      <c r="M812" s="25"/>
      <c r="N812" s="26"/>
      <c r="O812" s="29">
        <f>IFERROR(('Q3 Setup'!$D$9-'Q3 Setup'!$E$9+SUMIFS($N$4:$N811,$C$4:$C811,'Q3 Setup'!$C$9)-SUMIFS($N$4:$N811,$C$4:$C811,'Q3 Setup'!$C$9,$B$4:$B811,"&lt;"&amp;$B812))/IFERROR(NETWORKDAYS($B812,'Q3 Setup'!$G$4),1),0)</f>
        <v>0</v>
      </c>
      <c r="P812" s="38" t="str">
        <f t="shared" si="377"/>
        <v/>
      </c>
    </row>
    <row r="813" spans="2:17" ht="18.75" customHeight="1" x14ac:dyDescent="0.2">
      <c r="B813" s="31">
        <v>46384</v>
      </c>
      <c r="C813" s="39" t="str">
        <f>'Q3 Setup'!$C$10</f>
        <v>Rep 4</v>
      </c>
      <c r="D813" s="33"/>
      <c r="E813" s="25"/>
      <c r="F813" s="40">
        <f t="shared" si="372"/>
        <v>0</v>
      </c>
      <c r="G813" s="40" t="str">
        <f t="shared" si="373"/>
        <v/>
      </c>
      <c r="H813" s="41" t="str">
        <f t="shared" si="374"/>
        <v/>
      </c>
      <c r="I813" s="36"/>
      <c r="J813" s="42">
        <f t="shared" si="375"/>
        <v>0</v>
      </c>
      <c r="K813" s="41" t="str">
        <f t="shared" si="376"/>
        <v/>
      </c>
      <c r="L813" s="25"/>
      <c r="M813" s="25"/>
      <c r="N813" s="26"/>
      <c r="O813" s="29">
        <f>IFERROR(('Q3 Setup'!$D$10-'Q3 Setup'!$E$10+SUMIFS($N$4:$N812,$C$4:$C812,'Q3 Setup'!$C$10)-SUMIFS($N$4:$N812,$C$4:$C812,'Q3 Setup'!$C$10,$B$4:$B812,"&lt;"&amp;$B813))/IFERROR(NETWORKDAYS($B813,'Q3 Setup'!$G$4),1),0)</f>
        <v>0</v>
      </c>
      <c r="P813" s="43" t="str">
        <f t="shared" si="377"/>
        <v/>
      </c>
    </row>
    <row r="814" spans="2:17" ht="18.75" customHeight="1" x14ac:dyDescent="0.2">
      <c r="B814" s="31">
        <v>46384</v>
      </c>
      <c r="C814" s="32" t="str">
        <f>'Q3 Setup'!$C$11</f>
        <v>Rep 5</v>
      </c>
      <c r="D814" s="33"/>
      <c r="E814" s="25"/>
      <c r="F814" s="34">
        <f t="shared" si="372"/>
        <v>0</v>
      </c>
      <c r="G814" s="34" t="str">
        <f t="shared" si="373"/>
        <v/>
      </c>
      <c r="H814" s="35" t="str">
        <f t="shared" si="374"/>
        <v/>
      </c>
      <c r="I814" s="36"/>
      <c r="J814" s="37">
        <f t="shared" si="375"/>
        <v>0</v>
      </c>
      <c r="K814" s="35" t="str">
        <f t="shared" si="376"/>
        <v/>
      </c>
      <c r="L814" s="25"/>
      <c r="M814" s="25"/>
      <c r="N814" s="26"/>
      <c r="O814" s="29">
        <f>IFERROR(('Q3 Setup'!$D$11-'Q3 Setup'!$E$11+SUMIFS($N$4:$N813,$C$4:$C813,'Q3 Setup'!$C$11)-SUMIFS($N$4:$N813,$C$4:$C813,'Q3 Setup'!$C$11,$B$4:$B813,"&lt;"&amp;$B814))/IFERROR(NETWORKDAYS($B814,'Q3 Setup'!$G$4),1),0)</f>
        <v>0</v>
      </c>
      <c r="P814" s="38" t="str">
        <f t="shared" si="377"/>
        <v/>
      </c>
    </row>
    <row r="815" spans="2:17" ht="18.75" customHeight="1" x14ac:dyDescent="0.2">
      <c r="B815" s="31">
        <v>46384</v>
      </c>
      <c r="C815" s="39" t="str">
        <f>'Q3 Setup'!$C$12</f>
        <v>Rep 6</v>
      </c>
      <c r="D815" s="33"/>
      <c r="E815" s="25"/>
      <c r="F815" s="40">
        <f t="shared" si="372"/>
        <v>0</v>
      </c>
      <c r="G815" s="40" t="str">
        <f t="shared" si="373"/>
        <v/>
      </c>
      <c r="H815" s="41" t="str">
        <f t="shared" si="374"/>
        <v/>
      </c>
      <c r="I815" s="36"/>
      <c r="J815" s="42">
        <f t="shared" si="375"/>
        <v>0</v>
      </c>
      <c r="K815" s="41" t="str">
        <f t="shared" si="376"/>
        <v/>
      </c>
      <c r="L815" s="25"/>
      <c r="M815" s="25"/>
      <c r="N815" s="26"/>
      <c r="O815" s="29">
        <f>IFERROR(('Q3 Setup'!$D$12-'Q3 Setup'!$E$12+SUMIFS($N$4:$N814,$C$4:$C814,'Q3 Setup'!$C$12)-SUMIFS($N$4:$N814,$C$4:$C814,'Q3 Setup'!$C$12,$B$4:$B814,"&lt;"&amp;$B815))/IFERROR(NETWORKDAYS($B815,'Q3 Setup'!$G$4),1),0)</f>
        <v>0</v>
      </c>
      <c r="P815" s="43" t="str">
        <f t="shared" si="377"/>
        <v/>
      </c>
    </row>
    <row r="816" spans="2:17" ht="18.75" customHeight="1" x14ac:dyDescent="0.2">
      <c r="B816" s="31">
        <v>46384</v>
      </c>
      <c r="C816" s="32" t="str">
        <f>'Q3 Setup'!$C$13</f>
        <v>Rep 7</v>
      </c>
      <c r="D816" s="33"/>
      <c r="E816" s="25"/>
      <c r="F816" s="34">
        <f t="shared" si="372"/>
        <v>0</v>
      </c>
      <c r="G816" s="34" t="str">
        <f t="shared" si="373"/>
        <v/>
      </c>
      <c r="H816" s="35" t="str">
        <f t="shared" si="374"/>
        <v/>
      </c>
      <c r="I816" s="36"/>
      <c r="J816" s="37">
        <f t="shared" si="375"/>
        <v>0</v>
      </c>
      <c r="K816" s="35" t="str">
        <f t="shared" si="376"/>
        <v/>
      </c>
      <c r="L816" s="25"/>
      <c r="M816" s="25"/>
      <c r="N816" s="26"/>
      <c r="O816" s="29">
        <f>IFERROR(('Q3 Setup'!$D$13-'Q3 Setup'!$E$13+SUMIFS($N$4:$N815,$C$4:$C815,'Q3 Setup'!$C$13)-SUMIFS($N$4:$N815,$C$4:$C815,'Q3 Setup'!$C$13,$B$4:$B815,"&lt;"&amp;$B816))/IFERROR(NETWORKDAYS($B816,'Q3 Setup'!$G$4),1),0)</f>
        <v>0</v>
      </c>
      <c r="P816" s="38" t="str">
        <f t="shared" si="377"/>
        <v/>
      </c>
    </row>
    <row r="817" spans="2:17" ht="18.75" customHeight="1" x14ac:dyDescent="0.2">
      <c r="B817" s="31">
        <v>46384</v>
      </c>
      <c r="C817" s="39" t="str">
        <f>'Q3 Setup'!$C$14</f>
        <v>Rep 8</v>
      </c>
      <c r="D817" s="33"/>
      <c r="E817" s="25"/>
      <c r="F817" s="40">
        <f t="shared" si="372"/>
        <v>0</v>
      </c>
      <c r="G817" s="40" t="str">
        <f t="shared" si="373"/>
        <v/>
      </c>
      <c r="H817" s="41" t="str">
        <f t="shared" si="374"/>
        <v/>
      </c>
      <c r="I817" s="36"/>
      <c r="J817" s="42">
        <f t="shared" si="375"/>
        <v>0</v>
      </c>
      <c r="K817" s="41" t="str">
        <f t="shared" si="376"/>
        <v/>
      </c>
      <c r="L817" s="25"/>
      <c r="M817" s="25"/>
      <c r="N817" s="26"/>
      <c r="O817" s="29">
        <f>IFERROR(('Q3 Setup'!$D$14-'Q3 Setup'!$E$14+SUMIFS($N$4:$N816,$C$4:$C816,'Q3 Setup'!$C$14)-SUMIFS($N$4:$N816,$C$4:$C816,'Q3 Setup'!$C$14,$B$4:$B816,"&lt;"&amp;$B817))/IFERROR(NETWORKDAYS($B817,'Q3 Setup'!$G$4),1),0)</f>
        <v>0</v>
      </c>
      <c r="P817" s="43" t="str">
        <f t="shared" si="377"/>
        <v/>
      </c>
    </row>
    <row r="818" spans="2:17" ht="18.75" customHeight="1" x14ac:dyDescent="0.2">
      <c r="B818" s="31">
        <v>46384</v>
      </c>
      <c r="C818" s="32" t="str">
        <f>'Q3 Setup'!$C$15</f>
        <v>Rep 9</v>
      </c>
      <c r="D818" s="33"/>
      <c r="E818" s="25"/>
      <c r="F818" s="34">
        <f t="shared" si="372"/>
        <v>0</v>
      </c>
      <c r="G818" s="34" t="str">
        <f t="shared" si="373"/>
        <v/>
      </c>
      <c r="H818" s="35" t="str">
        <f t="shared" si="374"/>
        <v/>
      </c>
      <c r="I818" s="36"/>
      <c r="J818" s="37">
        <f t="shared" si="375"/>
        <v>0</v>
      </c>
      <c r="K818" s="35" t="str">
        <f t="shared" si="376"/>
        <v/>
      </c>
      <c r="L818" s="25"/>
      <c r="M818" s="25"/>
      <c r="N818" s="26"/>
      <c r="O818" s="29">
        <f>IFERROR(('Q3 Setup'!$D$15-'Q3 Setup'!$E$15+SUMIFS($N$4:$N817,$C$4:$C817,'Q3 Setup'!$C$15)-SUMIFS($N$4:$N817,$C$4:$C817,'Q3 Setup'!$C$15,$B$4:$B817,"&lt;"&amp;$B818))/IFERROR(NETWORKDAYS($B818,'Q3 Setup'!$G$4),1),0)</f>
        <v>0</v>
      </c>
      <c r="P818" s="38" t="str">
        <f t="shared" si="377"/>
        <v/>
      </c>
    </row>
    <row r="819" spans="2:17" ht="18.75" customHeight="1" x14ac:dyDescent="0.2">
      <c r="B819" s="31">
        <v>46384</v>
      </c>
      <c r="C819" s="39" t="str">
        <f>'Q3 Setup'!$C$16</f>
        <v>Rep 10</v>
      </c>
      <c r="D819" s="33"/>
      <c r="E819" s="25"/>
      <c r="F819" s="40">
        <f t="shared" si="372"/>
        <v>0</v>
      </c>
      <c r="G819" s="40" t="str">
        <f t="shared" si="373"/>
        <v/>
      </c>
      <c r="H819" s="41" t="str">
        <f t="shared" si="374"/>
        <v/>
      </c>
      <c r="I819" s="36"/>
      <c r="J819" s="42">
        <f t="shared" si="375"/>
        <v>0</v>
      </c>
      <c r="K819" s="41" t="str">
        <f t="shared" si="376"/>
        <v/>
      </c>
      <c r="L819" s="25"/>
      <c r="M819" s="25"/>
      <c r="N819" s="26"/>
      <c r="O819" s="29">
        <f>IFERROR(('Q3 Setup'!$D$16-'Q3 Setup'!$E$16+SUMIFS($N$4:$N818,$C$4:$C818,'Q3 Setup'!$C$16)-SUMIFS($N$4:$N818,$C$4:$C818,'Q3 Setup'!$C$16,$B$4:$B818,"&lt;"&amp;$B819))/IFERROR(NETWORKDAYS($B819,'Q3 Setup'!$G$4),1),0)</f>
        <v>0</v>
      </c>
      <c r="P819" s="43" t="str">
        <f t="shared" si="377"/>
        <v/>
      </c>
    </row>
    <row r="820" spans="2:17" ht="18.75" customHeight="1" x14ac:dyDescent="0.2">
      <c r="B820" s="31">
        <v>46384</v>
      </c>
      <c r="C820" s="32">
        <f>'Q3 Setup'!$C$17</f>
        <v>0</v>
      </c>
      <c r="D820" s="33"/>
      <c r="E820" s="25"/>
      <c r="F820" s="34">
        <f t="shared" si="372"/>
        <v>0</v>
      </c>
      <c r="G820" s="34" t="str">
        <f t="shared" si="373"/>
        <v/>
      </c>
      <c r="H820" s="35" t="str">
        <f t="shared" si="374"/>
        <v/>
      </c>
      <c r="I820" s="36"/>
      <c r="J820" s="37">
        <f t="shared" si="375"/>
        <v>0</v>
      </c>
      <c r="K820" s="35" t="str">
        <f t="shared" si="376"/>
        <v/>
      </c>
      <c r="L820" s="25"/>
      <c r="M820" s="25"/>
      <c r="N820" s="26"/>
      <c r="O820" s="29">
        <f>IFERROR(('Q3 Setup'!$D$17-'Q3 Setup'!$E$17+SUMIFS($N$4:$N819,$C$4:$C819,'Q3 Setup'!$C$17)-SUMIFS($N$4:$N819,$C$4:$C819,'Q3 Setup'!$C$17,$B$4:$B819,"&lt;"&amp;$B820))/IFERROR(NETWORKDAYS($B820,'Q3 Setup'!$G$4),1),0)</f>
        <v>0</v>
      </c>
      <c r="P820" s="38" t="str">
        <f t="shared" si="377"/>
        <v/>
      </c>
    </row>
    <row r="821" spans="2:17" ht="18.75" customHeight="1" x14ac:dyDescent="0.2">
      <c r="B821" s="31">
        <v>46384</v>
      </c>
      <c r="C821" s="39">
        <f>'Q3 Setup'!$C$18</f>
        <v>0</v>
      </c>
      <c r="D821" s="33"/>
      <c r="E821" s="25"/>
      <c r="F821" s="40">
        <f t="shared" si="372"/>
        <v>0</v>
      </c>
      <c r="G821" s="40" t="str">
        <f t="shared" si="373"/>
        <v/>
      </c>
      <c r="H821" s="41" t="str">
        <f t="shared" si="374"/>
        <v/>
      </c>
      <c r="I821" s="36"/>
      <c r="J821" s="42">
        <f t="shared" si="375"/>
        <v>0</v>
      </c>
      <c r="K821" s="41" t="str">
        <f t="shared" si="376"/>
        <v/>
      </c>
      <c r="L821" s="25"/>
      <c r="M821" s="25"/>
      <c r="N821" s="26"/>
      <c r="O821" s="29">
        <f>IFERROR(('Q3 Setup'!$D$18-'Q3 Setup'!$E$18+SUMIFS($N$4:$N820,$C$4:$C820,'Q3 Setup'!$C$18)-SUMIFS($N$4:$N820,$C$4:$C820,'Q3 Setup'!$C$18,$B$4:$B820,"&lt;"&amp;$B821))/IFERROR(NETWORKDAYS($B821,'Q3 Setup'!$G$4),1),0)</f>
        <v>0</v>
      </c>
      <c r="P821" s="43" t="str">
        <f t="shared" si="377"/>
        <v/>
      </c>
    </row>
    <row r="822" spans="2:17" ht="4.5" customHeight="1" x14ac:dyDescent="0.2"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</row>
    <row r="823" spans="2:17" ht="18.75" customHeight="1" x14ac:dyDescent="0.2">
      <c r="B823" s="31">
        <v>46385</v>
      </c>
      <c r="C823" s="32" t="str">
        <f>'Q3 Setup'!$C$7</f>
        <v>Rep 1</v>
      </c>
      <c r="D823" s="33"/>
      <c r="E823" s="25"/>
      <c r="F823" s="34">
        <f t="shared" ref="F823:F834" si="378">IFERROR(D823*7.5,"")</f>
        <v>0</v>
      </c>
      <c r="G823" s="34" t="str">
        <f t="shared" ref="G823:G834" si="379">IFERROR(E823/D823,"")</f>
        <v/>
      </c>
      <c r="H823" s="35" t="str">
        <f t="shared" ref="H823:H834" si="380">IFERROR(E823/F823,"")</f>
        <v/>
      </c>
      <c r="I823" s="36"/>
      <c r="J823" s="37">
        <f t="shared" ref="J823:J834" si="381">IFERROR(D823*0.375/24,"")</f>
        <v>0</v>
      </c>
      <c r="K823" s="35" t="str">
        <f t="shared" ref="K823:K834" si="382">IFERROR(I823/J823,"")</f>
        <v/>
      </c>
      <c r="L823" s="25"/>
      <c r="M823" s="25"/>
      <c r="N823" s="26"/>
      <c r="O823" s="29">
        <f>IFERROR(('Q3 Setup'!$D$7-'Q3 Setup'!$E$7+SUMIFS($N$4:$N822,$C$4:$C822,'Q3 Setup'!$C$7)-SUMIFS($N$4:$N822,$C$4:$C822,'Q3 Setup'!$C$7,$B$4:$B822,"&lt;"&amp;$B823))/IFERROR(NETWORKDAYS($B823,'Q3 Setup'!$G$4),1),0)</f>
        <v>0</v>
      </c>
      <c r="P823" s="38" t="str">
        <f t="shared" ref="P823:P834" si="383">IFERROR(N823/O823,"")</f>
        <v/>
      </c>
    </row>
    <row r="824" spans="2:17" ht="18.75" customHeight="1" x14ac:dyDescent="0.2">
      <c r="B824" s="31">
        <v>46385</v>
      </c>
      <c r="C824" s="39" t="str">
        <f>'Q3 Setup'!$C$8</f>
        <v>Rep 2</v>
      </c>
      <c r="D824" s="33"/>
      <c r="E824" s="25"/>
      <c r="F824" s="40">
        <f t="shared" si="378"/>
        <v>0</v>
      </c>
      <c r="G824" s="40" t="str">
        <f t="shared" si="379"/>
        <v/>
      </c>
      <c r="H824" s="41" t="str">
        <f t="shared" si="380"/>
        <v/>
      </c>
      <c r="I824" s="36"/>
      <c r="J824" s="42">
        <f t="shared" si="381"/>
        <v>0</v>
      </c>
      <c r="K824" s="41" t="str">
        <f t="shared" si="382"/>
        <v/>
      </c>
      <c r="L824" s="25"/>
      <c r="M824" s="25"/>
      <c r="N824" s="26"/>
      <c r="O824" s="29">
        <f>IFERROR(('Q3 Setup'!$D$8-'Q3 Setup'!$E$8+SUMIFS($N$4:$N823,$C$4:$C823,'Q3 Setup'!$C$8)-SUMIFS($N$4:$N823,$C$4:$C823,'Q3 Setup'!$C$8,$B$4:$B823,"&lt;"&amp;$B824))/IFERROR(NETWORKDAYS($B824,'Q3 Setup'!$G$4),1),0)</f>
        <v>0</v>
      </c>
      <c r="P824" s="43" t="str">
        <f t="shared" si="383"/>
        <v/>
      </c>
    </row>
    <row r="825" spans="2:17" ht="18.75" customHeight="1" x14ac:dyDescent="0.2">
      <c r="B825" s="31">
        <v>46385</v>
      </c>
      <c r="C825" s="32" t="str">
        <f>'Q3 Setup'!$C$9</f>
        <v>Rep 3</v>
      </c>
      <c r="D825" s="33"/>
      <c r="E825" s="25"/>
      <c r="F825" s="34">
        <f t="shared" si="378"/>
        <v>0</v>
      </c>
      <c r="G825" s="34" t="str">
        <f t="shared" si="379"/>
        <v/>
      </c>
      <c r="H825" s="35" t="str">
        <f t="shared" si="380"/>
        <v/>
      </c>
      <c r="I825" s="36"/>
      <c r="J825" s="37">
        <f t="shared" si="381"/>
        <v>0</v>
      </c>
      <c r="K825" s="35" t="str">
        <f t="shared" si="382"/>
        <v/>
      </c>
      <c r="L825" s="25"/>
      <c r="M825" s="25"/>
      <c r="N825" s="26"/>
      <c r="O825" s="29">
        <f>IFERROR(('Q3 Setup'!$D$9-'Q3 Setup'!$E$9+SUMIFS($N$4:$N824,$C$4:$C824,'Q3 Setup'!$C$9)-SUMIFS($N$4:$N824,$C$4:$C824,'Q3 Setup'!$C$9,$B$4:$B824,"&lt;"&amp;$B825))/IFERROR(NETWORKDAYS($B825,'Q3 Setup'!$G$4),1),0)</f>
        <v>0</v>
      </c>
      <c r="P825" s="38" t="str">
        <f t="shared" si="383"/>
        <v/>
      </c>
    </row>
    <row r="826" spans="2:17" ht="18.75" customHeight="1" x14ac:dyDescent="0.2">
      <c r="B826" s="31">
        <v>46385</v>
      </c>
      <c r="C826" s="39" t="str">
        <f>'Q3 Setup'!$C$10</f>
        <v>Rep 4</v>
      </c>
      <c r="D826" s="33"/>
      <c r="E826" s="25"/>
      <c r="F826" s="40">
        <f t="shared" si="378"/>
        <v>0</v>
      </c>
      <c r="G826" s="40" t="str">
        <f t="shared" si="379"/>
        <v/>
      </c>
      <c r="H826" s="41" t="str">
        <f t="shared" si="380"/>
        <v/>
      </c>
      <c r="I826" s="36"/>
      <c r="J826" s="42">
        <f t="shared" si="381"/>
        <v>0</v>
      </c>
      <c r="K826" s="41" t="str">
        <f t="shared" si="382"/>
        <v/>
      </c>
      <c r="L826" s="25"/>
      <c r="M826" s="25"/>
      <c r="N826" s="26"/>
      <c r="O826" s="29">
        <f>IFERROR(('Q3 Setup'!$D$10-'Q3 Setup'!$E$10+SUMIFS($N$4:$N825,$C$4:$C825,'Q3 Setup'!$C$10)-SUMIFS($N$4:$N825,$C$4:$C825,'Q3 Setup'!$C$10,$B$4:$B825,"&lt;"&amp;$B826))/IFERROR(NETWORKDAYS($B826,'Q3 Setup'!$G$4),1),0)</f>
        <v>0</v>
      </c>
      <c r="P826" s="43" t="str">
        <f t="shared" si="383"/>
        <v/>
      </c>
    </row>
    <row r="827" spans="2:17" ht="18.75" customHeight="1" x14ac:dyDescent="0.2">
      <c r="B827" s="31">
        <v>46385</v>
      </c>
      <c r="C827" s="32" t="str">
        <f>'Q3 Setup'!$C$11</f>
        <v>Rep 5</v>
      </c>
      <c r="D827" s="33"/>
      <c r="E827" s="25"/>
      <c r="F827" s="34">
        <f t="shared" si="378"/>
        <v>0</v>
      </c>
      <c r="G827" s="34" t="str">
        <f t="shared" si="379"/>
        <v/>
      </c>
      <c r="H827" s="35" t="str">
        <f t="shared" si="380"/>
        <v/>
      </c>
      <c r="I827" s="36"/>
      <c r="J827" s="37">
        <f t="shared" si="381"/>
        <v>0</v>
      </c>
      <c r="K827" s="35" t="str">
        <f t="shared" si="382"/>
        <v/>
      </c>
      <c r="L827" s="25"/>
      <c r="M827" s="25"/>
      <c r="N827" s="26"/>
      <c r="O827" s="29">
        <f>IFERROR(('Q3 Setup'!$D$11-'Q3 Setup'!$E$11+SUMIFS($N$4:$N826,$C$4:$C826,'Q3 Setup'!$C$11)-SUMIFS($N$4:$N826,$C$4:$C826,'Q3 Setup'!$C$11,$B$4:$B826,"&lt;"&amp;$B827))/IFERROR(NETWORKDAYS($B827,'Q3 Setup'!$G$4),1),0)</f>
        <v>0</v>
      </c>
      <c r="P827" s="38" t="str">
        <f t="shared" si="383"/>
        <v/>
      </c>
    </row>
    <row r="828" spans="2:17" ht="18.75" customHeight="1" x14ac:dyDescent="0.2">
      <c r="B828" s="31">
        <v>46385</v>
      </c>
      <c r="C828" s="39" t="str">
        <f>'Q3 Setup'!$C$12</f>
        <v>Rep 6</v>
      </c>
      <c r="D828" s="33"/>
      <c r="E828" s="25"/>
      <c r="F828" s="40">
        <f t="shared" si="378"/>
        <v>0</v>
      </c>
      <c r="G828" s="40" t="str">
        <f t="shared" si="379"/>
        <v/>
      </c>
      <c r="H828" s="41" t="str">
        <f t="shared" si="380"/>
        <v/>
      </c>
      <c r="I828" s="36"/>
      <c r="J828" s="42">
        <f t="shared" si="381"/>
        <v>0</v>
      </c>
      <c r="K828" s="41" t="str">
        <f t="shared" si="382"/>
        <v/>
      </c>
      <c r="L828" s="25"/>
      <c r="M828" s="25"/>
      <c r="N828" s="26"/>
      <c r="O828" s="29">
        <f>IFERROR(('Q3 Setup'!$D$12-'Q3 Setup'!$E$12+SUMIFS($N$4:$N827,$C$4:$C827,'Q3 Setup'!$C$12)-SUMIFS($N$4:$N827,$C$4:$C827,'Q3 Setup'!$C$12,$B$4:$B827,"&lt;"&amp;$B828))/IFERROR(NETWORKDAYS($B828,'Q3 Setup'!$G$4),1),0)</f>
        <v>0</v>
      </c>
      <c r="P828" s="43" t="str">
        <f t="shared" si="383"/>
        <v/>
      </c>
    </row>
    <row r="829" spans="2:17" ht="18.75" customHeight="1" x14ac:dyDescent="0.2">
      <c r="B829" s="31">
        <v>46385</v>
      </c>
      <c r="C829" s="32" t="str">
        <f>'Q3 Setup'!$C$13</f>
        <v>Rep 7</v>
      </c>
      <c r="D829" s="33"/>
      <c r="E829" s="25"/>
      <c r="F829" s="34">
        <f t="shared" si="378"/>
        <v>0</v>
      </c>
      <c r="G829" s="34" t="str">
        <f t="shared" si="379"/>
        <v/>
      </c>
      <c r="H829" s="35" t="str">
        <f t="shared" si="380"/>
        <v/>
      </c>
      <c r="I829" s="36"/>
      <c r="J829" s="37">
        <f t="shared" si="381"/>
        <v>0</v>
      </c>
      <c r="K829" s="35" t="str">
        <f t="shared" si="382"/>
        <v/>
      </c>
      <c r="L829" s="25"/>
      <c r="M829" s="25"/>
      <c r="N829" s="26"/>
      <c r="O829" s="29">
        <f>IFERROR(('Q3 Setup'!$D$13-'Q3 Setup'!$E$13+SUMIFS($N$4:$N828,$C$4:$C828,'Q3 Setup'!$C$13)-SUMIFS($N$4:$N828,$C$4:$C828,'Q3 Setup'!$C$13,$B$4:$B828,"&lt;"&amp;$B829))/IFERROR(NETWORKDAYS($B829,'Q3 Setup'!$G$4),1),0)</f>
        <v>0</v>
      </c>
      <c r="P829" s="38" t="str">
        <f t="shared" si="383"/>
        <v/>
      </c>
    </row>
    <row r="830" spans="2:17" ht="18.75" customHeight="1" x14ac:dyDescent="0.2">
      <c r="B830" s="31">
        <v>46385</v>
      </c>
      <c r="C830" s="39" t="str">
        <f>'Q3 Setup'!$C$14</f>
        <v>Rep 8</v>
      </c>
      <c r="D830" s="33"/>
      <c r="E830" s="25"/>
      <c r="F830" s="40">
        <f t="shared" si="378"/>
        <v>0</v>
      </c>
      <c r="G830" s="40" t="str">
        <f t="shared" si="379"/>
        <v/>
      </c>
      <c r="H830" s="41" t="str">
        <f t="shared" si="380"/>
        <v/>
      </c>
      <c r="I830" s="36"/>
      <c r="J830" s="42">
        <f t="shared" si="381"/>
        <v>0</v>
      </c>
      <c r="K830" s="41" t="str">
        <f t="shared" si="382"/>
        <v/>
      </c>
      <c r="L830" s="25"/>
      <c r="M830" s="25"/>
      <c r="N830" s="26"/>
      <c r="O830" s="29">
        <f>IFERROR(('Q3 Setup'!$D$14-'Q3 Setup'!$E$14+SUMIFS($N$4:$N829,$C$4:$C829,'Q3 Setup'!$C$14)-SUMIFS($N$4:$N829,$C$4:$C829,'Q3 Setup'!$C$14,$B$4:$B829,"&lt;"&amp;$B830))/IFERROR(NETWORKDAYS($B830,'Q3 Setup'!$G$4),1),0)</f>
        <v>0</v>
      </c>
      <c r="P830" s="43" t="str">
        <f t="shared" si="383"/>
        <v/>
      </c>
    </row>
    <row r="831" spans="2:17" ht="18.75" customHeight="1" x14ac:dyDescent="0.2">
      <c r="B831" s="31">
        <v>46385</v>
      </c>
      <c r="C831" s="32" t="str">
        <f>'Q3 Setup'!$C$15</f>
        <v>Rep 9</v>
      </c>
      <c r="D831" s="33"/>
      <c r="E831" s="25"/>
      <c r="F831" s="34">
        <f t="shared" si="378"/>
        <v>0</v>
      </c>
      <c r="G831" s="34" t="str">
        <f t="shared" si="379"/>
        <v/>
      </c>
      <c r="H831" s="35" t="str">
        <f t="shared" si="380"/>
        <v/>
      </c>
      <c r="I831" s="36"/>
      <c r="J831" s="37">
        <f t="shared" si="381"/>
        <v>0</v>
      </c>
      <c r="K831" s="35" t="str">
        <f t="shared" si="382"/>
        <v/>
      </c>
      <c r="L831" s="25"/>
      <c r="M831" s="25"/>
      <c r="N831" s="26"/>
      <c r="O831" s="29">
        <f>IFERROR(('Q3 Setup'!$D$15-'Q3 Setup'!$E$15+SUMIFS($N$4:$N830,$C$4:$C830,'Q3 Setup'!$C$15)-SUMIFS($N$4:$N830,$C$4:$C830,'Q3 Setup'!$C$15,$B$4:$B830,"&lt;"&amp;$B831))/IFERROR(NETWORKDAYS($B831,'Q3 Setup'!$G$4),1),0)</f>
        <v>0</v>
      </c>
      <c r="P831" s="38" t="str">
        <f t="shared" si="383"/>
        <v/>
      </c>
    </row>
    <row r="832" spans="2:17" ht="18.75" customHeight="1" x14ac:dyDescent="0.2">
      <c r="B832" s="31">
        <v>46385</v>
      </c>
      <c r="C832" s="39" t="str">
        <f>'Q3 Setup'!$C$16</f>
        <v>Rep 10</v>
      </c>
      <c r="D832" s="33"/>
      <c r="E832" s="25"/>
      <c r="F832" s="40">
        <f t="shared" si="378"/>
        <v>0</v>
      </c>
      <c r="G832" s="40" t="str">
        <f t="shared" si="379"/>
        <v/>
      </c>
      <c r="H832" s="41" t="str">
        <f t="shared" si="380"/>
        <v/>
      </c>
      <c r="I832" s="36"/>
      <c r="J832" s="42">
        <f t="shared" si="381"/>
        <v>0</v>
      </c>
      <c r="K832" s="41" t="str">
        <f t="shared" si="382"/>
        <v/>
      </c>
      <c r="L832" s="25"/>
      <c r="M832" s="25"/>
      <c r="N832" s="26"/>
      <c r="O832" s="29">
        <f>IFERROR(('Q3 Setup'!$D$16-'Q3 Setup'!$E$16+SUMIFS($N$4:$N831,$C$4:$C831,'Q3 Setup'!$C$16)-SUMIFS($N$4:$N831,$C$4:$C831,'Q3 Setup'!$C$16,$B$4:$B831,"&lt;"&amp;$B832))/IFERROR(NETWORKDAYS($B832,'Q3 Setup'!$G$4),1),0)</f>
        <v>0</v>
      </c>
      <c r="P832" s="43" t="str">
        <f t="shared" si="383"/>
        <v/>
      </c>
    </row>
    <row r="833" spans="2:17" ht="18.75" customHeight="1" x14ac:dyDescent="0.2">
      <c r="B833" s="31">
        <v>46385</v>
      </c>
      <c r="C833" s="32">
        <f>'Q3 Setup'!$C$17</f>
        <v>0</v>
      </c>
      <c r="D833" s="33"/>
      <c r="E833" s="25"/>
      <c r="F833" s="34">
        <f t="shared" si="378"/>
        <v>0</v>
      </c>
      <c r="G833" s="34" t="str">
        <f t="shared" si="379"/>
        <v/>
      </c>
      <c r="H833" s="35" t="str">
        <f t="shared" si="380"/>
        <v/>
      </c>
      <c r="I833" s="36"/>
      <c r="J833" s="37">
        <f t="shared" si="381"/>
        <v>0</v>
      </c>
      <c r="K833" s="35" t="str">
        <f t="shared" si="382"/>
        <v/>
      </c>
      <c r="L833" s="25"/>
      <c r="M833" s="25"/>
      <c r="N833" s="26"/>
      <c r="O833" s="29">
        <f>IFERROR(('Q3 Setup'!$D$17-'Q3 Setup'!$E$17+SUMIFS($N$4:$N832,$C$4:$C832,'Q3 Setup'!$C$17)-SUMIFS($N$4:$N832,$C$4:$C832,'Q3 Setup'!$C$17,$B$4:$B832,"&lt;"&amp;$B833))/IFERROR(NETWORKDAYS($B833,'Q3 Setup'!$G$4),1),0)</f>
        <v>0</v>
      </c>
      <c r="P833" s="38" t="str">
        <f t="shared" si="383"/>
        <v/>
      </c>
    </row>
    <row r="834" spans="2:17" ht="18.75" customHeight="1" x14ac:dyDescent="0.2">
      <c r="B834" s="31">
        <v>46385</v>
      </c>
      <c r="C834" s="39">
        <f>'Q3 Setup'!$C$18</f>
        <v>0</v>
      </c>
      <c r="D834" s="33"/>
      <c r="E834" s="25"/>
      <c r="F834" s="40">
        <f t="shared" si="378"/>
        <v>0</v>
      </c>
      <c r="G834" s="40" t="str">
        <f t="shared" si="379"/>
        <v/>
      </c>
      <c r="H834" s="41" t="str">
        <f t="shared" si="380"/>
        <v/>
      </c>
      <c r="I834" s="36"/>
      <c r="J834" s="42">
        <f t="shared" si="381"/>
        <v>0</v>
      </c>
      <c r="K834" s="41" t="str">
        <f t="shared" si="382"/>
        <v/>
      </c>
      <c r="L834" s="25"/>
      <c r="M834" s="25"/>
      <c r="N834" s="26"/>
      <c r="O834" s="29">
        <f>IFERROR(('Q3 Setup'!$D$18-'Q3 Setup'!$E$18+SUMIFS($N$4:$N833,$C$4:$C833,'Q3 Setup'!$C$18)-SUMIFS($N$4:$N833,$C$4:$C833,'Q3 Setup'!$C$18,$B$4:$B833,"&lt;"&amp;$B834))/IFERROR(NETWORKDAYS($B834,'Q3 Setup'!$G$4),1),0)</f>
        <v>0</v>
      </c>
      <c r="P834" s="43" t="str">
        <f t="shared" si="383"/>
        <v/>
      </c>
    </row>
    <row r="835" spans="2:17" ht="4.5" customHeight="1" x14ac:dyDescent="0.2"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</row>
    <row r="836" spans="2:17" ht="18.75" customHeight="1" x14ac:dyDescent="0.2">
      <c r="B836" s="31">
        <v>46386</v>
      </c>
      <c r="C836" s="32" t="str">
        <f>'Q3 Setup'!$C$7</f>
        <v>Rep 1</v>
      </c>
      <c r="D836" s="33"/>
      <c r="E836" s="25"/>
      <c r="F836" s="34">
        <f t="shared" ref="F836:F847" si="384">IFERROR(D836*7.5,"")</f>
        <v>0</v>
      </c>
      <c r="G836" s="34" t="str">
        <f t="shared" ref="G836:G847" si="385">IFERROR(E836/D836,"")</f>
        <v/>
      </c>
      <c r="H836" s="35" t="str">
        <f t="shared" ref="H836:H847" si="386">IFERROR(E836/F836,"")</f>
        <v/>
      </c>
      <c r="I836" s="36"/>
      <c r="J836" s="37">
        <f t="shared" ref="J836:J847" si="387">IFERROR(D836*0.375/24,"")</f>
        <v>0</v>
      </c>
      <c r="K836" s="35" t="str">
        <f t="shared" ref="K836:K847" si="388">IFERROR(I836/J836,"")</f>
        <v/>
      </c>
      <c r="L836" s="25"/>
      <c r="M836" s="25"/>
      <c r="N836" s="26"/>
      <c r="O836" s="29">
        <f>IFERROR(('Q3 Setup'!$D$7-'Q3 Setup'!$E$7+SUMIFS($N$4:$N835,$C$4:$C835,'Q3 Setup'!$C$7)-SUMIFS($N$4:$N835,$C$4:$C835,'Q3 Setup'!$C$7,$B$4:$B835,"&lt;"&amp;$B836))/IFERROR(NETWORKDAYS($B836,'Q3 Setup'!$G$4),1),0)</f>
        <v>0</v>
      </c>
      <c r="P836" s="38" t="str">
        <f t="shared" ref="P836:P847" si="389">IFERROR(N836/O836,"")</f>
        <v/>
      </c>
    </row>
    <row r="837" spans="2:17" ht="18.75" customHeight="1" x14ac:dyDescent="0.2">
      <c r="B837" s="31">
        <v>46386</v>
      </c>
      <c r="C837" s="39" t="str">
        <f>'Q3 Setup'!$C$8</f>
        <v>Rep 2</v>
      </c>
      <c r="D837" s="33"/>
      <c r="E837" s="25"/>
      <c r="F837" s="40">
        <f t="shared" si="384"/>
        <v>0</v>
      </c>
      <c r="G837" s="40" t="str">
        <f t="shared" si="385"/>
        <v/>
      </c>
      <c r="H837" s="41" t="str">
        <f t="shared" si="386"/>
        <v/>
      </c>
      <c r="I837" s="36"/>
      <c r="J837" s="42">
        <f t="shared" si="387"/>
        <v>0</v>
      </c>
      <c r="K837" s="41" t="str">
        <f t="shared" si="388"/>
        <v/>
      </c>
      <c r="L837" s="25"/>
      <c r="M837" s="25"/>
      <c r="N837" s="26"/>
      <c r="O837" s="29">
        <f>IFERROR(('Q3 Setup'!$D$8-'Q3 Setup'!$E$8+SUMIFS($N$4:$N836,$C$4:$C836,'Q3 Setup'!$C$8)-SUMIFS($N$4:$N836,$C$4:$C836,'Q3 Setup'!$C$8,$B$4:$B836,"&lt;"&amp;$B837))/IFERROR(NETWORKDAYS($B837,'Q3 Setup'!$G$4),1),0)</f>
        <v>0</v>
      </c>
      <c r="P837" s="43" t="str">
        <f t="shared" si="389"/>
        <v/>
      </c>
    </row>
    <row r="838" spans="2:17" ht="18.75" customHeight="1" x14ac:dyDescent="0.2">
      <c r="B838" s="31">
        <v>46386</v>
      </c>
      <c r="C838" s="32" t="str">
        <f>'Q3 Setup'!$C$9</f>
        <v>Rep 3</v>
      </c>
      <c r="D838" s="33"/>
      <c r="E838" s="25"/>
      <c r="F838" s="34">
        <f t="shared" si="384"/>
        <v>0</v>
      </c>
      <c r="G838" s="34" t="str">
        <f t="shared" si="385"/>
        <v/>
      </c>
      <c r="H838" s="35" t="str">
        <f t="shared" si="386"/>
        <v/>
      </c>
      <c r="I838" s="36"/>
      <c r="J838" s="37">
        <f t="shared" si="387"/>
        <v>0</v>
      </c>
      <c r="K838" s="35" t="str">
        <f t="shared" si="388"/>
        <v/>
      </c>
      <c r="L838" s="25"/>
      <c r="M838" s="25"/>
      <c r="N838" s="26"/>
      <c r="O838" s="29">
        <f>IFERROR(('Q3 Setup'!$D$9-'Q3 Setup'!$E$9+SUMIFS($N$4:$N837,$C$4:$C837,'Q3 Setup'!$C$9)-SUMIFS($N$4:$N837,$C$4:$C837,'Q3 Setup'!$C$9,$B$4:$B837,"&lt;"&amp;$B838))/IFERROR(NETWORKDAYS($B838,'Q3 Setup'!$G$4),1),0)</f>
        <v>0</v>
      </c>
      <c r="P838" s="38" t="str">
        <f t="shared" si="389"/>
        <v/>
      </c>
    </row>
    <row r="839" spans="2:17" ht="18.75" customHeight="1" x14ac:dyDescent="0.2">
      <c r="B839" s="31">
        <v>46386</v>
      </c>
      <c r="C839" s="39" t="str">
        <f>'Q3 Setup'!$C$10</f>
        <v>Rep 4</v>
      </c>
      <c r="D839" s="33"/>
      <c r="E839" s="25"/>
      <c r="F839" s="40">
        <f t="shared" si="384"/>
        <v>0</v>
      </c>
      <c r="G839" s="40" t="str">
        <f t="shared" si="385"/>
        <v/>
      </c>
      <c r="H839" s="41" t="str">
        <f t="shared" si="386"/>
        <v/>
      </c>
      <c r="I839" s="36"/>
      <c r="J839" s="42">
        <f t="shared" si="387"/>
        <v>0</v>
      </c>
      <c r="K839" s="41" t="str">
        <f t="shared" si="388"/>
        <v/>
      </c>
      <c r="L839" s="25"/>
      <c r="M839" s="25"/>
      <c r="N839" s="26"/>
      <c r="O839" s="29">
        <f>IFERROR(('Q3 Setup'!$D$10-'Q3 Setup'!$E$10+SUMIFS($N$4:$N838,$C$4:$C838,'Q3 Setup'!$C$10)-SUMIFS($N$4:$N838,$C$4:$C838,'Q3 Setup'!$C$10,$B$4:$B838,"&lt;"&amp;$B839))/IFERROR(NETWORKDAYS($B839,'Q3 Setup'!$G$4),1),0)</f>
        <v>0</v>
      </c>
      <c r="P839" s="43" t="str">
        <f t="shared" si="389"/>
        <v/>
      </c>
    </row>
    <row r="840" spans="2:17" ht="18.75" customHeight="1" x14ac:dyDescent="0.2">
      <c r="B840" s="31">
        <v>46386</v>
      </c>
      <c r="C840" s="32" t="str">
        <f>'Q3 Setup'!$C$11</f>
        <v>Rep 5</v>
      </c>
      <c r="D840" s="33"/>
      <c r="E840" s="25"/>
      <c r="F840" s="34">
        <f t="shared" si="384"/>
        <v>0</v>
      </c>
      <c r="G840" s="34" t="str">
        <f t="shared" si="385"/>
        <v/>
      </c>
      <c r="H840" s="35" t="str">
        <f t="shared" si="386"/>
        <v/>
      </c>
      <c r="I840" s="36"/>
      <c r="J840" s="37">
        <f t="shared" si="387"/>
        <v>0</v>
      </c>
      <c r="K840" s="35" t="str">
        <f t="shared" si="388"/>
        <v/>
      </c>
      <c r="L840" s="25"/>
      <c r="M840" s="25"/>
      <c r="N840" s="26"/>
      <c r="O840" s="29">
        <f>IFERROR(('Q3 Setup'!$D$11-'Q3 Setup'!$E$11+SUMIFS($N$4:$N839,$C$4:$C839,'Q3 Setup'!$C$11)-SUMIFS($N$4:$N839,$C$4:$C839,'Q3 Setup'!$C$11,$B$4:$B839,"&lt;"&amp;$B840))/IFERROR(NETWORKDAYS($B840,'Q3 Setup'!$G$4),1),0)</f>
        <v>0</v>
      </c>
      <c r="P840" s="38" t="str">
        <f t="shared" si="389"/>
        <v/>
      </c>
    </row>
    <row r="841" spans="2:17" ht="18.75" customHeight="1" x14ac:dyDescent="0.2">
      <c r="B841" s="31">
        <v>46386</v>
      </c>
      <c r="C841" s="39" t="str">
        <f>'Q3 Setup'!$C$12</f>
        <v>Rep 6</v>
      </c>
      <c r="D841" s="33"/>
      <c r="E841" s="25"/>
      <c r="F841" s="40">
        <f t="shared" si="384"/>
        <v>0</v>
      </c>
      <c r="G841" s="40" t="str">
        <f t="shared" si="385"/>
        <v/>
      </c>
      <c r="H841" s="41" t="str">
        <f t="shared" si="386"/>
        <v/>
      </c>
      <c r="I841" s="36"/>
      <c r="J841" s="42">
        <f t="shared" si="387"/>
        <v>0</v>
      </c>
      <c r="K841" s="41" t="str">
        <f t="shared" si="388"/>
        <v/>
      </c>
      <c r="L841" s="25"/>
      <c r="M841" s="25"/>
      <c r="N841" s="26"/>
      <c r="O841" s="29">
        <f>IFERROR(('Q3 Setup'!$D$12-'Q3 Setup'!$E$12+SUMIFS($N$4:$N840,$C$4:$C840,'Q3 Setup'!$C$12)-SUMIFS($N$4:$N840,$C$4:$C840,'Q3 Setup'!$C$12,$B$4:$B840,"&lt;"&amp;$B841))/IFERROR(NETWORKDAYS($B841,'Q3 Setup'!$G$4),1),0)</f>
        <v>0</v>
      </c>
      <c r="P841" s="43" t="str">
        <f t="shared" si="389"/>
        <v/>
      </c>
    </row>
    <row r="842" spans="2:17" ht="18.75" customHeight="1" x14ac:dyDescent="0.2">
      <c r="B842" s="31">
        <v>46386</v>
      </c>
      <c r="C842" s="32" t="str">
        <f>'Q3 Setup'!$C$13</f>
        <v>Rep 7</v>
      </c>
      <c r="D842" s="33"/>
      <c r="E842" s="25"/>
      <c r="F842" s="34">
        <f t="shared" si="384"/>
        <v>0</v>
      </c>
      <c r="G842" s="34" t="str">
        <f t="shared" si="385"/>
        <v/>
      </c>
      <c r="H842" s="35" t="str">
        <f t="shared" si="386"/>
        <v/>
      </c>
      <c r="I842" s="36"/>
      <c r="J842" s="37">
        <f t="shared" si="387"/>
        <v>0</v>
      </c>
      <c r="K842" s="35" t="str">
        <f t="shared" si="388"/>
        <v/>
      </c>
      <c r="L842" s="25"/>
      <c r="M842" s="25"/>
      <c r="N842" s="26"/>
      <c r="O842" s="29">
        <f>IFERROR(('Q3 Setup'!$D$13-'Q3 Setup'!$E$13+SUMIFS($N$4:$N841,$C$4:$C841,'Q3 Setup'!$C$13)-SUMIFS($N$4:$N841,$C$4:$C841,'Q3 Setup'!$C$13,$B$4:$B841,"&lt;"&amp;$B842))/IFERROR(NETWORKDAYS($B842,'Q3 Setup'!$G$4),1),0)</f>
        <v>0</v>
      </c>
      <c r="P842" s="38" t="str">
        <f t="shared" si="389"/>
        <v/>
      </c>
    </row>
    <row r="843" spans="2:17" ht="18.75" customHeight="1" x14ac:dyDescent="0.2">
      <c r="B843" s="31">
        <v>46386</v>
      </c>
      <c r="C843" s="39" t="str">
        <f>'Q3 Setup'!$C$14</f>
        <v>Rep 8</v>
      </c>
      <c r="D843" s="33"/>
      <c r="E843" s="25"/>
      <c r="F843" s="40">
        <f t="shared" si="384"/>
        <v>0</v>
      </c>
      <c r="G843" s="40" t="str">
        <f t="shared" si="385"/>
        <v/>
      </c>
      <c r="H843" s="41" t="str">
        <f t="shared" si="386"/>
        <v/>
      </c>
      <c r="I843" s="36"/>
      <c r="J843" s="42">
        <f t="shared" si="387"/>
        <v>0</v>
      </c>
      <c r="K843" s="41" t="str">
        <f t="shared" si="388"/>
        <v/>
      </c>
      <c r="L843" s="25"/>
      <c r="M843" s="25"/>
      <c r="N843" s="26"/>
      <c r="O843" s="29">
        <f>IFERROR(('Q3 Setup'!$D$14-'Q3 Setup'!$E$14+SUMIFS($N$4:$N842,$C$4:$C842,'Q3 Setup'!$C$14)-SUMIFS($N$4:$N842,$C$4:$C842,'Q3 Setup'!$C$14,$B$4:$B842,"&lt;"&amp;$B843))/IFERROR(NETWORKDAYS($B843,'Q3 Setup'!$G$4),1),0)</f>
        <v>0</v>
      </c>
      <c r="P843" s="43" t="str">
        <f t="shared" si="389"/>
        <v/>
      </c>
    </row>
    <row r="844" spans="2:17" ht="18.75" customHeight="1" x14ac:dyDescent="0.2">
      <c r="B844" s="31">
        <v>46386</v>
      </c>
      <c r="C844" s="32" t="str">
        <f>'Q3 Setup'!$C$15</f>
        <v>Rep 9</v>
      </c>
      <c r="D844" s="33"/>
      <c r="E844" s="25"/>
      <c r="F844" s="34">
        <f t="shared" si="384"/>
        <v>0</v>
      </c>
      <c r="G844" s="34" t="str">
        <f t="shared" si="385"/>
        <v/>
      </c>
      <c r="H844" s="35" t="str">
        <f t="shared" si="386"/>
        <v/>
      </c>
      <c r="I844" s="36"/>
      <c r="J844" s="37">
        <f t="shared" si="387"/>
        <v>0</v>
      </c>
      <c r="K844" s="35" t="str">
        <f t="shared" si="388"/>
        <v/>
      </c>
      <c r="L844" s="25"/>
      <c r="M844" s="25"/>
      <c r="N844" s="26"/>
      <c r="O844" s="29">
        <f>IFERROR(('Q3 Setup'!$D$15-'Q3 Setup'!$E$15+SUMIFS($N$4:$N843,$C$4:$C843,'Q3 Setup'!$C$15)-SUMIFS($N$4:$N843,$C$4:$C843,'Q3 Setup'!$C$15,$B$4:$B843,"&lt;"&amp;$B844))/IFERROR(NETWORKDAYS($B844,'Q3 Setup'!$G$4),1),0)</f>
        <v>0</v>
      </c>
      <c r="P844" s="38" t="str">
        <f t="shared" si="389"/>
        <v/>
      </c>
    </row>
    <row r="845" spans="2:17" ht="18.75" customHeight="1" x14ac:dyDescent="0.2">
      <c r="B845" s="31">
        <v>46386</v>
      </c>
      <c r="C845" s="39" t="str">
        <f>'Q3 Setup'!$C$16</f>
        <v>Rep 10</v>
      </c>
      <c r="D845" s="33"/>
      <c r="E845" s="25"/>
      <c r="F845" s="40">
        <f t="shared" si="384"/>
        <v>0</v>
      </c>
      <c r="G845" s="40" t="str">
        <f t="shared" si="385"/>
        <v/>
      </c>
      <c r="H845" s="41" t="str">
        <f t="shared" si="386"/>
        <v/>
      </c>
      <c r="I845" s="36"/>
      <c r="J845" s="42">
        <f t="shared" si="387"/>
        <v>0</v>
      </c>
      <c r="K845" s="41" t="str">
        <f t="shared" si="388"/>
        <v/>
      </c>
      <c r="L845" s="25"/>
      <c r="M845" s="25"/>
      <c r="N845" s="26"/>
      <c r="O845" s="29">
        <f>IFERROR(('Q3 Setup'!$D$16-'Q3 Setup'!$E$16+SUMIFS($N$4:$N844,$C$4:$C844,'Q3 Setup'!$C$16)-SUMIFS($N$4:$N844,$C$4:$C844,'Q3 Setup'!$C$16,$B$4:$B844,"&lt;"&amp;$B845))/IFERROR(NETWORKDAYS($B845,'Q3 Setup'!$G$4),1),0)</f>
        <v>0</v>
      </c>
      <c r="P845" s="43" t="str">
        <f t="shared" si="389"/>
        <v/>
      </c>
    </row>
    <row r="846" spans="2:17" ht="18.75" customHeight="1" x14ac:dyDescent="0.2">
      <c r="B846" s="31">
        <v>46386</v>
      </c>
      <c r="C846" s="32">
        <f>'Q3 Setup'!$C$17</f>
        <v>0</v>
      </c>
      <c r="D846" s="33"/>
      <c r="E846" s="25"/>
      <c r="F846" s="34">
        <f t="shared" si="384"/>
        <v>0</v>
      </c>
      <c r="G846" s="34" t="str">
        <f t="shared" si="385"/>
        <v/>
      </c>
      <c r="H846" s="35" t="str">
        <f t="shared" si="386"/>
        <v/>
      </c>
      <c r="I846" s="36"/>
      <c r="J846" s="37">
        <f t="shared" si="387"/>
        <v>0</v>
      </c>
      <c r="K846" s="35" t="str">
        <f t="shared" si="388"/>
        <v/>
      </c>
      <c r="L846" s="25"/>
      <c r="M846" s="25"/>
      <c r="N846" s="26"/>
      <c r="O846" s="29">
        <f>IFERROR(('Q3 Setup'!$D$17-'Q3 Setup'!$E$17+SUMIFS($N$4:$N845,$C$4:$C845,'Q3 Setup'!$C$17)-SUMIFS($N$4:$N845,$C$4:$C845,'Q3 Setup'!$C$17,$B$4:$B845,"&lt;"&amp;$B846))/IFERROR(NETWORKDAYS($B846,'Q3 Setup'!$G$4),1),0)</f>
        <v>0</v>
      </c>
      <c r="P846" s="38" t="str">
        <f t="shared" si="389"/>
        <v/>
      </c>
    </row>
    <row r="847" spans="2:17" ht="18.75" customHeight="1" x14ac:dyDescent="0.2">
      <c r="B847" s="31">
        <v>46386</v>
      </c>
      <c r="C847" s="39">
        <f>'Q3 Setup'!$C$18</f>
        <v>0</v>
      </c>
      <c r="D847" s="33"/>
      <c r="E847" s="25"/>
      <c r="F847" s="40">
        <f t="shared" si="384"/>
        <v>0</v>
      </c>
      <c r="G847" s="40" t="str">
        <f t="shared" si="385"/>
        <v/>
      </c>
      <c r="H847" s="41" t="str">
        <f t="shared" si="386"/>
        <v/>
      </c>
      <c r="I847" s="36"/>
      <c r="J847" s="42">
        <f t="shared" si="387"/>
        <v>0</v>
      </c>
      <c r="K847" s="41" t="str">
        <f t="shared" si="388"/>
        <v/>
      </c>
      <c r="L847" s="25"/>
      <c r="M847" s="25"/>
      <c r="N847" s="26"/>
      <c r="O847" s="29">
        <f>IFERROR(('Q3 Setup'!$D$18-'Q3 Setup'!$E$18+SUMIFS($N$4:$N846,$C$4:$C846,'Q3 Setup'!$C$18)-SUMIFS($N$4:$N846,$C$4:$C846,'Q3 Setup'!$C$18,$B$4:$B846,"&lt;"&amp;$B847))/IFERROR(NETWORKDAYS($B847,'Q3 Setup'!$G$4),1),0)</f>
        <v>0</v>
      </c>
      <c r="P847" s="43" t="str">
        <f t="shared" si="389"/>
        <v/>
      </c>
    </row>
    <row r="848" spans="2:17" ht="4.5" customHeight="1" x14ac:dyDescent="0.2"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</row>
    <row r="849" spans="2:17" ht="18.75" customHeight="1" x14ac:dyDescent="0.2">
      <c r="B849" s="31">
        <v>46387</v>
      </c>
      <c r="C849" s="32" t="str">
        <f>'Q3 Setup'!$C$7</f>
        <v>Rep 1</v>
      </c>
      <c r="D849" s="33"/>
      <c r="E849" s="25"/>
      <c r="F849" s="34">
        <f t="shared" ref="F849:F860" si="390">IFERROR(D849*7.5,"")</f>
        <v>0</v>
      </c>
      <c r="G849" s="34" t="str">
        <f t="shared" ref="G849:G860" si="391">IFERROR(E849/D849,"")</f>
        <v/>
      </c>
      <c r="H849" s="35" t="str">
        <f t="shared" ref="H849:H860" si="392">IFERROR(E849/F849,"")</f>
        <v/>
      </c>
      <c r="I849" s="36"/>
      <c r="J849" s="37">
        <f t="shared" ref="J849:J860" si="393">IFERROR(D849*0.375/24,"")</f>
        <v>0</v>
      </c>
      <c r="K849" s="35" t="str">
        <f t="shared" ref="K849:K860" si="394">IFERROR(I849/J849,"")</f>
        <v/>
      </c>
      <c r="L849" s="25"/>
      <c r="M849" s="25"/>
      <c r="N849" s="26"/>
      <c r="O849" s="29">
        <f>IFERROR(('Q3 Setup'!$D$7-'Q3 Setup'!$E$7+SUMIFS($N$4:$N848,$C$4:$C848,'Q3 Setup'!$C$7)-SUMIFS($N$4:$N848,$C$4:$C848,'Q3 Setup'!$C$7,$B$4:$B848,"&lt;"&amp;$B849))/IFERROR(NETWORKDAYS($B849,'Q3 Setup'!$G$4),1),0)</f>
        <v>0</v>
      </c>
      <c r="P849" s="38" t="str">
        <f t="shared" ref="P849:P860" si="395">IFERROR(N849/O849,"")</f>
        <v/>
      </c>
    </row>
    <row r="850" spans="2:17" ht="18.75" customHeight="1" x14ac:dyDescent="0.2">
      <c r="B850" s="31">
        <v>46387</v>
      </c>
      <c r="C850" s="39" t="str">
        <f>'Q3 Setup'!$C$8</f>
        <v>Rep 2</v>
      </c>
      <c r="D850" s="33"/>
      <c r="E850" s="25"/>
      <c r="F850" s="40">
        <f t="shared" si="390"/>
        <v>0</v>
      </c>
      <c r="G850" s="40" t="str">
        <f t="shared" si="391"/>
        <v/>
      </c>
      <c r="H850" s="41" t="str">
        <f t="shared" si="392"/>
        <v/>
      </c>
      <c r="I850" s="36"/>
      <c r="J850" s="42">
        <f t="shared" si="393"/>
        <v>0</v>
      </c>
      <c r="K850" s="41" t="str">
        <f t="shared" si="394"/>
        <v/>
      </c>
      <c r="L850" s="25"/>
      <c r="M850" s="25"/>
      <c r="N850" s="26"/>
      <c r="O850" s="29">
        <f>IFERROR(('Q3 Setup'!$D$8-'Q3 Setup'!$E$8+SUMIFS($N$4:$N849,$C$4:$C849,'Q3 Setup'!$C$8)-SUMIFS($N$4:$N849,$C$4:$C849,'Q3 Setup'!$C$8,$B$4:$B849,"&lt;"&amp;$B850))/IFERROR(NETWORKDAYS($B850,'Q3 Setup'!$G$4),1),0)</f>
        <v>0</v>
      </c>
      <c r="P850" s="43" t="str">
        <f t="shared" si="395"/>
        <v/>
      </c>
    </row>
    <row r="851" spans="2:17" ht="18.75" customHeight="1" x14ac:dyDescent="0.2">
      <c r="B851" s="31">
        <v>46387</v>
      </c>
      <c r="C851" s="32" t="str">
        <f>'Q3 Setup'!$C$9</f>
        <v>Rep 3</v>
      </c>
      <c r="D851" s="33"/>
      <c r="E851" s="25"/>
      <c r="F851" s="34">
        <f t="shared" si="390"/>
        <v>0</v>
      </c>
      <c r="G851" s="34" t="str">
        <f t="shared" si="391"/>
        <v/>
      </c>
      <c r="H851" s="35" t="str">
        <f t="shared" si="392"/>
        <v/>
      </c>
      <c r="I851" s="36"/>
      <c r="J851" s="37">
        <f t="shared" si="393"/>
        <v>0</v>
      </c>
      <c r="K851" s="35" t="str">
        <f t="shared" si="394"/>
        <v/>
      </c>
      <c r="L851" s="25"/>
      <c r="M851" s="25"/>
      <c r="N851" s="26"/>
      <c r="O851" s="29">
        <f>IFERROR(('Q3 Setup'!$D$9-'Q3 Setup'!$E$9+SUMIFS($N$4:$N850,$C$4:$C850,'Q3 Setup'!$C$9)-SUMIFS($N$4:$N850,$C$4:$C850,'Q3 Setup'!$C$9,$B$4:$B850,"&lt;"&amp;$B851))/IFERROR(NETWORKDAYS($B851,'Q3 Setup'!$G$4),1),0)</f>
        <v>0</v>
      </c>
      <c r="P851" s="38" t="str">
        <f t="shared" si="395"/>
        <v/>
      </c>
    </row>
    <row r="852" spans="2:17" ht="18.75" customHeight="1" x14ac:dyDescent="0.2">
      <c r="B852" s="31">
        <v>46387</v>
      </c>
      <c r="C852" s="39" t="str">
        <f>'Q3 Setup'!$C$10</f>
        <v>Rep 4</v>
      </c>
      <c r="D852" s="33"/>
      <c r="E852" s="25"/>
      <c r="F852" s="40">
        <f t="shared" si="390"/>
        <v>0</v>
      </c>
      <c r="G852" s="40" t="str">
        <f t="shared" si="391"/>
        <v/>
      </c>
      <c r="H852" s="41" t="str">
        <f t="shared" si="392"/>
        <v/>
      </c>
      <c r="I852" s="36"/>
      <c r="J852" s="42">
        <f t="shared" si="393"/>
        <v>0</v>
      </c>
      <c r="K852" s="41" t="str">
        <f t="shared" si="394"/>
        <v/>
      </c>
      <c r="L852" s="25"/>
      <c r="M852" s="25"/>
      <c r="N852" s="26"/>
      <c r="O852" s="29">
        <f>IFERROR(('Q3 Setup'!$D$10-'Q3 Setup'!$E$10+SUMIFS($N$4:$N851,$C$4:$C851,'Q3 Setup'!$C$10)-SUMIFS($N$4:$N851,$C$4:$C851,'Q3 Setup'!$C$10,$B$4:$B851,"&lt;"&amp;$B852))/IFERROR(NETWORKDAYS($B852,'Q3 Setup'!$G$4),1),0)</f>
        <v>0</v>
      </c>
      <c r="P852" s="43" t="str">
        <f t="shared" si="395"/>
        <v/>
      </c>
    </row>
    <row r="853" spans="2:17" ht="18.75" customHeight="1" x14ac:dyDescent="0.2">
      <c r="B853" s="31">
        <v>46387</v>
      </c>
      <c r="C853" s="32" t="str">
        <f>'Q3 Setup'!$C$11</f>
        <v>Rep 5</v>
      </c>
      <c r="D853" s="33"/>
      <c r="E853" s="25"/>
      <c r="F853" s="34">
        <f t="shared" si="390"/>
        <v>0</v>
      </c>
      <c r="G853" s="34" t="str">
        <f t="shared" si="391"/>
        <v/>
      </c>
      <c r="H853" s="35" t="str">
        <f t="shared" si="392"/>
        <v/>
      </c>
      <c r="I853" s="36"/>
      <c r="J853" s="37">
        <f t="shared" si="393"/>
        <v>0</v>
      </c>
      <c r="K853" s="35" t="str">
        <f t="shared" si="394"/>
        <v/>
      </c>
      <c r="L853" s="25"/>
      <c r="M853" s="25"/>
      <c r="N853" s="26"/>
      <c r="O853" s="29">
        <f>IFERROR(('Q3 Setup'!$D$11-'Q3 Setup'!$E$11+SUMIFS($N$4:$N852,$C$4:$C852,'Q3 Setup'!$C$11)-SUMIFS($N$4:$N852,$C$4:$C852,'Q3 Setup'!$C$11,$B$4:$B852,"&lt;"&amp;$B853))/IFERROR(NETWORKDAYS($B853,'Q3 Setup'!$G$4),1),0)</f>
        <v>0</v>
      </c>
      <c r="P853" s="38" t="str">
        <f t="shared" si="395"/>
        <v/>
      </c>
    </row>
    <row r="854" spans="2:17" ht="18.75" customHeight="1" x14ac:dyDescent="0.2">
      <c r="B854" s="31">
        <v>46387</v>
      </c>
      <c r="C854" s="39" t="str">
        <f>'Q3 Setup'!$C$12</f>
        <v>Rep 6</v>
      </c>
      <c r="D854" s="33"/>
      <c r="E854" s="25"/>
      <c r="F854" s="40">
        <f t="shared" si="390"/>
        <v>0</v>
      </c>
      <c r="G854" s="40" t="str">
        <f t="shared" si="391"/>
        <v/>
      </c>
      <c r="H854" s="41" t="str">
        <f t="shared" si="392"/>
        <v/>
      </c>
      <c r="I854" s="36"/>
      <c r="J854" s="42">
        <f t="shared" si="393"/>
        <v>0</v>
      </c>
      <c r="K854" s="41" t="str">
        <f t="shared" si="394"/>
        <v/>
      </c>
      <c r="L854" s="25"/>
      <c r="M854" s="25"/>
      <c r="N854" s="26"/>
      <c r="O854" s="29">
        <f>IFERROR(('Q3 Setup'!$D$12-'Q3 Setup'!$E$12+SUMIFS($N$4:$N853,$C$4:$C853,'Q3 Setup'!$C$12)-SUMIFS($N$4:$N853,$C$4:$C853,'Q3 Setup'!$C$12,$B$4:$B853,"&lt;"&amp;$B854))/IFERROR(NETWORKDAYS($B854,'Q3 Setup'!$G$4),1),0)</f>
        <v>0</v>
      </c>
      <c r="P854" s="43" t="str">
        <f t="shared" si="395"/>
        <v/>
      </c>
    </row>
    <row r="855" spans="2:17" ht="18.75" customHeight="1" x14ac:dyDescent="0.2">
      <c r="B855" s="31">
        <v>46387</v>
      </c>
      <c r="C855" s="32" t="str">
        <f>'Q3 Setup'!$C$13</f>
        <v>Rep 7</v>
      </c>
      <c r="D855" s="33"/>
      <c r="E855" s="25"/>
      <c r="F855" s="34">
        <f t="shared" si="390"/>
        <v>0</v>
      </c>
      <c r="G855" s="34" t="str">
        <f t="shared" si="391"/>
        <v/>
      </c>
      <c r="H855" s="35" t="str">
        <f t="shared" si="392"/>
        <v/>
      </c>
      <c r="I855" s="36"/>
      <c r="J855" s="37">
        <f t="shared" si="393"/>
        <v>0</v>
      </c>
      <c r="K855" s="35" t="str">
        <f t="shared" si="394"/>
        <v/>
      </c>
      <c r="L855" s="25"/>
      <c r="M855" s="25"/>
      <c r="N855" s="26"/>
      <c r="O855" s="29">
        <f>IFERROR(('Q3 Setup'!$D$13-'Q3 Setup'!$E$13+SUMIFS($N$4:$N854,$C$4:$C854,'Q3 Setup'!$C$13)-SUMIFS($N$4:$N854,$C$4:$C854,'Q3 Setup'!$C$13,$B$4:$B854,"&lt;"&amp;$B855))/IFERROR(NETWORKDAYS($B855,'Q3 Setup'!$G$4),1),0)</f>
        <v>0</v>
      </c>
      <c r="P855" s="38" t="str">
        <f t="shared" si="395"/>
        <v/>
      </c>
    </row>
    <row r="856" spans="2:17" ht="18.75" customHeight="1" x14ac:dyDescent="0.2">
      <c r="B856" s="31">
        <v>46387</v>
      </c>
      <c r="C856" s="39" t="str">
        <f>'Q3 Setup'!$C$14</f>
        <v>Rep 8</v>
      </c>
      <c r="D856" s="33"/>
      <c r="E856" s="25"/>
      <c r="F856" s="40">
        <f t="shared" si="390"/>
        <v>0</v>
      </c>
      <c r="G856" s="40" t="str">
        <f t="shared" si="391"/>
        <v/>
      </c>
      <c r="H856" s="41" t="str">
        <f t="shared" si="392"/>
        <v/>
      </c>
      <c r="I856" s="36"/>
      <c r="J856" s="42">
        <f t="shared" si="393"/>
        <v>0</v>
      </c>
      <c r="K856" s="41" t="str">
        <f t="shared" si="394"/>
        <v/>
      </c>
      <c r="L856" s="25"/>
      <c r="M856" s="25"/>
      <c r="N856" s="26"/>
      <c r="O856" s="29">
        <f>IFERROR(('Q3 Setup'!$D$14-'Q3 Setup'!$E$14+SUMIFS($N$4:$N855,$C$4:$C855,'Q3 Setup'!$C$14)-SUMIFS($N$4:$N855,$C$4:$C855,'Q3 Setup'!$C$14,$B$4:$B855,"&lt;"&amp;$B856))/IFERROR(NETWORKDAYS($B856,'Q3 Setup'!$G$4),1),0)</f>
        <v>0</v>
      </c>
      <c r="P856" s="43" t="str">
        <f t="shared" si="395"/>
        <v/>
      </c>
    </row>
    <row r="857" spans="2:17" ht="18.75" customHeight="1" x14ac:dyDescent="0.2">
      <c r="B857" s="31">
        <v>46387</v>
      </c>
      <c r="C857" s="32" t="str">
        <f>'Q3 Setup'!$C$15</f>
        <v>Rep 9</v>
      </c>
      <c r="D857" s="33"/>
      <c r="E857" s="25"/>
      <c r="F857" s="34">
        <f t="shared" si="390"/>
        <v>0</v>
      </c>
      <c r="G857" s="34" t="str">
        <f t="shared" si="391"/>
        <v/>
      </c>
      <c r="H857" s="35" t="str">
        <f t="shared" si="392"/>
        <v/>
      </c>
      <c r="I857" s="36"/>
      <c r="J857" s="37">
        <f t="shared" si="393"/>
        <v>0</v>
      </c>
      <c r="K857" s="35" t="str">
        <f t="shared" si="394"/>
        <v/>
      </c>
      <c r="L857" s="25"/>
      <c r="M857" s="25"/>
      <c r="N857" s="26"/>
      <c r="O857" s="29">
        <f>IFERROR(('Q3 Setup'!$D$15-'Q3 Setup'!$E$15+SUMIFS($N$4:$N856,$C$4:$C856,'Q3 Setup'!$C$15)-SUMIFS($N$4:$N856,$C$4:$C856,'Q3 Setup'!$C$15,$B$4:$B856,"&lt;"&amp;$B857))/IFERROR(NETWORKDAYS($B857,'Q3 Setup'!$G$4),1),0)</f>
        <v>0</v>
      </c>
      <c r="P857" s="38" t="str">
        <f t="shared" si="395"/>
        <v/>
      </c>
    </row>
    <row r="858" spans="2:17" ht="18.75" customHeight="1" x14ac:dyDescent="0.2">
      <c r="B858" s="31">
        <v>46387</v>
      </c>
      <c r="C858" s="39" t="str">
        <f>'Q3 Setup'!$C$16</f>
        <v>Rep 10</v>
      </c>
      <c r="D858" s="33"/>
      <c r="E858" s="25"/>
      <c r="F858" s="40">
        <f t="shared" si="390"/>
        <v>0</v>
      </c>
      <c r="G858" s="40" t="str">
        <f t="shared" si="391"/>
        <v/>
      </c>
      <c r="H858" s="41" t="str">
        <f t="shared" si="392"/>
        <v/>
      </c>
      <c r="I858" s="36"/>
      <c r="J858" s="42">
        <f t="shared" si="393"/>
        <v>0</v>
      </c>
      <c r="K858" s="41" t="str">
        <f t="shared" si="394"/>
        <v/>
      </c>
      <c r="L858" s="25"/>
      <c r="M858" s="25"/>
      <c r="N858" s="26"/>
      <c r="O858" s="29">
        <f>IFERROR(('Q3 Setup'!$D$16-'Q3 Setup'!$E$16+SUMIFS($N$4:$N857,$C$4:$C857,'Q3 Setup'!$C$16)-SUMIFS($N$4:$N857,$C$4:$C857,'Q3 Setup'!$C$16,$B$4:$B857,"&lt;"&amp;$B858))/IFERROR(NETWORKDAYS($B858,'Q3 Setup'!$G$4),1),0)</f>
        <v>0</v>
      </c>
      <c r="P858" s="43" t="str">
        <f t="shared" si="395"/>
        <v/>
      </c>
    </row>
    <row r="859" spans="2:17" ht="18.75" customHeight="1" x14ac:dyDescent="0.2">
      <c r="B859" s="31">
        <v>46387</v>
      </c>
      <c r="C859" s="32">
        <f>'Q3 Setup'!$C$17</f>
        <v>0</v>
      </c>
      <c r="D859" s="33"/>
      <c r="E859" s="25"/>
      <c r="F859" s="34">
        <f t="shared" si="390"/>
        <v>0</v>
      </c>
      <c r="G859" s="34" t="str">
        <f t="shared" si="391"/>
        <v/>
      </c>
      <c r="H859" s="35" t="str">
        <f t="shared" si="392"/>
        <v/>
      </c>
      <c r="I859" s="36"/>
      <c r="J859" s="37">
        <f t="shared" si="393"/>
        <v>0</v>
      </c>
      <c r="K859" s="35" t="str">
        <f t="shared" si="394"/>
        <v/>
      </c>
      <c r="L859" s="25"/>
      <c r="M859" s="25"/>
      <c r="N859" s="26"/>
      <c r="O859" s="29">
        <f>IFERROR(('Q3 Setup'!$D$17-'Q3 Setup'!$E$17+SUMIFS($N$4:$N858,$C$4:$C858,'Q3 Setup'!$C$17)-SUMIFS($N$4:$N858,$C$4:$C858,'Q3 Setup'!$C$17,$B$4:$B858,"&lt;"&amp;$B859))/IFERROR(NETWORKDAYS($B859,'Q3 Setup'!$G$4),1),0)</f>
        <v>0</v>
      </c>
      <c r="P859" s="38" t="str">
        <f t="shared" si="395"/>
        <v/>
      </c>
    </row>
    <row r="860" spans="2:17" ht="18.75" customHeight="1" x14ac:dyDescent="0.2">
      <c r="B860" s="31">
        <v>46387</v>
      </c>
      <c r="C860" s="39">
        <f>'Q3 Setup'!$C$18</f>
        <v>0</v>
      </c>
      <c r="D860" s="33"/>
      <c r="E860" s="25"/>
      <c r="F860" s="40">
        <f t="shared" si="390"/>
        <v>0</v>
      </c>
      <c r="G860" s="40" t="str">
        <f t="shared" si="391"/>
        <v/>
      </c>
      <c r="H860" s="41" t="str">
        <f t="shared" si="392"/>
        <v/>
      </c>
      <c r="I860" s="36"/>
      <c r="J860" s="42">
        <f t="shared" si="393"/>
        <v>0</v>
      </c>
      <c r="K860" s="41" t="str">
        <f t="shared" si="394"/>
        <v/>
      </c>
      <c r="L860" s="25"/>
      <c r="M860" s="25"/>
      <c r="N860" s="26"/>
      <c r="O860" s="29">
        <f>IFERROR(('Q3 Setup'!$D$18-'Q3 Setup'!$E$18+SUMIFS($N$4:$N859,$C$4:$C859,'Q3 Setup'!$C$18)-SUMIFS($N$4:$N859,$C$4:$C859,'Q3 Setup'!$C$18,$B$4:$B859,"&lt;"&amp;$B860))/IFERROR(NETWORKDAYS($B860,'Q3 Setup'!$G$4),1),0)</f>
        <v>0</v>
      </c>
      <c r="P860" s="43" t="str">
        <f t="shared" si="395"/>
        <v/>
      </c>
    </row>
    <row r="861" spans="2:17" ht="4.5" customHeight="1" x14ac:dyDescent="0.2"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</row>
  </sheetData>
  <mergeCells count="2">
    <mergeCell ref="B1:Q1"/>
    <mergeCell ref="B2:Q2"/>
  </mergeCells>
  <conditionalFormatting sqref="H4:H15">
    <cfRule type="cellIs" dxfId="1265" priority="5" operator="lessThan">
      <formula>0.8</formula>
    </cfRule>
    <cfRule type="cellIs" dxfId="1264" priority="6" operator="between">
      <formula>0.8</formula>
      <formula>0.9999</formula>
    </cfRule>
    <cfRule type="cellIs" dxfId="1263" priority="7" operator="greaterThanOrEqual">
      <formula>1</formula>
    </cfRule>
  </conditionalFormatting>
  <conditionalFormatting sqref="H17:H28">
    <cfRule type="cellIs" dxfId="1262" priority="14" operator="lessThan">
      <formula>0.8</formula>
    </cfRule>
    <cfRule type="cellIs" dxfId="1261" priority="16" operator="greaterThanOrEqual">
      <formula>1</formula>
    </cfRule>
    <cfRule type="cellIs" dxfId="1260" priority="15" operator="between">
      <formula>0.8</formula>
      <formula>0.9999</formula>
    </cfRule>
  </conditionalFormatting>
  <conditionalFormatting sqref="H30:H41">
    <cfRule type="cellIs" dxfId="1259" priority="25" operator="greaterThanOrEqual">
      <formula>1</formula>
    </cfRule>
    <cfRule type="cellIs" dxfId="1258" priority="24" operator="between">
      <formula>0.8</formula>
      <formula>0.9999</formula>
    </cfRule>
    <cfRule type="cellIs" dxfId="1257" priority="23" operator="lessThan">
      <formula>0.8</formula>
    </cfRule>
  </conditionalFormatting>
  <conditionalFormatting sqref="H43:H54">
    <cfRule type="cellIs" dxfId="1256" priority="34" operator="greaterThanOrEqual">
      <formula>1</formula>
    </cfRule>
    <cfRule type="cellIs" dxfId="1255" priority="33" operator="between">
      <formula>0.8</formula>
      <formula>0.9999</formula>
    </cfRule>
    <cfRule type="cellIs" dxfId="1254" priority="32" operator="lessThan">
      <formula>0.8</formula>
    </cfRule>
  </conditionalFormatting>
  <conditionalFormatting sqref="H56:H67">
    <cfRule type="cellIs" dxfId="1253" priority="42" operator="between">
      <formula>0.8</formula>
      <formula>0.9999</formula>
    </cfRule>
    <cfRule type="cellIs" dxfId="1252" priority="43" operator="greaterThanOrEqual">
      <formula>1</formula>
    </cfRule>
    <cfRule type="cellIs" dxfId="1251" priority="41" operator="lessThan">
      <formula>0.8</formula>
    </cfRule>
  </conditionalFormatting>
  <conditionalFormatting sqref="H69:H80">
    <cfRule type="cellIs" dxfId="1250" priority="50" operator="lessThan">
      <formula>0.8</formula>
    </cfRule>
    <cfRule type="cellIs" dxfId="1249" priority="51" operator="between">
      <formula>0.8</formula>
      <formula>0.9999</formula>
    </cfRule>
    <cfRule type="cellIs" dxfId="1248" priority="52" operator="greaterThanOrEqual">
      <formula>1</formula>
    </cfRule>
  </conditionalFormatting>
  <conditionalFormatting sqref="H82:H93">
    <cfRule type="cellIs" dxfId="1247" priority="59" operator="lessThan">
      <formula>0.8</formula>
    </cfRule>
    <cfRule type="cellIs" dxfId="1246" priority="60" operator="between">
      <formula>0.8</formula>
      <formula>0.9999</formula>
    </cfRule>
    <cfRule type="cellIs" dxfId="1245" priority="61" operator="greaterThanOrEqual">
      <formula>1</formula>
    </cfRule>
  </conditionalFormatting>
  <conditionalFormatting sqref="H95:H106">
    <cfRule type="cellIs" dxfId="1244" priority="70" operator="greaterThanOrEqual">
      <formula>1</formula>
    </cfRule>
    <cfRule type="cellIs" dxfId="1243" priority="68" operator="lessThan">
      <formula>0.8</formula>
    </cfRule>
    <cfRule type="cellIs" dxfId="1242" priority="69" operator="between">
      <formula>0.8</formula>
      <formula>0.9999</formula>
    </cfRule>
  </conditionalFormatting>
  <conditionalFormatting sqref="H108:H119">
    <cfRule type="cellIs" dxfId="1241" priority="79" operator="greaterThanOrEqual">
      <formula>1</formula>
    </cfRule>
    <cfRule type="cellIs" dxfId="1240" priority="77" operator="lessThan">
      <formula>0.8</formula>
    </cfRule>
    <cfRule type="cellIs" dxfId="1239" priority="78" operator="between">
      <formula>0.8</formula>
      <formula>0.9999</formula>
    </cfRule>
  </conditionalFormatting>
  <conditionalFormatting sqref="H121:H132">
    <cfRule type="cellIs" dxfId="1238" priority="86" operator="lessThan">
      <formula>0.8</formula>
    </cfRule>
    <cfRule type="cellIs" dxfId="1237" priority="87" operator="between">
      <formula>0.8</formula>
      <formula>0.9999</formula>
    </cfRule>
    <cfRule type="cellIs" dxfId="1236" priority="88" operator="greaterThanOrEqual">
      <formula>1</formula>
    </cfRule>
  </conditionalFormatting>
  <conditionalFormatting sqref="H134:H145">
    <cfRule type="cellIs" dxfId="1235" priority="95" operator="lessThan">
      <formula>0.8</formula>
    </cfRule>
    <cfRule type="cellIs" dxfId="1234" priority="97" operator="greaterThanOrEqual">
      <formula>1</formula>
    </cfRule>
    <cfRule type="cellIs" dxfId="1233" priority="96" operator="between">
      <formula>0.8</formula>
      <formula>0.9999</formula>
    </cfRule>
  </conditionalFormatting>
  <conditionalFormatting sqref="H147:H158">
    <cfRule type="cellIs" dxfId="1232" priority="106" operator="greaterThanOrEqual">
      <formula>1</formula>
    </cfRule>
    <cfRule type="cellIs" dxfId="1231" priority="105" operator="between">
      <formula>0.8</formula>
      <formula>0.9999</formula>
    </cfRule>
    <cfRule type="cellIs" dxfId="1230" priority="104" operator="lessThan">
      <formula>0.8</formula>
    </cfRule>
  </conditionalFormatting>
  <conditionalFormatting sqref="H160:H171">
    <cfRule type="cellIs" dxfId="1229" priority="113" operator="lessThan">
      <formula>0.8</formula>
    </cfRule>
    <cfRule type="cellIs" dxfId="1228" priority="114" operator="between">
      <formula>0.8</formula>
      <formula>0.9999</formula>
    </cfRule>
    <cfRule type="cellIs" dxfId="1227" priority="115" operator="greaterThanOrEqual">
      <formula>1</formula>
    </cfRule>
  </conditionalFormatting>
  <conditionalFormatting sqref="H173:H184">
    <cfRule type="cellIs" dxfId="1226" priority="123" operator="between">
      <formula>0.8</formula>
      <formula>0.9999</formula>
    </cfRule>
    <cfRule type="cellIs" dxfId="1225" priority="124" operator="greaterThanOrEqual">
      <formula>1</formula>
    </cfRule>
    <cfRule type="cellIs" dxfId="1224" priority="122" operator="lessThan">
      <formula>0.8</formula>
    </cfRule>
  </conditionalFormatting>
  <conditionalFormatting sqref="H186:H197">
    <cfRule type="cellIs" dxfId="1223" priority="131" operator="lessThan">
      <formula>0.8</formula>
    </cfRule>
    <cfRule type="cellIs" dxfId="1222" priority="132" operator="between">
      <formula>0.8</formula>
      <formula>0.9999</formula>
    </cfRule>
    <cfRule type="cellIs" dxfId="1221" priority="133" operator="greaterThanOrEqual">
      <formula>1</formula>
    </cfRule>
  </conditionalFormatting>
  <conditionalFormatting sqref="H199:H210">
    <cfRule type="cellIs" dxfId="1220" priority="140" operator="lessThan">
      <formula>0.8</formula>
    </cfRule>
    <cfRule type="cellIs" dxfId="1219" priority="141" operator="between">
      <formula>0.8</formula>
      <formula>0.9999</formula>
    </cfRule>
    <cfRule type="cellIs" dxfId="1218" priority="142" operator="greaterThanOrEqual">
      <formula>1</formula>
    </cfRule>
  </conditionalFormatting>
  <conditionalFormatting sqref="H212:H223">
    <cfRule type="cellIs" dxfId="1217" priority="149" operator="lessThan">
      <formula>0.8</formula>
    </cfRule>
    <cfRule type="cellIs" dxfId="1216" priority="150" operator="between">
      <formula>0.8</formula>
      <formula>0.9999</formula>
    </cfRule>
    <cfRule type="cellIs" dxfId="1215" priority="151" operator="greaterThanOrEqual">
      <formula>1</formula>
    </cfRule>
  </conditionalFormatting>
  <conditionalFormatting sqref="H225:H236">
    <cfRule type="cellIs" dxfId="1214" priority="158" operator="lessThan">
      <formula>0.8</formula>
    </cfRule>
    <cfRule type="cellIs" dxfId="1213" priority="159" operator="between">
      <formula>0.8</formula>
      <formula>0.9999</formula>
    </cfRule>
    <cfRule type="cellIs" dxfId="1212" priority="160" operator="greaterThanOrEqual">
      <formula>1</formula>
    </cfRule>
  </conditionalFormatting>
  <conditionalFormatting sqref="H238:H249">
    <cfRule type="cellIs" dxfId="1211" priority="167" operator="lessThan">
      <formula>0.8</formula>
    </cfRule>
    <cfRule type="cellIs" dxfId="1210" priority="168" operator="between">
      <formula>0.8</formula>
      <formula>0.9999</formula>
    </cfRule>
    <cfRule type="cellIs" dxfId="1209" priority="169" operator="greaterThanOrEqual">
      <formula>1</formula>
    </cfRule>
  </conditionalFormatting>
  <conditionalFormatting sqref="H251:H262">
    <cfRule type="cellIs" dxfId="1208" priority="176" operator="lessThan">
      <formula>0.8</formula>
    </cfRule>
    <cfRule type="cellIs" dxfId="1207" priority="177" operator="between">
      <formula>0.8</formula>
      <formula>0.9999</formula>
    </cfRule>
    <cfRule type="cellIs" dxfId="1206" priority="178" operator="greaterThanOrEqual">
      <formula>1</formula>
    </cfRule>
  </conditionalFormatting>
  <conditionalFormatting sqref="H264:H275">
    <cfRule type="cellIs" dxfId="1205" priority="186" operator="between">
      <formula>0.8</formula>
      <formula>0.9999</formula>
    </cfRule>
    <cfRule type="cellIs" dxfId="1204" priority="185" operator="lessThan">
      <formula>0.8</formula>
    </cfRule>
    <cfRule type="cellIs" dxfId="1203" priority="187" operator="greaterThanOrEqual">
      <formula>1</formula>
    </cfRule>
  </conditionalFormatting>
  <conditionalFormatting sqref="H277:H288">
    <cfRule type="cellIs" dxfId="1202" priority="196" operator="greaterThanOrEqual">
      <formula>1</formula>
    </cfRule>
    <cfRule type="cellIs" dxfId="1201" priority="194" operator="lessThan">
      <formula>0.8</formula>
    </cfRule>
    <cfRule type="cellIs" dxfId="1200" priority="195" operator="between">
      <formula>0.8</formula>
      <formula>0.9999</formula>
    </cfRule>
  </conditionalFormatting>
  <conditionalFormatting sqref="H290:H301">
    <cfRule type="cellIs" dxfId="1199" priority="205" operator="greaterThanOrEqual">
      <formula>1</formula>
    </cfRule>
    <cfRule type="cellIs" dxfId="1198" priority="204" operator="between">
      <formula>0.8</formula>
      <formula>0.9999</formula>
    </cfRule>
    <cfRule type="cellIs" dxfId="1197" priority="203" operator="lessThan">
      <formula>0.8</formula>
    </cfRule>
  </conditionalFormatting>
  <conditionalFormatting sqref="H303:H314">
    <cfRule type="cellIs" dxfId="1196" priority="214" operator="greaterThanOrEqual">
      <formula>1</formula>
    </cfRule>
    <cfRule type="cellIs" dxfId="1195" priority="213" operator="between">
      <formula>0.8</formula>
      <formula>0.9999</formula>
    </cfRule>
    <cfRule type="cellIs" dxfId="1194" priority="212" operator="lessThan">
      <formula>0.8</formula>
    </cfRule>
  </conditionalFormatting>
  <conditionalFormatting sqref="H316:H327">
    <cfRule type="cellIs" dxfId="1193" priority="221" operator="lessThan">
      <formula>0.8</formula>
    </cfRule>
    <cfRule type="cellIs" dxfId="1192" priority="222" operator="between">
      <formula>0.8</formula>
      <formula>0.9999</formula>
    </cfRule>
    <cfRule type="cellIs" dxfId="1191" priority="223" operator="greaterThanOrEqual">
      <formula>1</formula>
    </cfRule>
  </conditionalFormatting>
  <conditionalFormatting sqref="H329:H340">
    <cfRule type="cellIs" dxfId="1190" priority="231" operator="between">
      <formula>0.8</formula>
      <formula>0.9999</formula>
    </cfRule>
    <cfRule type="cellIs" dxfId="1189" priority="230" operator="lessThan">
      <formula>0.8</formula>
    </cfRule>
    <cfRule type="cellIs" dxfId="1188" priority="232" operator="greaterThanOrEqual">
      <formula>1</formula>
    </cfRule>
  </conditionalFormatting>
  <conditionalFormatting sqref="H342:H353">
    <cfRule type="cellIs" dxfId="1187" priority="241" operator="greaterThanOrEqual">
      <formula>1</formula>
    </cfRule>
    <cfRule type="cellIs" dxfId="1186" priority="240" operator="between">
      <formula>0.8</formula>
      <formula>0.9999</formula>
    </cfRule>
    <cfRule type="cellIs" dxfId="1185" priority="239" operator="lessThan">
      <formula>0.8</formula>
    </cfRule>
  </conditionalFormatting>
  <conditionalFormatting sqref="H355:H366">
    <cfRule type="cellIs" dxfId="1184" priority="248" operator="lessThan">
      <formula>0.8</formula>
    </cfRule>
    <cfRule type="cellIs" dxfId="1183" priority="249" operator="between">
      <formula>0.8</formula>
      <formula>0.9999</formula>
    </cfRule>
    <cfRule type="cellIs" dxfId="1182" priority="250" operator="greaterThanOrEqual">
      <formula>1</formula>
    </cfRule>
  </conditionalFormatting>
  <conditionalFormatting sqref="H368:H379">
    <cfRule type="cellIs" dxfId="1181" priority="258" operator="between">
      <formula>0.8</formula>
      <formula>0.9999</formula>
    </cfRule>
    <cfRule type="cellIs" dxfId="1180" priority="257" operator="lessThan">
      <formula>0.8</formula>
    </cfRule>
    <cfRule type="cellIs" dxfId="1179" priority="259" operator="greaterThanOrEqual">
      <formula>1</formula>
    </cfRule>
  </conditionalFormatting>
  <conditionalFormatting sqref="H381:H392">
    <cfRule type="cellIs" dxfId="1178" priority="267" operator="between">
      <formula>0.8</formula>
      <formula>0.9999</formula>
    </cfRule>
    <cfRule type="cellIs" dxfId="1177" priority="266" operator="lessThan">
      <formula>0.8</formula>
    </cfRule>
    <cfRule type="cellIs" dxfId="1176" priority="268" operator="greaterThanOrEqual">
      <formula>1</formula>
    </cfRule>
  </conditionalFormatting>
  <conditionalFormatting sqref="H394:H405">
    <cfRule type="cellIs" dxfId="1175" priority="277" operator="greaterThanOrEqual">
      <formula>1</formula>
    </cfRule>
    <cfRule type="cellIs" dxfId="1174" priority="276" operator="between">
      <formula>0.8</formula>
      <formula>0.9999</formula>
    </cfRule>
    <cfRule type="cellIs" dxfId="1173" priority="275" operator="lessThan">
      <formula>0.8</formula>
    </cfRule>
  </conditionalFormatting>
  <conditionalFormatting sqref="H407:H418">
    <cfRule type="cellIs" dxfId="1172" priority="284" operator="lessThan">
      <formula>0.8</formula>
    </cfRule>
    <cfRule type="cellIs" dxfId="1171" priority="285" operator="between">
      <formula>0.8</formula>
      <formula>0.9999</formula>
    </cfRule>
    <cfRule type="cellIs" dxfId="1170" priority="286" operator="greaterThanOrEqual">
      <formula>1</formula>
    </cfRule>
  </conditionalFormatting>
  <conditionalFormatting sqref="H420:H431">
    <cfRule type="cellIs" dxfId="1169" priority="295" operator="greaterThanOrEqual">
      <formula>1</formula>
    </cfRule>
    <cfRule type="cellIs" dxfId="1168" priority="294" operator="between">
      <formula>0.8</formula>
      <formula>0.9999</formula>
    </cfRule>
    <cfRule type="cellIs" dxfId="1167" priority="293" operator="lessThan">
      <formula>0.8</formula>
    </cfRule>
  </conditionalFormatting>
  <conditionalFormatting sqref="H433:H444">
    <cfRule type="cellIs" dxfId="1166" priority="302" operator="lessThan">
      <formula>0.8</formula>
    </cfRule>
    <cfRule type="cellIs" dxfId="1165" priority="303" operator="between">
      <formula>0.8</formula>
      <formula>0.9999</formula>
    </cfRule>
    <cfRule type="cellIs" dxfId="1164" priority="304" operator="greaterThanOrEqual">
      <formula>1</formula>
    </cfRule>
  </conditionalFormatting>
  <conditionalFormatting sqref="H446:H457">
    <cfRule type="cellIs" dxfId="1163" priority="311" operator="lessThan">
      <formula>0.8</formula>
    </cfRule>
    <cfRule type="cellIs" dxfId="1162" priority="312" operator="between">
      <formula>0.8</formula>
      <formula>0.9999</formula>
    </cfRule>
    <cfRule type="cellIs" dxfId="1161" priority="313" operator="greaterThanOrEqual">
      <formula>1</formula>
    </cfRule>
  </conditionalFormatting>
  <conditionalFormatting sqref="H459:H470">
    <cfRule type="cellIs" dxfId="1160" priority="321" operator="between">
      <formula>0.8</formula>
      <formula>0.9999</formula>
    </cfRule>
    <cfRule type="cellIs" dxfId="1159" priority="322" operator="greaterThanOrEqual">
      <formula>1</formula>
    </cfRule>
    <cfRule type="cellIs" dxfId="1158" priority="320" operator="lessThan">
      <formula>0.8</formula>
    </cfRule>
  </conditionalFormatting>
  <conditionalFormatting sqref="H472:H483">
    <cfRule type="cellIs" dxfId="1157" priority="329" operator="lessThan">
      <formula>0.8</formula>
    </cfRule>
    <cfRule type="cellIs" dxfId="1156" priority="330" operator="between">
      <formula>0.8</formula>
      <formula>0.9999</formula>
    </cfRule>
    <cfRule type="cellIs" dxfId="1155" priority="331" operator="greaterThanOrEqual">
      <formula>1</formula>
    </cfRule>
  </conditionalFormatting>
  <conditionalFormatting sqref="H485:H496">
    <cfRule type="cellIs" dxfId="1154" priority="340" operator="greaterThanOrEqual">
      <formula>1</formula>
    </cfRule>
    <cfRule type="cellIs" dxfId="1153" priority="339" operator="between">
      <formula>0.8</formula>
      <formula>0.9999</formula>
    </cfRule>
    <cfRule type="cellIs" dxfId="1152" priority="338" operator="lessThan">
      <formula>0.8</formula>
    </cfRule>
  </conditionalFormatting>
  <conditionalFormatting sqref="H498:H509">
    <cfRule type="cellIs" dxfId="1151" priority="349" operator="greaterThanOrEqual">
      <formula>1</formula>
    </cfRule>
    <cfRule type="cellIs" dxfId="1150" priority="348" operator="between">
      <formula>0.8</formula>
      <formula>0.9999</formula>
    </cfRule>
    <cfRule type="cellIs" dxfId="1149" priority="347" operator="lessThan">
      <formula>0.8</formula>
    </cfRule>
  </conditionalFormatting>
  <conditionalFormatting sqref="H511:H522">
    <cfRule type="cellIs" dxfId="1148" priority="358" operator="greaterThanOrEqual">
      <formula>1</formula>
    </cfRule>
    <cfRule type="cellIs" dxfId="1147" priority="356" operator="lessThan">
      <formula>0.8</formula>
    </cfRule>
    <cfRule type="cellIs" dxfId="1146" priority="357" operator="between">
      <formula>0.8</formula>
      <formula>0.9999</formula>
    </cfRule>
  </conditionalFormatting>
  <conditionalFormatting sqref="H524:H535">
    <cfRule type="cellIs" dxfId="1145" priority="365" operator="lessThan">
      <formula>0.8</formula>
    </cfRule>
    <cfRule type="cellIs" dxfId="1144" priority="366" operator="between">
      <formula>0.8</formula>
      <formula>0.9999</formula>
    </cfRule>
    <cfRule type="cellIs" dxfId="1143" priority="367" operator="greaterThanOrEqual">
      <formula>1</formula>
    </cfRule>
  </conditionalFormatting>
  <conditionalFormatting sqref="H537:H548">
    <cfRule type="cellIs" dxfId="1142" priority="375" operator="between">
      <formula>0.8</formula>
      <formula>0.9999</formula>
    </cfRule>
    <cfRule type="cellIs" dxfId="1141" priority="376" operator="greaterThanOrEqual">
      <formula>1</formula>
    </cfRule>
    <cfRule type="cellIs" dxfId="1140" priority="374" operator="lessThan">
      <formula>0.8</formula>
    </cfRule>
  </conditionalFormatting>
  <conditionalFormatting sqref="H550:H561">
    <cfRule type="cellIs" dxfId="1139" priority="384" operator="between">
      <formula>0.8</formula>
      <formula>0.9999</formula>
    </cfRule>
    <cfRule type="cellIs" dxfId="1138" priority="383" operator="lessThan">
      <formula>0.8</formula>
    </cfRule>
    <cfRule type="cellIs" dxfId="1137" priority="385" operator="greaterThanOrEqual">
      <formula>1</formula>
    </cfRule>
  </conditionalFormatting>
  <conditionalFormatting sqref="H563:H574">
    <cfRule type="cellIs" dxfId="1136" priority="394" operator="greaterThanOrEqual">
      <formula>1</formula>
    </cfRule>
    <cfRule type="cellIs" dxfId="1135" priority="392" operator="lessThan">
      <formula>0.8</formula>
    </cfRule>
    <cfRule type="cellIs" dxfId="1134" priority="393" operator="between">
      <formula>0.8</formula>
      <formula>0.9999</formula>
    </cfRule>
  </conditionalFormatting>
  <conditionalFormatting sqref="H576:H587">
    <cfRule type="cellIs" dxfId="1133" priority="401" operator="lessThan">
      <formula>0.8</formula>
    </cfRule>
    <cfRule type="cellIs" dxfId="1132" priority="402" operator="between">
      <formula>0.8</formula>
      <formula>0.9999</formula>
    </cfRule>
    <cfRule type="cellIs" dxfId="1131" priority="403" operator="greaterThanOrEqual">
      <formula>1</formula>
    </cfRule>
  </conditionalFormatting>
  <conditionalFormatting sqref="H589:H600">
    <cfRule type="cellIs" dxfId="1130" priority="412" operator="greaterThanOrEqual">
      <formula>1</formula>
    </cfRule>
    <cfRule type="cellIs" dxfId="1129" priority="410" operator="lessThan">
      <formula>0.8</formula>
    </cfRule>
    <cfRule type="cellIs" dxfId="1128" priority="411" operator="between">
      <formula>0.8</formula>
      <formula>0.9999</formula>
    </cfRule>
  </conditionalFormatting>
  <conditionalFormatting sqref="H602:H613">
    <cfRule type="cellIs" dxfId="1127" priority="420" operator="between">
      <formula>0.8</formula>
      <formula>0.9999</formula>
    </cfRule>
    <cfRule type="cellIs" dxfId="1126" priority="421" operator="greaterThanOrEqual">
      <formula>1</formula>
    </cfRule>
    <cfRule type="cellIs" dxfId="1125" priority="419" operator="lessThan">
      <formula>0.8</formula>
    </cfRule>
  </conditionalFormatting>
  <conditionalFormatting sqref="H615:H626">
    <cfRule type="cellIs" dxfId="1124" priority="429" operator="between">
      <formula>0.8</formula>
      <formula>0.9999</formula>
    </cfRule>
    <cfRule type="cellIs" dxfId="1123" priority="430" operator="greaterThanOrEqual">
      <formula>1</formula>
    </cfRule>
    <cfRule type="cellIs" dxfId="1122" priority="428" operator="lessThan">
      <formula>0.8</formula>
    </cfRule>
  </conditionalFormatting>
  <conditionalFormatting sqref="H628:H639">
    <cfRule type="cellIs" dxfId="1121" priority="438" operator="between">
      <formula>0.8</formula>
      <formula>0.9999</formula>
    </cfRule>
    <cfRule type="cellIs" dxfId="1120" priority="439" operator="greaterThanOrEqual">
      <formula>1</formula>
    </cfRule>
    <cfRule type="cellIs" dxfId="1119" priority="437" operator="lessThan">
      <formula>0.8</formula>
    </cfRule>
  </conditionalFormatting>
  <conditionalFormatting sqref="H641:H652">
    <cfRule type="cellIs" dxfId="1118" priority="447" operator="between">
      <formula>0.8</formula>
      <formula>0.9999</formula>
    </cfRule>
    <cfRule type="cellIs" dxfId="1117" priority="446" operator="lessThan">
      <formula>0.8</formula>
    </cfRule>
    <cfRule type="cellIs" dxfId="1116" priority="448" operator="greaterThanOrEqual">
      <formula>1</formula>
    </cfRule>
  </conditionalFormatting>
  <conditionalFormatting sqref="H654:H665">
    <cfRule type="cellIs" dxfId="1115" priority="455" operator="lessThan">
      <formula>0.8</formula>
    </cfRule>
    <cfRule type="cellIs" dxfId="1114" priority="456" operator="between">
      <formula>0.8</formula>
      <formula>0.9999</formula>
    </cfRule>
    <cfRule type="cellIs" dxfId="1113" priority="457" operator="greaterThanOrEqual">
      <formula>1</formula>
    </cfRule>
  </conditionalFormatting>
  <conditionalFormatting sqref="H667:H678">
    <cfRule type="cellIs" dxfId="1112" priority="466" operator="greaterThanOrEqual">
      <formula>1</formula>
    </cfRule>
    <cfRule type="cellIs" dxfId="1111" priority="465" operator="between">
      <formula>0.8</formula>
      <formula>0.9999</formula>
    </cfRule>
    <cfRule type="cellIs" dxfId="1110" priority="464" operator="lessThan">
      <formula>0.8</formula>
    </cfRule>
  </conditionalFormatting>
  <conditionalFormatting sqref="H680:H691">
    <cfRule type="cellIs" dxfId="1109" priority="473" operator="lessThan">
      <formula>0.8</formula>
    </cfRule>
    <cfRule type="cellIs" dxfId="1108" priority="474" operator="between">
      <formula>0.8</formula>
      <formula>0.9999</formula>
    </cfRule>
    <cfRule type="cellIs" dxfId="1107" priority="475" operator="greaterThanOrEqual">
      <formula>1</formula>
    </cfRule>
  </conditionalFormatting>
  <conditionalFormatting sqref="H693:H704">
    <cfRule type="cellIs" dxfId="1106" priority="483" operator="between">
      <formula>0.8</formula>
      <formula>0.9999</formula>
    </cfRule>
    <cfRule type="cellIs" dxfId="1105" priority="482" operator="lessThan">
      <formula>0.8</formula>
    </cfRule>
    <cfRule type="cellIs" dxfId="1104" priority="484" operator="greaterThanOrEqual">
      <formula>1</formula>
    </cfRule>
  </conditionalFormatting>
  <conditionalFormatting sqref="H706:H717">
    <cfRule type="cellIs" dxfId="1103" priority="493" operator="greaterThanOrEqual">
      <formula>1</formula>
    </cfRule>
    <cfRule type="cellIs" dxfId="1102" priority="492" operator="between">
      <formula>0.8</formula>
      <formula>0.9999</formula>
    </cfRule>
    <cfRule type="cellIs" dxfId="1101" priority="491" operator="lessThan">
      <formula>0.8</formula>
    </cfRule>
  </conditionalFormatting>
  <conditionalFormatting sqref="H719:H730">
    <cfRule type="cellIs" dxfId="1100" priority="500" operator="lessThan">
      <formula>0.8</formula>
    </cfRule>
    <cfRule type="cellIs" dxfId="1099" priority="501" operator="between">
      <formula>0.8</formula>
      <formula>0.9999</formula>
    </cfRule>
    <cfRule type="cellIs" dxfId="1098" priority="502" operator="greaterThanOrEqual">
      <formula>1</formula>
    </cfRule>
  </conditionalFormatting>
  <conditionalFormatting sqref="H732:H743">
    <cfRule type="cellIs" dxfId="1097" priority="511" operator="greaterThanOrEqual">
      <formula>1</formula>
    </cfRule>
    <cfRule type="cellIs" dxfId="1096" priority="510" operator="between">
      <formula>0.8</formula>
      <formula>0.9999</formula>
    </cfRule>
    <cfRule type="cellIs" dxfId="1095" priority="509" operator="lessThan">
      <formula>0.8</formula>
    </cfRule>
  </conditionalFormatting>
  <conditionalFormatting sqref="H745:H756">
    <cfRule type="cellIs" dxfId="1094" priority="518" operator="lessThan">
      <formula>0.8</formula>
    </cfRule>
    <cfRule type="cellIs" dxfId="1093" priority="519" operator="between">
      <formula>0.8</formula>
      <formula>0.9999</formula>
    </cfRule>
    <cfRule type="cellIs" dxfId="1092" priority="520" operator="greaterThanOrEqual">
      <formula>1</formula>
    </cfRule>
  </conditionalFormatting>
  <conditionalFormatting sqref="H758:H769">
    <cfRule type="cellIs" dxfId="1091" priority="529" operator="greaterThanOrEqual">
      <formula>1</formula>
    </cfRule>
    <cfRule type="cellIs" dxfId="1090" priority="527" operator="lessThan">
      <formula>0.8</formula>
    </cfRule>
    <cfRule type="cellIs" dxfId="1089" priority="528" operator="between">
      <formula>0.8</formula>
      <formula>0.9999</formula>
    </cfRule>
  </conditionalFormatting>
  <conditionalFormatting sqref="H771:H782">
    <cfRule type="cellIs" dxfId="1088" priority="537" operator="between">
      <formula>0.8</formula>
      <formula>0.9999</formula>
    </cfRule>
    <cfRule type="cellIs" dxfId="1087" priority="536" operator="lessThan">
      <formula>0.8</formula>
    </cfRule>
    <cfRule type="cellIs" dxfId="1086" priority="538" operator="greaterThanOrEqual">
      <formula>1</formula>
    </cfRule>
  </conditionalFormatting>
  <conditionalFormatting sqref="H784:H795">
    <cfRule type="cellIs" dxfId="1085" priority="547" operator="greaterThanOrEqual">
      <formula>1</formula>
    </cfRule>
    <cfRule type="cellIs" dxfId="1084" priority="546" operator="between">
      <formula>0.8</formula>
      <formula>0.9999</formula>
    </cfRule>
    <cfRule type="cellIs" dxfId="1083" priority="545" operator="lessThan">
      <formula>0.8</formula>
    </cfRule>
  </conditionalFormatting>
  <conditionalFormatting sqref="H797:H808">
    <cfRule type="cellIs" dxfId="1082" priority="556" operator="greaterThanOrEqual">
      <formula>1</formula>
    </cfRule>
    <cfRule type="cellIs" dxfId="1081" priority="554" operator="lessThan">
      <formula>0.8</formula>
    </cfRule>
    <cfRule type="cellIs" dxfId="1080" priority="555" operator="between">
      <formula>0.8</formula>
      <formula>0.9999</formula>
    </cfRule>
  </conditionalFormatting>
  <conditionalFormatting sqref="H810:H821">
    <cfRule type="cellIs" dxfId="1079" priority="563" operator="lessThan">
      <formula>0.8</formula>
    </cfRule>
    <cfRule type="cellIs" dxfId="1078" priority="565" operator="greaterThanOrEqual">
      <formula>1</formula>
    </cfRule>
    <cfRule type="cellIs" dxfId="1077" priority="564" operator="between">
      <formula>0.8</formula>
      <formula>0.9999</formula>
    </cfRule>
  </conditionalFormatting>
  <conditionalFormatting sqref="H823:H834">
    <cfRule type="cellIs" dxfId="1076" priority="572" operator="lessThan">
      <formula>0.8</formula>
    </cfRule>
    <cfRule type="cellIs" dxfId="1075" priority="574" operator="greaterThanOrEqual">
      <formula>1</formula>
    </cfRule>
    <cfRule type="cellIs" dxfId="1074" priority="573" operator="between">
      <formula>0.8</formula>
      <formula>0.9999</formula>
    </cfRule>
  </conditionalFormatting>
  <conditionalFormatting sqref="H836:H847">
    <cfRule type="cellIs" dxfId="1073" priority="582" operator="between">
      <formula>0.8</formula>
      <formula>0.9999</formula>
    </cfRule>
    <cfRule type="cellIs" dxfId="1072" priority="581" operator="lessThan">
      <formula>0.8</formula>
    </cfRule>
    <cfRule type="cellIs" dxfId="1071" priority="583" operator="greaterThanOrEqual">
      <formula>1</formula>
    </cfRule>
  </conditionalFormatting>
  <conditionalFormatting sqref="H849:H860">
    <cfRule type="cellIs" dxfId="1070" priority="592" operator="greaterThanOrEqual">
      <formula>1</formula>
    </cfRule>
    <cfRule type="cellIs" dxfId="1069" priority="591" operator="between">
      <formula>0.8</formula>
      <formula>0.9999</formula>
    </cfRule>
    <cfRule type="cellIs" dxfId="1068" priority="590" operator="lessThan">
      <formula>0.8</formula>
    </cfRule>
  </conditionalFormatting>
  <conditionalFormatting sqref="K4:K15">
    <cfRule type="cellIs" dxfId="1067" priority="8" operator="lessThan">
      <formula>0.8</formula>
    </cfRule>
    <cfRule type="cellIs" dxfId="1066" priority="9" operator="between">
      <formula>0.8</formula>
      <formula>0.9999</formula>
    </cfRule>
    <cfRule type="cellIs" dxfId="1065" priority="10" operator="greaterThanOrEqual">
      <formula>1</formula>
    </cfRule>
  </conditionalFormatting>
  <conditionalFormatting sqref="K17:K28">
    <cfRule type="cellIs" dxfId="1064" priority="17" operator="lessThan">
      <formula>0.8</formula>
    </cfRule>
    <cfRule type="cellIs" dxfId="1063" priority="18" operator="between">
      <formula>0.8</formula>
      <formula>0.9999</formula>
    </cfRule>
    <cfRule type="cellIs" dxfId="1062" priority="19" operator="greaterThanOrEqual">
      <formula>1</formula>
    </cfRule>
  </conditionalFormatting>
  <conditionalFormatting sqref="K30:K41">
    <cfRule type="cellIs" dxfId="1061" priority="28" operator="greaterThanOrEqual">
      <formula>1</formula>
    </cfRule>
    <cfRule type="cellIs" dxfId="1060" priority="27" operator="between">
      <formula>0.8</formula>
      <formula>0.9999</formula>
    </cfRule>
    <cfRule type="cellIs" dxfId="1059" priority="26" operator="lessThan">
      <formula>0.8</formula>
    </cfRule>
  </conditionalFormatting>
  <conditionalFormatting sqref="K43:K54">
    <cfRule type="cellIs" dxfId="1058" priority="36" operator="between">
      <formula>0.8</formula>
      <formula>0.9999</formula>
    </cfRule>
    <cfRule type="cellIs" dxfId="1057" priority="37" operator="greaterThanOrEqual">
      <formula>1</formula>
    </cfRule>
    <cfRule type="cellIs" dxfId="1056" priority="35" operator="lessThan">
      <formula>0.8</formula>
    </cfRule>
  </conditionalFormatting>
  <conditionalFormatting sqref="K56:K67">
    <cfRule type="cellIs" dxfId="1055" priority="45" operator="between">
      <formula>0.8</formula>
      <formula>0.9999</formula>
    </cfRule>
    <cfRule type="cellIs" dxfId="1054" priority="44" operator="lessThan">
      <formula>0.8</formula>
    </cfRule>
    <cfRule type="cellIs" dxfId="1053" priority="46" operator="greaterThanOrEqual">
      <formula>1</formula>
    </cfRule>
  </conditionalFormatting>
  <conditionalFormatting sqref="K69:K80">
    <cfRule type="cellIs" dxfId="1052" priority="55" operator="greaterThanOrEqual">
      <formula>1</formula>
    </cfRule>
    <cfRule type="cellIs" dxfId="1051" priority="53" operator="lessThan">
      <formula>0.8</formula>
    </cfRule>
    <cfRule type="cellIs" dxfId="1050" priority="54" operator="between">
      <formula>0.8</formula>
      <formula>0.9999</formula>
    </cfRule>
  </conditionalFormatting>
  <conditionalFormatting sqref="K82:K93">
    <cfRule type="cellIs" dxfId="1049" priority="64" operator="greaterThanOrEqual">
      <formula>1</formula>
    </cfRule>
    <cfRule type="cellIs" dxfId="1048" priority="63" operator="between">
      <formula>0.8</formula>
      <formula>0.9999</formula>
    </cfRule>
    <cfRule type="cellIs" dxfId="1047" priority="62" operator="lessThan">
      <formula>0.8</formula>
    </cfRule>
  </conditionalFormatting>
  <conditionalFormatting sqref="K95:K106">
    <cfRule type="cellIs" dxfId="1046" priority="71" operator="lessThan">
      <formula>0.8</formula>
    </cfRule>
    <cfRule type="cellIs" dxfId="1045" priority="72" operator="between">
      <formula>0.8</formula>
      <formula>0.9999</formula>
    </cfRule>
    <cfRule type="cellIs" dxfId="1044" priority="73" operator="greaterThanOrEqual">
      <formula>1</formula>
    </cfRule>
  </conditionalFormatting>
  <conditionalFormatting sqref="K108:K119">
    <cfRule type="cellIs" dxfId="1043" priority="80" operator="lessThan">
      <formula>0.8</formula>
    </cfRule>
    <cfRule type="cellIs" dxfId="1042" priority="81" operator="between">
      <formula>0.8</formula>
      <formula>0.9999</formula>
    </cfRule>
    <cfRule type="cellIs" dxfId="1041" priority="82" operator="greaterThanOrEqual">
      <formula>1</formula>
    </cfRule>
  </conditionalFormatting>
  <conditionalFormatting sqref="K121:K132">
    <cfRule type="cellIs" dxfId="1040" priority="91" operator="greaterThanOrEqual">
      <formula>1</formula>
    </cfRule>
    <cfRule type="cellIs" dxfId="1039" priority="90" operator="between">
      <formula>0.8</formula>
      <formula>0.9999</formula>
    </cfRule>
    <cfRule type="cellIs" dxfId="1038" priority="89" operator="lessThan">
      <formula>0.8</formula>
    </cfRule>
  </conditionalFormatting>
  <conditionalFormatting sqref="K134:K145">
    <cfRule type="cellIs" dxfId="1037" priority="100" operator="greaterThanOrEqual">
      <formula>1</formula>
    </cfRule>
    <cfRule type="cellIs" dxfId="1036" priority="99" operator="between">
      <formula>0.8</formula>
      <formula>0.9999</formula>
    </cfRule>
    <cfRule type="cellIs" dxfId="1035" priority="98" operator="lessThan">
      <formula>0.8</formula>
    </cfRule>
  </conditionalFormatting>
  <conditionalFormatting sqref="K147:K158">
    <cfRule type="cellIs" dxfId="1034" priority="107" operator="lessThan">
      <formula>0.8</formula>
    </cfRule>
    <cfRule type="cellIs" dxfId="1033" priority="108" operator="between">
      <formula>0.8</formula>
      <formula>0.9999</formula>
    </cfRule>
    <cfRule type="cellIs" dxfId="1032" priority="109" operator="greaterThanOrEqual">
      <formula>1</formula>
    </cfRule>
  </conditionalFormatting>
  <conditionalFormatting sqref="K160:K171">
    <cfRule type="cellIs" dxfId="1031" priority="116" operator="lessThan">
      <formula>0.8</formula>
    </cfRule>
    <cfRule type="cellIs" dxfId="1030" priority="117" operator="between">
      <formula>0.8</formula>
      <formula>0.9999</formula>
    </cfRule>
    <cfRule type="cellIs" dxfId="1029" priority="118" operator="greaterThanOrEqual">
      <formula>1</formula>
    </cfRule>
  </conditionalFormatting>
  <conditionalFormatting sqref="K173:K184">
    <cfRule type="cellIs" dxfId="1028" priority="125" operator="lessThan">
      <formula>0.8</formula>
    </cfRule>
    <cfRule type="cellIs" dxfId="1027" priority="126" operator="between">
      <formula>0.8</formula>
      <formula>0.9999</formula>
    </cfRule>
    <cfRule type="cellIs" dxfId="1026" priority="127" operator="greaterThanOrEqual">
      <formula>1</formula>
    </cfRule>
  </conditionalFormatting>
  <conditionalFormatting sqref="K186:K197">
    <cfRule type="cellIs" dxfId="1025" priority="134" operator="lessThan">
      <formula>0.8</formula>
    </cfRule>
    <cfRule type="cellIs" dxfId="1024" priority="135" operator="between">
      <formula>0.8</formula>
      <formula>0.9999</formula>
    </cfRule>
    <cfRule type="cellIs" dxfId="1023" priority="136" operator="greaterThanOrEqual">
      <formula>1</formula>
    </cfRule>
  </conditionalFormatting>
  <conditionalFormatting sqref="K199:K210">
    <cfRule type="cellIs" dxfId="1022" priority="143" operator="lessThan">
      <formula>0.8</formula>
    </cfRule>
    <cfRule type="cellIs" dxfId="1021" priority="144" operator="between">
      <formula>0.8</formula>
      <formula>0.9999</formula>
    </cfRule>
    <cfRule type="cellIs" dxfId="1020" priority="145" operator="greaterThanOrEqual">
      <formula>1</formula>
    </cfRule>
  </conditionalFormatting>
  <conditionalFormatting sqref="K212:K223">
    <cfRule type="cellIs" dxfId="1019" priority="152" operator="lessThan">
      <formula>0.8</formula>
    </cfRule>
    <cfRule type="cellIs" dxfId="1018" priority="153" operator="between">
      <formula>0.8</formula>
      <formula>0.9999</formula>
    </cfRule>
    <cfRule type="cellIs" dxfId="1017" priority="154" operator="greaterThanOrEqual">
      <formula>1</formula>
    </cfRule>
  </conditionalFormatting>
  <conditionalFormatting sqref="K225:K236">
    <cfRule type="cellIs" dxfId="1016" priority="161" operator="lessThan">
      <formula>0.8</formula>
    </cfRule>
    <cfRule type="cellIs" dxfId="1015" priority="162" operator="between">
      <formula>0.8</formula>
      <formula>0.9999</formula>
    </cfRule>
    <cfRule type="cellIs" dxfId="1014" priority="163" operator="greaterThanOrEqual">
      <formula>1</formula>
    </cfRule>
  </conditionalFormatting>
  <conditionalFormatting sqref="K238:K249">
    <cfRule type="cellIs" dxfId="1013" priority="170" operator="lessThan">
      <formula>0.8</formula>
    </cfRule>
    <cfRule type="cellIs" dxfId="1012" priority="171" operator="between">
      <formula>0.8</formula>
      <formula>0.9999</formula>
    </cfRule>
    <cfRule type="cellIs" dxfId="1011" priority="172" operator="greaterThanOrEqual">
      <formula>1</formula>
    </cfRule>
  </conditionalFormatting>
  <conditionalFormatting sqref="K251:K262">
    <cfRule type="cellIs" dxfId="1010" priority="179" operator="lessThan">
      <formula>0.8</formula>
    </cfRule>
    <cfRule type="cellIs" dxfId="1009" priority="181" operator="greaterThanOrEqual">
      <formula>1</formula>
    </cfRule>
    <cfRule type="cellIs" dxfId="1008" priority="180" operator="between">
      <formula>0.8</formula>
      <formula>0.9999</formula>
    </cfRule>
  </conditionalFormatting>
  <conditionalFormatting sqref="K264:K275">
    <cfRule type="cellIs" dxfId="1007" priority="189" operator="between">
      <formula>0.8</formula>
      <formula>0.9999</formula>
    </cfRule>
    <cfRule type="cellIs" dxfId="1006" priority="188" operator="lessThan">
      <formula>0.8</formula>
    </cfRule>
    <cfRule type="cellIs" dxfId="1005" priority="190" operator="greaterThanOrEqual">
      <formula>1</formula>
    </cfRule>
  </conditionalFormatting>
  <conditionalFormatting sqref="K277:K288">
    <cfRule type="cellIs" dxfId="1004" priority="197" operator="lessThan">
      <formula>0.8</formula>
    </cfRule>
    <cfRule type="cellIs" dxfId="1003" priority="198" operator="between">
      <formula>0.8</formula>
      <formula>0.9999</formula>
    </cfRule>
    <cfRule type="cellIs" dxfId="1002" priority="199" operator="greaterThanOrEqual">
      <formula>1</formula>
    </cfRule>
  </conditionalFormatting>
  <conditionalFormatting sqref="K290:K301">
    <cfRule type="cellIs" dxfId="1001" priority="206" operator="lessThan">
      <formula>0.8</formula>
    </cfRule>
    <cfRule type="cellIs" dxfId="1000" priority="207" operator="between">
      <formula>0.8</formula>
      <formula>0.9999</formula>
    </cfRule>
    <cfRule type="cellIs" dxfId="999" priority="208" operator="greaterThanOrEqual">
      <formula>1</formula>
    </cfRule>
  </conditionalFormatting>
  <conditionalFormatting sqref="K303:K314">
    <cfRule type="cellIs" dxfId="998" priority="215" operator="lessThan">
      <formula>0.8</formula>
    </cfRule>
    <cfRule type="cellIs" dxfId="997" priority="217" operator="greaterThanOrEqual">
      <formula>1</formula>
    </cfRule>
    <cfRule type="cellIs" dxfId="996" priority="216" operator="between">
      <formula>0.8</formula>
      <formula>0.9999</formula>
    </cfRule>
  </conditionalFormatting>
  <conditionalFormatting sqref="K316:K327">
    <cfRule type="cellIs" dxfId="995" priority="226" operator="greaterThanOrEqual">
      <formula>1</formula>
    </cfRule>
    <cfRule type="cellIs" dxfId="994" priority="225" operator="between">
      <formula>0.8</formula>
      <formula>0.9999</formula>
    </cfRule>
    <cfRule type="cellIs" dxfId="993" priority="224" operator="lessThan">
      <formula>0.8</formula>
    </cfRule>
  </conditionalFormatting>
  <conditionalFormatting sqref="K329:K340">
    <cfRule type="cellIs" dxfId="992" priority="234" operator="between">
      <formula>0.8</formula>
      <formula>0.9999</formula>
    </cfRule>
    <cfRule type="cellIs" dxfId="991" priority="233" operator="lessThan">
      <formula>0.8</formula>
    </cfRule>
    <cfRule type="cellIs" dxfId="990" priority="235" operator="greaterThanOrEqual">
      <formula>1</formula>
    </cfRule>
  </conditionalFormatting>
  <conditionalFormatting sqref="K342:K353">
    <cfRule type="cellIs" dxfId="989" priority="242" operator="lessThan">
      <formula>0.8</formula>
    </cfRule>
    <cfRule type="cellIs" dxfId="988" priority="244" operator="greaterThanOrEqual">
      <formula>1</formula>
    </cfRule>
    <cfRule type="cellIs" dxfId="987" priority="243" operator="between">
      <formula>0.8</formula>
      <formula>0.9999</formula>
    </cfRule>
  </conditionalFormatting>
  <conditionalFormatting sqref="K355:K366">
    <cfRule type="cellIs" dxfId="986" priority="251" operator="lessThan">
      <formula>0.8</formula>
    </cfRule>
    <cfRule type="cellIs" dxfId="985" priority="252" operator="between">
      <formula>0.8</formula>
      <formula>0.9999</formula>
    </cfRule>
    <cfRule type="cellIs" dxfId="984" priority="253" operator="greaterThanOrEqual">
      <formula>1</formula>
    </cfRule>
  </conditionalFormatting>
  <conditionalFormatting sqref="K368:K379">
    <cfRule type="cellIs" dxfId="983" priority="262" operator="greaterThanOrEqual">
      <formula>1</formula>
    </cfRule>
    <cfRule type="cellIs" dxfId="982" priority="261" operator="between">
      <formula>0.8</formula>
      <formula>0.9999</formula>
    </cfRule>
    <cfRule type="cellIs" dxfId="981" priority="260" operator="lessThan">
      <formula>0.8</formula>
    </cfRule>
  </conditionalFormatting>
  <conditionalFormatting sqref="K381:K392">
    <cfRule type="cellIs" dxfId="980" priority="271" operator="greaterThanOrEqual">
      <formula>1</formula>
    </cfRule>
    <cfRule type="cellIs" dxfId="979" priority="270" operator="between">
      <formula>0.8</formula>
      <formula>0.9999</formula>
    </cfRule>
    <cfRule type="cellIs" dxfId="978" priority="269" operator="lessThan">
      <formula>0.8</formula>
    </cfRule>
  </conditionalFormatting>
  <conditionalFormatting sqref="K394:K405">
    <cfRule type="cellIs" dxfId="977" priority="278" operator="lessThan">
      <formula>0.8</formula>
    </cfRule>
    <cfRule type="cellIs" dxfId="976" priority="280" operator="greaterThanOrEqual">
      <formula>1</formula>
    </cfRule>
    <cfRule type="cellIs" dxfId="975" priority="279" operator="between">
      <formula>0.8</formula>
      <formula>0.9999</formula>
    </cfRule>
  </conditionalFormatting>
  <conditionalFormatting sqref="K407:K418">
    <cfRule type="cellIs" dxfId="974" priority="287" operator="lessThan">
      <formula>0.8</formula>
    </cfRule>
    <cfRule type="cellIs" dxfId="973" priority="288" operator="between">
      <formula>0.8</formula>
      <formula>0.9999</formula>
    </cfRule>
    <cfRule type="cellIs" dxfId="972" priority="289" operator="greaterThanOrEqual">
      <formula>1</formula>
    </cfRule>
  </conditionalFormatting>
  <conditionalFormatting sqref="K420:K431">
    <cfRule type="cellIs" dxfId="971" priority="296" operator="lessThan">
      <formula>0.8</formula>
    </cfRule>
    <cfRule type="cellIs" dxfId="970" priority="297" operator="between">
      <formula>0.8</formula>
      <formula>0.9999</formula>
    </cfRule>
    <cfRule type="cellIs" dxfId="969" priority="298" operator="greaterThanOrEqual">
      <formula>1</formula>
    </cfRule>
  </conditionalFormatting>
  <conditionalFormatting sqref="K433:K444">
    <cfRule type="cellIs" dxfId="968" priority="307" operator="greaterThanOrEqual">
      <formula>1</formula>
    </cfRule>
    <cfRule type="cellIs" dxfId="967" priority="306" operator="between">
      <formula>0.8</formula>
      <formula>0.9999</formula>
    </cfRule>
    <cfRule type="cellIs" dxfId="966" priority="305" operator="lessThan">
      <formula>0.8</formula>
    </cfRule>
  </conditionalFormatting>
  <conditionalFormatting sqref="K446:K457">
    <cfRule type="cellIs" dxfId="965" priority="314" operator="lessThan">
      <formula>0.8</formula>
    </cfRule>
    <cfRule type="cellIs" dxfId="964" priority="315" operator="between">
      <formula>0.8</formula>
      <formula>0.9999</formula>
    </cfRule>
    <cfRule type="cellIs" dxfId="963" priority="316" operator="greaterThanOrEqual">
      <formula>1</formula>
    </cfRule>
  </conditionalFormatting>
  <conditionalFormatting sqref="K459:K470">
    <cfRule type="cellIs" dxfId="962" priority="324" operator="between">
      <formula>0.8</formula>
      <formula>0.9999</formula>
    </cfRule>
    <cfRule type="cellIs" dxfId="961" priority="323" operator="lessThan">
      <formula>0.8</formula>
    </cfRule>
    <cfRule type="cellIs" dxfId="960" priority="325" operator="greaterThanOrEqual">
      <formula>1</formula>
    </cfRule>
  </conditionalFormatting>
  <conditionalFormatting sqref="K472:K483">
    <cfRule type="cellIs" dxfId="959" priority="332" operator="lessThan">
      <formula>0.8</formula>
    </cfRule>
    <cfRule type="cellIs" dxfId="958" priority="334" operator="greaterThanOrEqual">
      <formula>1</formula>
    </cfRule>
    <cfRule type="cellIs" dxfId="957" priority="333" operator="between">
      <formula>0.8</formula>
      <formula>0.9999</formula>
    </cfRule>
  </conditionalFormatting>
  <conditionalFormatting sqref="K485:K496">
    <cfRule type="cellIs" dxfId="956" priority="342" operator="between">
      <formula>0.8</formula>
      <formula>0.9999</formula>
    </cfRule>
    <cfRule type="cellIs" dxfId="955" priority="343" operator="greaterThanOrEqual">
      <formula>1</formula>
    </cfRule>
    <cfRule type="cellIs" dxfId="954" priority="341" operator="lessThan">
      <formula>0.8</formula>
    </cfRule>
  </conditionalFormatting>
  <conditionalFormatting sqref="K498:K509">
    <cfRule type="cellIs" dxfId="953" priority="351" operator="between">
      <formula>0.8</formula>
      <formula>0.9999</formula>
    </cfRule>
    <cfRule type="cellIs" dxfId="952" priority="352" operator="greaterThanOrEqual">
      <formula>1</formula>
    </cfRule>
    <cfRule type="cellIs" dxfId="951" priority="350" operator="lessThan">
      <formula>0.8</formula>
    </cfRule>
  </conditionalFormatting>
  <conditionalFormatting sqref="K511:K522">
    <cfRule type="cellIs" dxfId="950" priority="360" operator="between">
      <formula>0.8</formula>
      <formula>0.9999</formula>
    </cfRule>
    <cfRule type="cellIs" dxfId="949" priority="359" operator="lessThan">
      <formula>0.8</formula>
    </cfRule>
    <cfRule type="cellIs" dxfId="948" priority="361" operator="greaterThanOrEqual">
      <formula>1</formula>
    </cfRule>
  </conditionalFormatting>
  <conditionalFormatting sqref="K524:K535">
    <cfRule type="cellIs" dxfId="947" priority="368" operator="lessThan">
      <formula>0.8</formula>
    </cfRule>
    <cfRule type="cellIs" dxfId="946" priority="369" operator="between">
      <formula>0.8</formula>
      <formula>0.9999</formula>
    </cfRule>
    <cfRule type="cellIs" dxfId="945" priority="370" operator="greaterThanOrEqual">
      <formula>1</formula>
    </cfRule>
  </conditionalFormatting>
  <conditionalFormatting sqref="K537:K548">
    <cfRule type="cellIs" dxfId="944" priority="377" operator="lessThan">
      <formula>0.8</formula>
    </cfRule>
    <cfRule type="cellIs" dxfId="943" priority="378" operator="between">
      <formula>0.8</formula>
      <formula>0.9999</formula>
    </cfRule>
    <cfRule type="cellIs" dxfId="942" priority="379" operator="greaterThanOrEqual">
      <formula>1</formula>
    </cfRule>
  </conditionalFormatting>
  <conditionalFormatting sqref="K550:K561">
    <cfRule type="cellIs" dxfId="941" priority="387" operator="between">
      <formula>0.8</formula>
      <formula>0.9999</formula>
    </cfRule>
    <cfRule type="cellIs" dxfId="940" priority="388" operator="greaterThanOrEqual">
      <formula>1</formula>
    </cfRule>
    <cfRule type="cellIs" dxfId="939" priority="386" operator="lessThan">
      <formula>0.8</formula>
    </cfRule>
  </conditionalFormatting>
  <conditionalFormatting sqref="K563:K574">
    <cfRule type="cellIs" dxfId="938" priority="397" operator="greaterThanOrEqual">
      <formula>1</formula>
    </cfRule>
    <cfRule type="cellIs" dxfId="937" priority="396" operator="between">
      <formula>0.8</formula>
      <formula>0.9999</formula>
    </cfRule>
    <cfRule type="cellIs" dxfId="936" priority="395" operator="lessThan">
      <formula>0.8</formula>
    </cfRule>
  </conditionalFormatting>
  <conditionalFormatting sqref="K576:K587">
    <cfRule type="cellIs" dxfId="935" priority="404" operator="lessThan">
      <formula>0.8</formula>
    </cfRule>
    <cfRule type="cellIs" dxfId="934" priority="405" operator="between">
      <formula>0.8</formula>
      <formula>0.9999</formula>
    </cfRule>
    <cfRule type="cellIs" dxfId="933" priority="406" operator="greaterThanOrEqual">
      <formula>1</formula>
    </cfRule>
  </conditionalFormatting>
  <conditionalFormatting sqref="K589:K600">
    <cfRule type="cellIs" dxfId="932" priority="413" operator="lessThan">
      <formula>0.8</formula>
    </cfRule>
    <cfRule type="cellIs" dxfId="931" priority="414" operator="between">
      <formula>0.8</formula>
      <formula>0.9999</formula>
    </cfRule>
    <cfRule type="cellIs" dxfId="930" priority="415" operator="greaterThanOrEqual">
      <formula>1</formula>
    </cfRule>
  </conditionalFormatting>
  <conditionalFormatting sqref="K602:K613">
    <cfRule type="cellIs" dxfId="929" priority="424" operator="greaterThanOrEqual">
      <formula>1</formula>
    </cfRule>
    <cfRule type="cellIs" dxfId="928" priority="422" operator="lessThan">
      <formula>0.8</formula>
    </cfRule>
    <cfRule type="cellIs" dxfId="927" priority="423" operator="between">
      <formula>0.8</formula>
      <formula>0.9999</formula>
    </cfRule>
  </conditionalFormatting>
  <conditionalFormatting sqref="K615:K626">
    <cfRule type="cellIs" dxfId="926" priority="432" operator="between">
      <formula>0.8</formula>
      <formula>0.9999</formula>
    </cfRule>
    <cfRule type="cellIs" dxfId="925" priority="433" operator="greaterThanOrEqual">
      <formula>1</formula>
    </cfRule>
    <cfRule type="cellIs" dxfId="924" priority="431" operator="lessThan">
      <formula>0.8</formula>
    </cfRule>
  </conditionalFormatting>
  <conditionalFormatting sqref="K628:K639">
    <cfRule type="cellIs" dxfId="923" priority="440" operator="lessThan">
      <formula>0.8</formula>
    </cfRule>
    <cfRule type="cellIs" dxfId="922" priority="441" operator="between">
      <formula>0.8</formula>
      <formula>0.9999</formula>
    </cfRule>
    <cfRule type="cellIs" dxfId="921" priority="442" operator="greaterThanOrEqual">
      <formula>1</formula>
    </cfRule>
  </conditionalFormatting>
  <conditionalFormatting sqref="K641:K652">
    <cfRule type="cellIs" dxfId="920" priority="449" operator="lessThan">
      <formula>0.8</formula>
    </cfRule>
    <cfRule type="cellIs" dxfId="919" priority="451" operator="greaterThanOrEqual">
      <formula>1</formula>
    </cfRule>
    <cfRule type="cellIs" dxfId="918" priority="450" operator="between">
      <formula>0.8</formula>
      <formula>0.9999</formula>
    </cfRule>
  </conditionalFormatting>
  <conditionalFormatting sqref="K654:K665">
    <cfRule type="cellIs" dxfId="917" priority="460" operator="greaterThanOrEqual">
      <formula>1</formula>
    </cfRule>
    <cfRule type="cellIs" dxfId="916" priority="458" operator="lessThan">
      <formula>0.8</formula>
    </cfRule>
    <cfRule type="cellIs" dxfId="915" priority="459" operator="between">
      <formula>0.8</formula>
      <formula>0.9999</formula>
    </cfRule>
  </conditionalFormatting>
  <conditionalFormatting sqref="K667:K678">
    <cfRule type="cellIs" dxfId="914" priority="467" operator="lessThan">
      <formula>0.8</formula>
    </cfRule>
    <cfRule type="cellIs" dxfId="913" priority="468" operator="between">
      <formula>0.8</formula>
      <formula>0.9999</formula>
    </cfRule>
    <cfRule type="cellIs" dxfId="912" priority="469" operator="greaterThanOrEqual">
      <formula>1</formula>
    </cfRule>
  </conditionalFormatting>
  <conditionalFormatting sqref="K680:K691">
    <cfRule type="cellIs" dxfId="911" priority="476" operator="lessThan">
      <formula>0.8</formula>
    </cfRule>
    <cfRule type="cellIs" dxfId="910" priority="477" operator="between">
      <formula>0.8</formula>
      <formula>0.9999</formula>
    </cfRule>
    <cfRule type="cellIs" dxfId="909" priority="478" operator="greaterThanOrEqual">
      <formula>1</formula>
    </cfRule>
  </conditionalFormatting>
  <conditionalFormatting sqref="K693:K704">
    <cfRule type="cellIs" dxfId="908" priority="485" operator="lessThan">
      <formula>0.8</formula>
    </cfRule>
    <cfRule type="cellIs" dxfId="907" priority="486" operator="between">
      <formula>0.8</formula>
      <formula>0.9999</formula>
    </cfRule>
    <cfRule type="cellIs" dxfId="906" priority="487" operator="greaterThanOrEqual">
      <formula>1</formula>
    </cfRule>
  </conditionalFormatting>
  <conditionalFormatting sqref="K706:K717">
    <cfRule type="cellIs" dxfId="905" priority="496" operator="greaterThanOrEqual">
      <formula>1</formula>
    </cfRule>
    <cfRule type="cellIs" dxfId="904" priority="494" operator="lessThan">
      <formula>0.8</formula>
    </cfRule>
    <cfRule type="cellIs" dxfId="903" priority="495" operator="between">
      <formula>0.8</formula>
      <formula>0.9999</formula>
    </cfRule>
  </conditionalFormatting>
  <conditionalFormatting sqref="K719:K730">
    <cfRule type="cellIs" dxfId="902" priority="503" operator="lessThan">
      <formula>0.8</formula>
    </cfRule>
    <cfRule type="cellIs" dxfId="901" priority="504" operator="between">
      <formula>0.8</formula>
      <formula>0.9999</formula>
    </cfRule>
    <cfRule type="cellIs" dxfId="900" priority="505" operator="greaterThanOrEqual">
      <formula>1</formula>
    </cfRule>
  </conditionalFormatting>
  <conditionalFormatting sqref="K732:K743">
    <cfRule type="cellIs" dxfId="899" priority="513" operator="between">
      <formula>0.8</formula>
      <formula>0.9999</formula>
    </cfRule>
    <cfRule type="cellIs" dxfId="898" priority="514" operator="greaterThanOrEqual">
      <formula>1</formula>
    </cfRule>
    <cfRule type="cellIs" dxfId="897" priority="512" operator="lessThan">
      <formula>0.8</formula>
    </cfRule>
  </conditionalFormatting>
  <conditionalFormatting sqref="K745:K756">
    <cfRule type="cellIs" dxfId="896" priority="521" operator="lessThan">
      <formula>0.8</formula>
    </cfRule>
    <cfRule type="cellIs" dxfId="895" priority="522" operator="between">
      <formula>0.8</formula>
      <formula>0.9999</formula>
    </cfRule>
    <cfRule type="cellIs" dxfId="894" priority="523" operator="greaterThanOrEqual">
      <formula>1</formula>
    </cfRule>
  </conditionalFormatting>
  <conditionalFormatting sqref="K758:K769">
    <cfRule type="cellIs" dxfId="893" priority="531" operator="between">
      <formula>0.8</formula>
      <formula>0.9999</formula>
    </cfRule>
    <cfRule type="cellIs" dxfId="892" priority="532" operator="greaterThanOrEqual">
      <formula>1</formula>
    </cfRule>
    <cfRule type="cellIs" dxfId="891" priority="530" operator="lessThan">
      <formula>0.8</formula>
    </cfRule>
  </conditionalFormatting>
  <conditionalFormatting sqref="K771:K782">
    <cfRule type="cellIs" dxfId="890" priority="541" operator="greaterThanOrEqual">
      <formula>1</formula>
    </cfRule>
    <cfRule type="cellIs" dxfId="889" priority="540" operator="between">
      <formula>0.8</formula>
      <formula>0.9999</formula>
    </cfRule>
    <cfRule type="cellIs" dxfId="888" priority="539" operator="lessThan">
      <formula>0.8</formula>
    </cfRule>
  </conditionalFormatting>
  <conditionalFormatting sqref="K784:K795">
    <cfRule type="cellIs" dxfId="887" priority="548" operator="lessThan">
      <formula>0.8</formula>
    </cfRule>
    <cfRule type="cellIs" dxfId="886" priority="549" operator="between">
      <formula>0.8</formula>
      <formula>0.9999</formula>
    </cfRule>
    <cfRule type="cellIs" dxfId="885" priority="550" operator="greaterThanOrEqual">
      <formula>1</formula>
    </cfRule>
  </conditionalFormatting>
  <conditionalFormatting sqref="K797:K808">
    <cfRule type="cellIs" dxfId="884" priority="557" operator="lessThan">
      <formula>0.8</formula>
    </cfRule>
    <cfRule type="cellIs" dxfId="883" priority="559" operator="greaterThanOrEqual">
      <formula>1</formula>
    </cfRule>
    <cfRule type="cellIs" dxfId="882" priority="558" operator="between">
      <formula>0.8</formula>
      <formula>0.9999</formula>
    </cfRule>
  </conditionalFormatting>
  <conditionalFormatting sqref="K810:K821">
    <cfRule type="cellIs" dxfId="881" priority="566" operator="lessThan">
      <formula>0.8</formula>
    </cfRule>
    <cfRule type="cellIs" dxfId="880" priority="567" operator="between">
      <formula>0.8</formula>
      <formula>0.9999</formula>
    </cfRule>
    <cfRule type="cellIs" dxfId="879" priority="568" operator="greaterThanOrEqual">
      <formula>1</formula>
    </cfRule>
  </conditionalFormatting>
  <conditionalFormatting sqref="K823:K834">
    <cfRule type="cellIs" dxfId="878" priority="575" operator="lessThan">
      <formula>0.8</formula>
    </cfRule>
    <cfRule type="cellIs" dxfId="877" priority="576" operator="between">
      <formula>0.8</formula>
      <formula>0.9999</formula>
    </cfRule>
    <cfRule type="cellIs" dxfId="876" priority="577" operator="greaterThanOrEqual">
      <formula>1</formula>
    </cfRule>
  </conditionalFormatting>
  <conditionalFormatting sqref="K836:K847">
    <cfRule type="cellIs" dxfId="875" priority="584" operator="lessThan">
      <formula>0.8</formula>
    </cfRule>
    <cfRule type="cellIs" dxfId="874" priority="585" operator="between">
      <formula>0.8</formula>
      <formula>0.9999</formula>
    </cfRule>
    <cfRule type="cellIs" dxfId="873" priority="586" operator="greaterThanOrEqual">
      <formula>1</formula>
    </cfRule>
  </conditionalFormatting>
  <conditionalFormatting sqref="K849:K860">
    <cfRule type="cellIs" dxfId="872" priority="595" operator="greaterThanOrEqual">
      <formula>1</formula>
    </cfRule>
    <cfRule type="cellIs" dxfId="871" priority="593" operator="lessThan">
      <formula>0.8</formula>
    </cfRule>
    <cfRule type="cellIs" dxfId="870" priority="594" operator="between">
      <formula>0.8</formula>
      <formula>0.9999</formula>
    </cfRule>
  </conditionalFormatting>
  <conditionalFormatting sqref="P4:P15">
    <cfRule type="cellIs" dxfId="869" priority="2" operator="lessThan">
      <formula>0.8</formula>
    </cfRule>
    <cfRule type="cellIs" dxfId="868" priority="3" operator="between">
      <formula>0.8</formula>
      <formula>0.9999</formula>
    </cfRule>
    <cfRule type="cellIs" dxfId="867" priority="4" operator="greaterThanOrEqual">
      <formula>1</formula>
    </cfRule>
  </conditionalFormatting>
  <conditionalFormatting sqref="P17:P28">
    <cfRule type="cellIs" dxfId="866" priority="11" operator="lessThan">
      <formula>0.8</formula>
    </cfRule>
    <cfRule type="cellIs" dxfId="865" priority="12" operator="between">
      <formula>0.8</formula>
      <formula>0.9999</formula>
    </cfRule>
    <cfRule type="cellIs" dxfId="864" priority="13" operator="greaterThanOrEqual">
      <formula>1</formula>
    </cfRule>
  </conditionalFormatting>
  <conditionalFormatting sqref="P30:P41">
    <cfRule type="cellIs" dxfId="863" priority="20" operator="lessThan">
      <formula>0.8</formula>
    </cfRule>
    <cfRule type="cellIs" dxfId="862" priority="22" operator="greaterThanOrEqual">
      <formula>1</formula>
    </cfRule>
    <cfRule type="cellIs" dxfId="861" priority="21" operator="between">
      <formula>0.8</formula>
      <formula>0.9999</formula>
    </cfRule>
  </conditionalFormatting>
  <conditionalFormatting sqref="P43:P54">
    <cfRule type="cellIs" dxfId="860" priority="31" operator="greaterThanOrEqual">
      <formula>1</formula>
    </cfRule>
    <cfRule type="cellIs" dxfId="859" priority="30" operator="between">
      <formula>0.8</formula>
      <formula>0.9999</formula>
    </cfRule>
    <cfRule type="cellIs" dxfId="858" priority="29" operator="lessThan">
      <formula>0.8</formula>
    </cfRule>
  </conditionalFormatting>
  <conditionalFormatting sqref="P56:P67">
    <cfRule type="cellIs" dxfId="857" priority="40" operator="greaterThanOrEqual">
      <formula>1</formula>
    </cfRule>
    <cfRule type="cellIs" dxfId="856" priority="39" operator="between">
      <formula>0.8</formula>
      <formula>0.9999</formula>
    </cfRule>
    <cfRule type="cellIs" dxfId="855" priority="38" operator="lessThan">
      <formula>0.8</formula>
    </cfRule>
  </conditionalFormatting>
  <conditionalFormatting sqref="P69:P80">
    <cfRule type="cellIs" dxfId="854" priority="48" operator="between">
      <formula>0.8</formula>
      <formula>0.9999</formula>
    </cfRule>
    <cfRule type="cellIs" dxfId="853" priority="49" operator="greaterThanOrEqual">
      <formula>1</formula>
    </cfRule>
    <cfRule type="cellIs" dxfId="852" priority="47" operator="lessThan">
      <formula>0.8</formula>
    </cfRule>
  </conditionalFormatting>
  <conditionalFormatting sqref="P82:P93">
    <cfRule type="cellIs" dxfId="851" priority="56" operator="lessThan">
      <formula>0.8</formula>
    </cfRule>
    <cfRule type="cellIs" dxfId="850" priority="57" operator="between">
      <formula>0.8</formula>
      <formula>0.9999</formula>
    </cfRule>
    <cfRule type="cellIs" dxfId="849" priority="58" operator="greaterThanOrEqual">
      <formula>1</formula>
    </cfRule>
  </conditionalFormatting>
  <conditionalFormatting sqref="P95:P106">
    <cfRule type="cellIs" dxfId="848" priority="65" operator="lessThan">
      <formula>0.8</formula>
    </cfRule>
    <cfRule type="cellIs" dxfId="847" priority="66" operator="between">
      <formula>0.8</formula>
      <formula>0.9999</formula>
    </cfRule>
    <cfRule type="cellIs" dxfId="846" priority="67" operator="greaterThanOrEqual">
      <formula>1</formula>
    </cfRule>
  </conditionalFormatting>
  <conditionalFormatting sqref="P108:P119">
    <cfRule type="cellIs" dxfId="845" priority="75" operator="between">
      <formula>0.8</formula>
      <formula>0.9999</formula>
    </cfRule>
    <cfRule type="cellIs" dxfId="844" priority="74" operator="lessThan">
      <formula>0.8</formula>
    </cfRule>
    <cfRule type="cellIs" dxfId="843" priority="76" operator="greaterThanOrEqual">
      <formula>1</formula>
    </cfRule>
  </conditionalFormatting>
  <conditionalFormatting sqref="P121:P132">
    <cfRule type="cellIs" dxfId="842" priority="85" operator="greaterThanOrEqual">
      <formula>1</formula>
    </cfRule>
    <cfRule type="cellIs" dxfId="841" priority="83" operator="lessThan">
      <formula>0.8</formula>
    </cfRule>
    <cfRule type="cellIs" dxfId="840" priority="84" operator="between">
      <formula>0.8</formula>
      <formula>0.9999</formula>
    </cfRule>
  </conditionalFormatting>
  <conditionalFormatting sqref="P134:P145">
    <cfRule type="cellIs" dxfId="839" priority="92" operator="lessThan">
      <formula>0.8</formula>
    </cfRule>
    <cfRule type="cellIs" dxfId="838" priority="93" operator="between">
      <formula>0.8</formula>
      <formula>0.9999</formula>
    </cfRule>
    <cfRule type="cellIs" dxfId="837" priority="94" operator="greaterThanOrEqual">
      <formula>1</formula>
    </cfRule>
  </conditionalFormatting>
  <conditionalFormatting sqref="P147:P158">
    <cfRule type="cellIs" dxfId="836" priority="103" operator="greaterThanOrEqual">
      <formula>1</formula>
    </cfRule>
    <cfRule type="cellIs" dxfId="835" priority="102" operator="between">
      <formula>0.8</formula>
      <formula>0.9999</formula>
    </cfRule>
    <cfRule type="cellIs" dxfId="834" priority="101" operator="lessThan">
      <formula>0.8</formula>
    </cfRule>
  </conditionalFormatting>
  <conditionalFormatting sqref="P160:P171">
    <cfRule type="cellIs" dxfId="833" priority="112" operator="greaterThanOrEqual">
      <formula>1</formula>
    </cfRule>
    <cfRule type="cellIs" dxfId="832" priority="111" operator="between">
      <formula>0.8</formula>
      <formula>0.9999</formula>
    </cfRule>
    <cfRule type="cellIs" dxfId="831" priority="110" operator="lessThan">
      <formula>0.8</formula>
    </cfRule>
  </conditionalFormatting>
  <conditionalFormatting sqref="P173:P184">
    <cfRule type="cellIs" dxfId="830" priority="119" operator="lessThan">
      <formula>0.8</formula>
    </cfRule>
    <cfRule type="cellIs" dxfId="829" priority="120" operator="between">
      <formula>0.8</formula>
      <formula>0.9999</formula>
    </cfRule>
    <cfRule type="cellIs" dxfId="828" priority="121" operator="greaterThanOrEqual">
      <formula>1</formula>
    </cfRule>
  </conditionalFormatting>
  <conditionalFormatting sqref="P186:P197">
    <cfRule type="cellIs" dxfId="827" priority="130" operator="greaterThanOrEqual">
      <formula>1</formula>
    </cfRule>
    <cfRule type="cellIs" dxfId="826" priority="128" operator="lessThan">
      <formula>0.8</formula>
    </cfRule>
    <cfRule type="cellIs" dxfId="825" priority="129" operator="between">
      <formula>0.8</formula>
      <formula>0.9999</formula>
    </cfRule>
  </conditionalFormatting>
  <conditionalFormatting sqref="P199:P210">
    <cfRule type="cellIs" dxfId="824" priority="137" operator="lessThan">
      <formula>0.8</formula>
    </cfRule>
    <cfRule type="cellIs" dxfId="823" priority="138" operator="between">
      <formula>0.8</formula>
      <formula>0.9999</formula>
    </cfRule>
    <cfRule type="cellIs" dxfId="822" priority="139" operator="greaterThanOrEqual">
      <formula>1</formula>
    </cfRule>
  </conditionalFormatting>
  <conditionalFormatting sqref="P212:P223">
    <cfRule type="cellIs" dxfId="821" priority="146" operator="lessThan">
      <formula>0.8</formula>
    </cfRule>
    <cfRule type="cellIs" dxfId="820" priority="147" operator="between">
      <formula>0.8</formula>
      <formula>0.9999</formula>
    </cfRule>
    <cfRule type="cellIs" dxfId="819" priority="148" operator="greaterThanOrEqual">
      <formula>1</formula>
    </cfRule>
  </conditionalFormatting>
  <conditionalFormatting sqref="P225:P236">
    <cfRule type="cellIs" dxfId="818" priority="155" operator="lessThan">
      <formula>0.8</formula>
    </cfRule>
    <cfRule type="cellIs" dxfId="817" priority="156" operator="between">
      <formula>0.8</formula>
      <formula>0.9999</formula>
    </cfRule>
    <cfRule type="cellIs" dxfId="816" priority="157" operator="greaterThanOrEqual">
      <formula>1</formula>
    </cfRule>
  </conditionalFormatting>
  <conditionalFormatting sqref="P238:P249">
    <cfRule type="cellIs" dxfId="815" priority="164" operator="lessThan">
      <formula>0.8</formula>
    </cfRule>
    <cfRule type="cellIs" dxfId="814" priority="165" operator="between">
      <formula>0.8</formula>
      <formula>0.9999</formula>
    </cfRule>
    <cfRule type="cellIs" dxfId="813" priority="166" operator="greaterThanOrEqual">
      <formula>1</formula>
    </cfRule>
  </conditionalFormatting>
  <conditionalFormatting sqref="P251:P262">
    <cfRule type="cellIs" dxfId="812" priority="173" operator="lessThan">
      <formula>0.8</formula>
    </cfRule>
    <cfRule type="cellIs" dxfId="811" priority="174" operator="between">
      <formula>0.8</formula>
      <formula>0.9999</formula>
    </cfRule>
    <cfRule type="cellIs" dxfId="810" priority="175" operator="greaterThanOrEqual">
      <formula>1</formula>
    </cfRule>
  </conditionalFormatting>
  <conditionalFormatting sqref="P264:P275">
    <cfRule type="cellIs" dxfId="809" priority="182" operator="lessThan">
      <formula>0.8</formula>
    </cfRule>
    <cfRule type="cellIs" dxfId="808" priority="183" operator="between">
      <formula>0.8</formula>
      <formula>0.9999</formula>
    </cfRule>
    <cfRule type="cellIs" dxfId="807" priority="184" operator="greaterThanOrEqual">
      <formula>1</formula>
    </cfRule>
  </conditionalFormatting>
  <conditionalFormatting sqref="P277:P288">
    <cfRule type="cellIs" dxfId="806" priority="193" operator="greaterThanOrEqual">
      <formula>1</formula>
    </cfRule>
    <cfRule type="cellIs" dxfId="805" priority="191" operator="lessThan">
      <formula>0.8</formula>
    </cfRule>
    <cfRule type="cellIs" dxfId="804" priority="192" operator="between">
      <formula>0.8</formula>
      <formula>0.9999</formula>
    </cfRule>
  </conditionalFormatting>
  <conditionalFormatting sqref="P290:P301">
    <cfRule type="cellIs" dxfId="803" priority="202" operator="greaterThanOrEqual">
      <formula>1</formula>
    </cfRule>
    <cfRule type="cellIs" dxfId="802" priority="200" operator="lessThan">
      <formula>0.8</formula>
    </cfRule>
    <cfRule type="cellIs" dxfId="801" priority="201" operator="between">
      <formula>0.8</formula>
      <formula>0.9999</formula>
    </cfRule>
  </conditionalFormatting>
  <conditionalFormatting sqref="P303:P314">
    <cfRule type="cellIs" dxfId="800" priority="211" operator="greaterThanOrEqual">
      <formula>1</formula>
    </cfRule>
    <cfRule type="cellIs" dxfId="799" priority="210" operator="between">
      <formula>0.8</formula>
      <formula>0.9999</formula>
    </cfRule>
    <cfRule type="cellIs" dxfId="798" priority="209" operator="lessThan">
      <formula>0.8</formula>
    </cfRule>
  </conditionalFormatting>
  <conditionalFormatting sqref="P316:P327">
    <cfRule type="cellIs" dxfId="797" priority="220" operator="greaterThanOrEqual">
      <formula>1</formula>
    </cfRule>
    <cfRule type="cellIs" dxfId="796" priority="218" operator="lessThan">
      <formula>0.8</formula>
    </cfRule>
    <cfRule type="cellIs" dxfId="795" priority="219" operator="between">
      <formula>0.8</formula>
      <formula>0.9999</formula>
    </cfRule>
  </conditionalFormatting>
  <conditionalFormatting sqref="P329:P340">
    <cfRule type="cellIs" dxfId="794" priority="229" operator="greaterThanOrEqual">
      <formula>1</formula>
    </cfRule>
    <cfRule type="cellIs" dxfId="793" priority="228" operator="between">
      <formula>0.8</formula>
      <formula>0.9999</formula>
    </cfRule>
    <cfRule type="cellIs" dxfId="792" priority="227" operator="lessThan">
      <formula>0.8</formula>
    </cfRule>
  </conditionalFormatting>
  <conditionalFormatting sqref="P342:P353">
    <cfRule type="cellIs" dxfId="791" priority="238" operator="greaterThanOrEqual">
      <formula>1</formula>
    </cfRule>
    <cfRule type="cellIs" dxfId="790" priority="237" operator="between">
      <formula>0.8</formula>
      <formula>0.9999</formula>
    </cfRule>
    <cfRule type="cellIs" dxfId="789" priority="236" operator="lessThan">
      <formula>0.8</formula>
    </cfRule>
  </conditionalFormatting>
  <conditionalFormatting sqref="P355:P366">
    <cfRule type="cellIs" dxfId="788" priority="247" operator="greaterThanOrEqual">
      <formula>1</formula>
    </cfRule>
    <cfRule type="cellIs" dxfId="787" priority="246" operator="between">
      <formula>0.8</formula>
      <formula>0.9999</formula>
    </cfRule>
    <cfRule type="cellIs" dxfId="786" priority="245" operator="lessThan">
      <formula>0.8</formula>
    </cfRule>
  </conditionalFormatting>
  <conditionalFormatting sqref="P368:P379">
    <cfRule type="cellIs" dxfId="785" priority="254" operator="lessThan">
      <formula>0.8</formula>
    </cfRule>
    <cfRule type="cellIs" dxfId="784" priority="255" operator="between">
      <formula>0.8</formula>
      <formula>0.9999</formula>
    </cfRule>
    <cfRule type="cellIs" dxfId="783" priority="256" operator="greaterThanOrEqual">
      <formula>1</formula>
    </cfRule>
  </conditionalFormatting>
  <conditionalFormatting sqref="P381:P392">
    <cfRule type="cellIs" dxfId="782" priority="265" operator="greaterThanOrEqual">
      <formula>1</formula>
    </cfRule>
    <cfRule type="cellIs" dxfId="781" priority="263" operator="lessThan">
      <formula>0.8</formula>
    </cfRule>
    <cfRule type="cellIs" dxfId="780" priority="264" operator="between">
      <formula>0.8</formula>
      <formula>0.9999</formula>
    </cfRule>
  </conditionalFormatting>
  <conditionalFormatting sqref="P394:P405">
    <cfRule type="cellIs" dxfId="779" priority="272" operator="lessThan">
      <formula>0.8</formula>
    </cfRule>
    <cfRule type="cellIs" dxfId="778" priority="274" operator="greaterThanOrEqual">
      <formula>1</formula>
    </cfRule>
    <cfRule type="cellIs" dxfId="777" priority="273" operator="between">
      <formula>0.8</formula>
      <formula>0.9999</formula>
    </cfRule>
  </conditionalFormatting>
  <conditionalFormatting sqref="P407:P418">
    <cfRule type="cellIs" dxfId="776" priority="283" operator="greaterThanOrEqual">
      <formula>1</formula>
    </cfRule>
    <cfRule type="cellIs" dxfId="775" priority="282" operator="between">
      <formula>0.8</formula>
      <formula>0.9999</formula>
    </cfRule>
    <cfRule type="cellIs" dxfId="774" priority="281" operator="lessThan">
      <formula>0.8</formula>
    </cfRule>
  </conditionalFormatting>
  <conditionalFormatting sqref="P420:P431">
    <cfRule type="cellIs" dxfId="773" priority="292" operator="greaterThanOrEqual">
      <formula>1</formula>
    </cfRule>
    <cfRule type="cellIs" dxfId="772" priority="290" operator="lessThan">
      <formula>0.8</formula>
    </cfRule>
    <cfRule type="cellIs" dxfId="771" priority="291" operator="between">
      <formula>0.8</formula>
      <formula>0.9999</formula>
    </cfRule>
  </conditionalFormatting>
  <conditionalFormatting sqref="P433:P444">
    <cfRule type="cellIs" dxfId="770" priority="300" operator="between">
      <formula>0.8</formula>
      <formula>0.9999</formula>
    </cfRule>
    <cfRule type="cellIs" dxfId="769" priority="301" operator="greaterThanOrEqual">
      <formula>1</formula>
    </cfRule>
    <cfRule type="cellIs" dxfId="768" priority="299" operator="lessThan">
      <formula>0.8</formula>
    </cfRule>
  </conditionalFormatting>
  <conditionalFormatting sqref="P446:P457">
    <cfRule type="cellIs" dxfId="767" priority="310" operator="greaterThanOrEqual">
      <formula>1</formula>
    </cfRule>
    <cfRule type="cellIs" dxfId="766" priority="308" operator="lessThan">
      <formula>0.8</formula>
    </cfRule>
    <cfRule type="cellIs" dxfId="765" priority="309" operator="between">
      <formula>0.8</formula>
      <formula>0.9999</formula>
    </cfRule>
  </conditionalFormatting>
  <conditionalFormatting sqref="P459:P470">
    <cfRule type="cellIs" dxfId="764" priority="319" operator="greaterThanOrEqual">
      <formula>1</formula>
    </cfRule>
    <cfRule type="cellIs" dxfId="763" priority="318" operator="between">
      <formula>0.8</formula>
      <formula>0.9999</formula>
    </cfRule>
    <cfRule type="cellIs" dxfId="762" priority="317" operator="lessThan">
      <formula>0.8</formula>
    </cfRule>
  </conditionalFormatting>
  <conditionalFormatting sqref="P472:P483">
    <cfRule type="cellIs" dxfId="761" priority="327" operator="between">
      <formula>0.8</formula>
      <formula>0.9999</formula>
    </cfRule>
    <cfRule type="cellIs" dxfId="760" priority="328" operator="greaterThanOrEqual">
      <formula>1</formula>
    </cfRule>
    <cfRule type="cellIs" dxfId="759" priority="326" operator="lessThan">
      <formula>0.8</formula>
    </cfRule>
  </conditionalFormatting>
  <conditionalFormatting sqref="P485:P496">
    <cfRule type="cellIs" dxfId="758" priority="335" operator="lessThan">
      <formula>0.8</formula>
    </cfRule>
    <cfRule type="cellIs" dxfId="757" priority="337" operator="greaterThanOrEqual">
      <formula>1</formula>
    </cfRule>
    <cfRule type="cellIs" dxfId="756" priority="336" operator="between">
      <formula>0.8</formula>
      <formula>0.9999</formula>
    </cfRule>
  </conditionalFormatting>
  <conditionalFormatting sqref="P498:P509">
    <cfRule type="cellIs" dxfId="755" priority="344" operator="lessThan">
      <formula>0.8</formula>
    </cfRule>
    <cfRule type="cellIs" dxfId="754" priority="345" operator="between">
      <formula>0.8</formula>
      <formula>0.9999</formula>
    </cfRule>
    <cfRule type="cellIs" dxfId="753" priority="346" operator="greaterThanOrEqual">
      <formula>1</formula>
    </cfRule>
  </conditionalFormatting>
  <conditionalFormatting sqref="P511:P522">
    <cfRule type="cellIs" dxfId="752" priority="354" operator="between">
      <formula>0.8</formula>
      <formula>0.9999</formula>
    </cfRule>
    <cfRule type="cellIs" dxfId="751" priority="355" operator="greaterThanOrEqual">
      <formula>1</formula>
    </cfRule>
    <cfRule type="cellIs" dxfId="750" priority="353" operator="lessThan">
      <formula>0.8</formula>
    </cfRule>
  </conditionalFormatting>
  <conditionalFormatting sqref="P524:P535">
    <cfRule type="cellIs" dxfId="749" priority="364" operator="greaterThanOrEqual">
      <formula>1</formula>
    </cfRule>
    <cfRule type="cellIs" dxfId="748" priority="363" operator="between">
      <formula>0.8</formula>
      <formula>0.9999</formula>
    </cfRule>
    <cfRule type="cellIs" dxfId="747" priority="362" operator="lessThan">
      <formula>0.8</formula>
    </cfRule>
  </conditionalFormatting>
  <conditionalFormatting sqref="P537:P548">
    <cfRule type="cellIs" dxfId="746" priority="373" operator="greaterThanOrEqual">
      <formula>1</formula>
    </cfRule>
    <cfRule type="cellIs" dxfId="745" priority="372" operator="between">
      <formula>0.8</formula>
      <formula>0.9999</formula>
    </cfRule>
    <cfRule type="cellIs" dxfId="744" priority="371" operator="lessThan">
      <formula>0.8</formula>
    </cfRule>
  </conditionalFormatting>
  <conditionalFormatting sqref="P550:P561">
    <cfRule type="cellIs" dxfId="743" priority="382" operator="greaterThanOrEqual">
      <formula>1</formula>
    </cfRule>
    <cfRule type="cellIs" dxfId="742" priority="381" operator="between">
      <formula>0.8</formula>
      <formula>0.9999</formula>
    </cfRule>
    <cfRule type="cellIs" dxfId="741" priority="380" operator="lessThan">
      <formula>0.8</formula>
    </cfRule>
  </conditionalFormatting>
  <conditionalFormatting sqref="P563:P574">
    <cfRule type="cellIs" dxfId="740" priority="389" operator="lessThan">
      <formula>0.8</formula>
    </cfRule>
    <cfRule type="cellIs" dxfId="739" priority="390" operator="between">
      <formula>0.8</formula>
      <formula>0.9999</formula>
    </cfRule>
    <cfRule type="cellIs" dxfId="738" priority="391" operator="greaterThanOrEqual">
      <formula>1</formula>
    </cfRule>
  </conditionalFormatting>
  <conditionalFormatting sqref="P576:P587">
    <cfRule type="cellIs" dxfId="737" priority="399" operator="between">
      <formula>0.8</formula>
      <formula>0.9999</formula>
    </cfRule>
    <cfRule type="cellIs" dxfId="736" priority="400" operator="greaterThanOrEqual">
      <formula>1</formula>
    </cfRule>
    <cfRule type="cellIs" dxfId="735" priority="398" operator="lessThan">
      <formula>0.8</formula>
    </cfRule>
  </conditionalFormatting>
  <conditionalFormatting sqref="P589:P600">
    <cfRule type="cellIs" dxfId="734" priority="407" operator="lessThan">
      <formula>0.8</formula>
    </cfRule>
    <cfRule type="cellIs" dxfId="733" priority="408" operator="between">
      <formula>0.8</formula>
      <formula>0.9999</formula>
    </cfRule>
    <cfRule type="cellIs" dxfId="732" priority="409" operator="greaterThanOrEqual">
      <formula>1</formula>
    </cfRule>
  </conditionalFormatting>
  <conditionalFormatting sqref="P602:P613">
    <cfRule type="cellIs" dxfId="731" priority="416" operator="lessThan">
      <formula>0.8</formula>
    </cfRule>
    <cfRule type="cellIs" dxfId="730" priority="417" operator="between">
      <formula>0.8</formula>
      <formula>0.9999</formula>
    </cfRule>
    <cfRule type="cellIs" dxfId="729" priority="418" operator="greaterThanOrEqual">
      <formula>1</formula>
    </cfRule>
  </conditionalFormatting>
  <conditionalFormatting sqref="P615:P626">
    <cfRule type="cellIs" dxfId="728" priority="425" operator="lessThan">
      <formula>0.8</formula>
    </cfRule>
    <cfRule type="cellIs" dxfId="727" priority="426" operator="between">
      <formula>0.8</formula>
      <formula>0.9999</formula>
    </cfRule>
    <cfRule type="cellIs" dxfId="726" priority="427" operator="greaterThanOrEqual">
      <formula>1</formula>
    </cfRule>
  </conditionalFormatting>
  <conditionalFormatting sqref="P628:P639">
    <cfRule type="cellIs" dxfId="725" priority="434" operator="lessThan">
      <formula>0.8</formula>
    </cfRule>
    <cfRule type="cellIs" dxfId="724" priority="435" operator="between">
      <formula>0.8</formula>
      <formula>0.9999</formula>
    </cfRule>
    <cfRule type="cellIs" dxfId="723" priority="436" operator="greaterThanOrEqual">
      <formula>1</formula>
    </cfRule>
  </conditionalFormatting>
  <conditionalFormatting sqref="P641:P652">
    <cfRule type="cellIs" dxfId="722" priority="445" operator="greaterThanOrEqual">
      <formula>1</formula>
    </cfRule>
    <cfRule type="cellIs" dxfId="721" priority="443" operator="lessThan">
      <formula>0.8</formula>
    </cfRule>
    <cfRule type="cellIs" dxfId="720" priority="444" operator="between">
      <formula>0.8</formula>
      <formula>0.9999</formula>
    </cfRule>
  </conditionalFormatting>
  <conditionalFormatting sqref="P654:P665">
    <cfRule type="cellIs" dxfId="719" priority="454" operator="greaterThanOrEqual">
      <formula>1</formula>
    </cfRule>
    <cfRule type="cellIs" dxfId="718" priority="453" operator="between">
      <formula>0.8</formula>
      <formula>0.9999</formula>
    </cfRule>
    <cfRule type="cellIs" dxfId="717" priority="452" operator="lessThan">
      <formula>0.8</formula>
    </cfRule>
  </conditionalFormatting>
  <conditionalFormatting sqref="P667:P678">
    <cfRule type="cellIs" dxfId="716" priority="463" operator="greaterThanOrEqual">
      <formula>1</formula>
    </cfRule>
    <cfRule type="cellIs" dxfId="715" priority="461" operator="lessThan">
      <formula>0.8</formula>
    </cfRule>
    <cfRule type="cellIs" dxfId="714" priority="462" operator="between">
      <formula>0.8</formula>
      <formula>0.9999</formula>
    </cfRule>
  </conditionalFormatting>
  <conditionalFormatting sqref="P680:P691">
    <cfRule type="cellIs" dxfId="713" priority="472" operator="greaterThanOrEqual">
      <formula>1</formula>
    </cfRule>
    <cfRule type="cellIs" dxfId="712" priority="471" operator="between">
      <formula>0.8</formula>
      <formula>0.9999</formula>
    </cfRule>
    <cfRule type="cellIs" dxfId="711" priority="470" operator="lessThan">
      <formula>0.8</formula>
    </cfRule>
  </conditionalFormatting>
  <conditionalFormatting sqref="P693:P704">
    <cfRule type="cellIs" dxfId="710" priority="481" operator="greaterThanOrEqual">
      <formula>1</formula>
    </cfRule>
    <cfRule type="cellIs" dxfId="709" priority="480" operator="between">
      <formula>0.8</formula>
      <formula>0.9999</formula>
    </cfRule>
    <cfRule type="cellIs" dxfId="708" priority="479" operator="lessThan">
      <formula>0.8</formula>
    </cfRule>
  </conditionalFormatting>
  <conditionalFormatting sqref="P706:P717">
    <cfRule type="cellIs" dxfId="707" priority="488" operator="lessThan">
      <formula>0.8</formula>
    </cfRule>
    <cfRule type="cellIs" dxfId="706" priority="489" operator="between">
      <formula>0.8</formula>
      <formula>0.9999</formula>
    </cfRule>
    <cfRule type="cellIs" dxfId="705" priority="490" operator="greaterThanOrEqual">
      <formula>1</formula>
    </cfRule>
  </conditionalFormatting>
  <conditionalFormatting sqref="P719:P730">
    <cfRule type="cellIs" dxfId="704" priority="497" operator="lessThan">
      <formula>0.8</formula>
    </cfRule>
    <cfRule type="cellIs" dxfId="703" priority="498" operator="between">
      <formula>0.8</formula>
      <formula>0.9999</formula>
    </cfRule>
    <cfRule type="cellIs" dxfId="702" priority="499" operator="greaterThanOrEqual">
      <formula>1</formula>
    </cfRule>
  </conditionalFormatting>
  <conditionalFormatting sqref="P732:P743">
    <cfRule type="cellIs" dxfId="701" priority="506" operator="lessThan">
      <formula>0.8</formula>
    </cfRule>
    <cfRule type="cellIs" dxfId="700" priority="507" operator="between">
      <formula>0.8</formula>
      <formula>0.9999</formula>
    </cfRule>
    <cfRule type="cellIs" dxfId="699" priority="508" operator="greaterThanOrEqual">
      <formula>1</formula>
    </cfRule>
  </conditionalFormatting>
  <conditionalFormatting sqref="P745:P756">
    <cfRule type="cellIs" dxfId="698" priority="516" operator="between">
      <formula>0.8</formula>
      <formula>0.9999</formula>
    </cfRule>
    <cfRule type="cellIs" dxfId="697" priority="517" operator="greaterThanOrEqual">
      <formula>1</formula>
    </cfRule>
    <cfRule type="cellIs" dxfId="696" priority="515" operator="lessThan">
      <formula>0.8</formula>
    </cfRule>
  </conditionalFormatting>
  <conditionalFormatting sqref="P758:P769">
    <cfRule type="cellIs" dxfId="695" priority="525" operator="between">
      <formula>0.8</formula>
      <formula>0.9999</formula>
    </cfRule>
    <cfRule type="cellIs" dxfId="694" priority="524" operator="lessThan">
      <formula>0.8</formula>
    </cfRule>
    <cfRule type="cellIs" dxfId="693" priority="526" operator="greaterThanOrEqual">
      <formula>1</formula>
    </cfRule>
  </conditionalFormatting>
  <conditionalFormatting sqref="P771:P782">
    <cfRule type="cellIs" dxfId="692" priority="533" operator="lessThan">
      <formula>0.8</formula>
    </cfRule>
    <cfRule type="cellIs" dxfId="691" priority="534" operator="between">
      <formula>0.8</formula>
      <formula>0.9999</formula>
    </cfRule>
    <cfRule type="cellIs" dxfId="690" priority="535" operator="greaterThanOrEqual">
      <formula>1</formula>
    </cfRule>
  </conditionalFormatting>
  <conditionalFormatting sqref="P784:P795">
    <cfRule type="cellIs" dxfId="689" priority="544" operator="greaterThanOrEqual">
      <formula>1</formula>
    </cfRule>
    <cfRule type="cellIs" dxfId="688" priority="543" operator="between">
      <formula>0.8</formula>
      <formula>0.9999</formula>
    </cfRule>
    <cfRule type="cellIs" dxfId="687" priority="542" operator="lessThan">
      <formula>0.8</formula>
    </cfRule>
  </conditionalFormatting>
  <conditionalFormatting sqref="P797:P808">
    <cfRule type="cellIs" dxfId="686" priority="553" operator="greaterThanOrEqual">
      <formula>1</formula>
    </cfRule>
    <cfRule type="cellIs" dxfId="685" priority="552" operator="between">
      <formula>0.8</formula>
      <formula>0.9999</formula>
    </cfRule>
    <cfRule type="cellIs" dxfId="684" priority="551" operator="lessThan">
      <formula>0.8</formula>
    </cfRule>
  </conditionalFormatting>
  <conditionalFormatting sqref="P810:P821">
    <cfRule type="cellIs" dxfId="683" priority="562" operator="greaterThanOrEqual">
      <formula>1</formula>
    </cfRule>
    <cfRule type="cellIs" dxfId="682" priority="560" operator="lessThan">
      <formula>0.8</formula>
    </cfRule>
    <cfRule type="cellIs" dxfId="681" priority="561" operator="between">
      <formula>0.8</formula>
      <formula>0.9999</formula>
    </cfRule>
  </conditionalFormatting>
  <conditionalFormatting sqref="P823:P834">
    <cfRule type="cellIs" dxfId="680" priority="571" operator="greaterThanOrEqual">
      <formula>1</formula>
    </cfRule>
    <cfRule type="cellIs" dxfId="679" priority="570" operator="between">
      <formula>0.8</formula>
      <formula>0.9999</formula>
    </cfRule>
    <cfRule type="cellIs" dxfId="678" priority="569" operator="lessThan">
      <formula>0.8</formula>
    </cfRule>
  </conditionalFormatting>
  <conditionalFormatting sqref="P836:P847">
    <cfRule type="cellIs" dxfId="677" priority="579" operator="between">
      <formula>0.8</formula>
      <formula>0.9999</formula>
    </cfRule>
    <cfRule type="cellIs" dxfId="676" priority="578" operator="lessThan">
      <formula>0.8</formula>
    </cfRule>
    <cfRule type="cellIs" dxfId="675" priority="580" operator="greaterThanOrEqual">
      <formula>1</formula>
    </cfRule>
  </conditionalFormatting>
  <conditionalFormatting sqref="P849:P860">
    <cfRule type="cellIs" dxfId="674" priority="587" operator="lessThan">
      <formula>0.8</formula>
    </cfRule>
    <cfRule type="cellIs" dxfId="673" priority="588" operator="between">
      <formula>0.8</formula>
      <formula>0.9999</formula>
    </cfRule>
    <cfRule type="cellIs" dxfId="672" priority="589" operator="greaterThanOrEqual">
      <formula>1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0"/>
  </sheetPr>
  <dimension ref="B1:M210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8.6640625" defaultRowHeight="15" x14ac:dyDescent="0.2"/>
  <cols>
    <col min="1" max="1" width="3" customWidth="1"/>
    <col min="2" max="2" width="16" customWidth="1"/>
    <col min="3" max="3" width="22" customWidth="1"/>
    <col min="4" max="4" width="13" customWidth="1"/>
    <col min="5" max="5" width="12" customWidth="1"/>
    <col min="6" max="9" width="13" customWidth="1"/>
    <col min="10" max="11" width="12" customWidth="1"/>
    <col min="12" max="12" width="14" customWidth="1"/>
    <col min="13" max="13" width="13" customWidth="1"/>
  </cols>
  <sheetData>
    <row r="1" spans="2:13" ht="33.75" customHeight="1" x14ac:dyDescent="0.2">
      <c r="B1" s="92" t="s">
        <v>137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2:13" ht="15.75" customHeight="1" x14ac:dyDescent="0.2">
      <c r="B2" s="13" t="s">
        <v>58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2:13" ht="25.5" customHeight="1" x14ac:dyDescent="0.2">
      <c r="B3" s="94" t="s">
        <v>138</v>
      </c>
      <c r="C3" s="94"/>
      <c r="D3" s="74">
        <v>46300</v>
      </c>
      <c r="E3" s="74">
        <v>46304</v>
      </c>
      <c r="F3" s="75"/>
      <c r="G3" s="75"/>
      <c r="H3" s="75"/>
      <c r="I3" s="75"/>
      <c r="J3" s="75"/>
      <c r="K3" s="75"/>
      <c r="L3" s="75"/>
      <c r="M3" s="75"/>
    </row>
    <row r="4" spans="2:13" ht="36" customHeight="1" x14ac:dyDescent="0.2">
      <c r="B4" s="47" t="s">
        <v>60</v>
      </c>
      <c r="C4" s="47" t="s">
        <v>24</v>
      </c>
      <c r="D4" s="47" t="s">
        <v>61</v>
      </c>
      <c r="E4" s="47" t="s">
        <v>62</v>
      </c>
      <c r="F4" s="47" t="s">
        <v>63</v>
      </c>
      <c r="G4" s="47" t="s">
        <v>64</v>
      </c>
      <c r="H4" s="47" t="s">
        <v>65</v>
      </c>
      <c r="I4" s="47" t="s">
        <v>66</v>
      </c>
      <c r="J4" s="47" t="s">
        <v>67</v>
      </c>
      <c r="K4" s="47" t="s">
        <v>68</v>
      </c>
      <c r="L4" s="47" t="s">
        <v>69</v>
      </c>
      <c r="M4" s="47" t="s">
        <v>70</v>
      </c>
    </row>
    <row r="5" spans="2:13" ht="18.75" customHeight="1" x14ac:dyDescent="0.2">
      <c r="B5" s="48" t="s">
        <v>71</v>
      </c>
      <c r="C5" s="49" t="str">
        <f>'Q3 Setup'!$C$7</f>
        <v>Rep 1</v>
      </c>
      <c r="D5" s="50" t="str">
        <f>IFERROR(AVERAGEIFS('Q3 Daily Log'!$E$4:$E$861,'Q3 Daily Log'!$B$4:$B$861,"&gt;="&amp;DATE(2026,10,5),'Q3 Daily Log'!$B$4:$B$861,"&lt;="&amp;DATE(2026,10,9),'Q3 Daily Log'!$C$4:$C$861,'Q3 Setup'!$C$7),"")</f>
        <v/>
      </c>
      <c r="E5" s="51" t="str">
        <f>IFERROR(AVERAGEIFS('Q3 Daily Log'!$H$4:$H$861,'Q3 Daily Log'!$B$4:$B$861,"&gt;="&amp;DATE(2026,10,5),'Q3 Daily Log'!$B$4:$B$861,"&lt;="&amp;DATE(2026,10,9),'Q3 Daily Log'!$C$4:$C$861,'Q3 Setup'!$C$7),"")</f>
        <v/>
      </c>
      <c r="F5" s="52" t="str">
        <f>IFERROR(AVERAGEIFS('Q3 Daily Log'!$I$4:$I$861,'Q3 Daily Log'!$B$4:$B$861,"&gt;="&amp;DATE(2026,10,5),'Q3 Daily Log'!$B$4:$B$861,"&lt;="&amp;DATE(2026,10,9),'Q3 Daily Log'!$C$4:$C$861,'Q3 Setup'!$C$7),"")</f>
        <v/>
      </c>
      <c r="G5" s="51" t="str">
        <f>IFERROR(AVERAGEIFS('Q3 Daily Log'!$K$4:$K$861,'Q3 Daily Log'!$B$4:$B$861,"&gt;="&amp;DATE(2026,10,5),'Q3 Daily Log'!$B$4:$B$861,"&lt;="&amp;DATE(2026,10,9),'Q3 Daily Log'!$C$4:$C$861,'Q3 Setup'!$C$7),"")</f>
        <v/>
      </c>
      <c r="H5" s="50">
        <f>IFERROR(SUMIFS('Q3 Daily Log'!$E$4:$E$861,'Q3 Daily Log'!$B$4:$B$861,"&gt;="&amp;DATE(2026,10,5),'Q3 Daily Log'!$B$4:$B$861,"&lt;="&amp;DATE(2026,10,9),'Q3 Daily Log'!$C$4:$C$861,'Q3 Setup'!$C$7),"")</f>
        <v>0</v>
      </c>
      <c r="I5" s="52">
        <f>IFERROR(SUMIFS('Q3 Daily Log'!$I$4:$I$861,'Q3 Daily Log'!$B$4:$B$861,"&gt;="&amp;DATE(2026,10,5),'Q3 Daily Log'!$B$4:$B$861,"&lt;="&amp;DATE(2026,10,9),'Q3 Daily Log'!$C$4:$C$861,'Q3 Setup'!$C$7),"")</f>
        <v>0</v>
      </c>
      <c r="J5" s="50">
        <f>IFERROR(SUMIFS('Q3 Daily Log'!$L$4:$L$861,'Q3 Daily Log'!$B$4:$B$861,"&gt;="&amp;DATE(2026,10,5),'Q3 Daily Log'!$B$4:$B$861,"&lt;="&amp;DATE(2026,10,9),'Q3 Daily Log'!$C$4:$C$861,'Q3 Setup'!$C$7),"")</f>
        <v>0</v>
      </c>
      <c r="K5" s="50">
        <f>IFERROR(SUMIFS('Q3 Daily Log'!$M$4:$M$861,'Q3 Daily Log'!$B$4:$B$861,"&gt;="&amp;DATE(2026,10,5),'Q3 Daily Log'!$B$4:$B$861,"&lt;="&amp;DATE(2026,10,9),'Q3 Daily Log'!$C$4:$C$861,'Q3 Setup'!$C$7),"")</f>
        <v>0</v>
      </c>
      <c r="L5" s="29">
        <f>IFERROR(SUMIFS('Q3 Daily Log'!$N$4:$N$861,'Q3 Daily Log'!$B$4:$B$861,"&gt;="&amp;DATE(2026,10,5),'Q3 Daily Log'!$B$4:$B$861,"&lt;="&amp;DATE(2026,10,9),'Q3 Daily Log'!$C$4:$C$861,'Q3 Setup'!$C$7),"")</f>
        <v>0</v>
      </c>
      <c r="M5" s="51" t="str">
        <f>IFERROR(SUMIFS('Q3 Daily Log'!$N$4:$N$861,'Q3 Daily Log'!$B$4:$B$861,"&gt;="&amp;DATE(2026,10,5),'Q3 Daily Log'!$B$4:$B$861,"&lt;="&amp;DATE(2026,10,9),'Q3 Daily Log'!$C$4:$C$861,'Q3 Setup'!$C$7)/SUMIFS('Q3 Daily Log'!$O$4:$O$861,'Q3 Daily Log'!$B$4:$B$861,"&gt;="&amp;DATE(2026,10,5),'Q3 Daily Log'!$B$4:$B$861,"&lt;="&amp;DATE(2026,10,9),'Q3 Daily Log'!$C$4:$C$861,'Q3 Setup'!$C$7),"" )</f>
        <v/>
      </c>
    </row>
    <row r="6" spans="2:13" ht="18.75" customHeight="1" x14ac:dyDescent="0.2">
      <c r="B6" s="53" t="s">
        <v>71</v>
      </c>
      <c r="C6" s="54" t="str">
        <f>'Q3 Setup'!$C$8</f>
        <v>Rep 2</v>
      </c>
      <c r="D6" s="55" t="str">
        <f>IFERROR(AVERAGEIFS('Q3 Daily Log'!$E$4:$E$861,'Q3 Daily Log'!$B$4:$B$861,"&gt;="&amp;DATE(2026,10,5),'Q3 Daily Log'!$B$4:$B$861,"&lt;="&amp;DATE(2026,10,9),'Q3 Daily Log'!$C$4:$C$861,'Q3 Setup'!$C$8),"")</f>
        <v/>
      </c>
      <c r="E6" s="56" t="str">
        <f>IFERROR(AVERAGEIFS('Q3 Daily Log'!$H$4:$H$861,'Q3 Daily Log'!$B$4:$B$861,"&gt;="&amp;DATE(2026,10,5),'Q3 Daily Log'!$B$4:$B$861,"&lt;="&amp;DATE(2026,10,9),'Q3 Daily Log'!$C$4:$C$861,'Q3 Setup'!$C$8),"")</f>
        <v/>
      </c>
      <c r="F6" s="57" t="str">
        <f>IFERROR(AVERAGEIFS('Q3 Daily Log'!$I$4:$I$861,'Q3 Daily Log'!$B$4:$B$861,"&gt;="&amp;DATE(2026,10,5),'Q3 Daily Log'!$B$4:$B$861,"&lt;="&amp;DATE(2026,10,9),'Q3 Daily Log'!$C$4:$C$861,'Q3 Setup'!$C$8),"")</f>
        <v/>
      </c>
      <c r="G6" s="56" t="str">
        <f>IFERROR(AVERAGEIFS('Q3 Daily Log'!$K$4:$K$861,'Q3 Daily Log'!$B$4:$B$861,"&gt;="&amp;DATE(2026,10,5),'Q3 Daily Log'!$B$4:$B$861,"&lt;="&amp;DATE(2026,10,9),'Q3 Daily Log'!$C$4:$C$861,'Q3 Setup'!$C$8),"")</f>
        <v/>
      </c>
      <c r="H6" s="55">
        <f>IFERROR(SUMIFS('Q3 Daily Log'!$E$4:$E$861,'Q3 Daily Log'!$B$4:$B$861,"&gt;="&amp;DATE(2026,10,5),'Q3 Daily Log'!$B$4:$B$861,"&lt;="&amp;DATE(2026,10,9),'Q3 Daily Log'!$C$4:$C$861,'Q3 Setup'!$C$8),"")</f>
        <v>0</v>
      </c>
      <c r="I6" s="57">
        <f>IFERROR(SUMIFS('Q3 Daily Log'!$I$4:$I$861,'Q3 Daily Log'!$B$4:$B$861,"&gt;="&amp;DATE(2026,10,5),'Q3 Daily Log'!$B$4:$B$861,"&lt;="&amp;DATE(2026,10,9),'Q3 Daily Log'!$C$4:$C$861,'Q3 Setup'!$C$8),"")</f>
        <v>0</v>
      </c>
      <c r="J6" s="55">
        <f>IFERROR(SUMIFS('Q3 Daily Log'!$L$4:$L$861,'Q3 Daily Log'!$B$4:$B$861,"&gt;="&amp;DATE(2026,10,5),'Q3 Daily Log'!$B$4:$B$861,"&lt;="&amp;DATE(2026,10,9),'Q3 Daily Log'!$C$4:$C$861,'Q3 Setup'!$C$8),"")</f>
        <v>0</v>
      </c>
      <c r="K6" s="55">
        <f>IFERROR(SUMIFS('Q3 Daily Log'!$M$4:$M$861,'Q3 Daily Log'!$B$4:$B$861,"&gt;="&amp;DATE(2026,10,5),'Q3 Daily Log'!$B$4:$B$861,"&lt;="&amp;DATE(2026,10,9),'Q3 Daily Log'!$C$4:$C$861,'Q3 Setup'!$C$8),"")</f>
        <v>0</v>
      </c>
      <c r="L6" s="29">
        <f>IFERROR(SUMIFS('Q3 Daily Log'!$N$4:$N$861,'Q3 Daily Log'!$B$4:$B$861,"&gt;="&amp;DATE(2026,10,5),'Q3 Daily Log'!$B$4:$B$861,"&lt;="&amp;DATE(2026,10,9),'Q3 Daily Log'!$C$4:$C$861,'Q3 Setup'!$C$8),"")</f>
        <v>0</v>
      </c>
      <c r="M6" s="56" t="str">
        <f>IFERROR(SUMIFS('Q3 Daily Log'!$N$4:$N$861,'Q3 Daily Log'!$B$4:$B$861,"&gt;="&amp;DATE(2026,10,5),'Q3 Daily Log'!$B$4:$B$861,"&lt;="&amp;DATE(2026,10,9),'Q3 Daily Log'!$C$4:$C$861,'Q3 Setup'!$C$8)/SUMIFS('Q3 Daily Log'!$O$4:$O$861,'Q3 Daily Log'!$B$4:$B$861,"&gt;="&amp;DATE(2026,10,5),'Q3 Daily Log'!$B$4:$B$861,"&lt;="&amp;DATE(2026,10,9),'Q3 Daily Log'!$C$4:$C$861,'Q3 Setup'!$C$8),"" )</f>
        <v/>
      </c>
    </row>
    <row r="7" spans="2:13" ht="18.75" customHeight="1" x14ac:dyDescent="0.2">
      <c r="B7" s="48" t="s">
        <v>71</v>
      </c>
      <c r="C7" s="49" t="str">
        <f>'Q3 Setup'!$C$9</f>
        <v>Rep 3</v>
      </c>
      <c r="D7" s="50" t="str">
        <f>IFERROR(AVERAGEIFS('Q3 Daily Log'!$E$4:$E$861,'Q3 Daily Log'!$B$4:$B$861,"&gt;="&amp;DATE(2026,10,5),'Q3 Daily Log'!$B$4:$B$861,"&lt;="&amp;DATE(2026,10,9),'Q3 Daily Log'!$C$4:$C$861,'Q3 Setup'!$C$9),"")</f>
        <v/>
      </c>
      <c r="E7" s="51" t="str">
        <f>IFERROR(AVERAGEIFS('Q3 Daily Log'!$H$4:$H$861,'Q3 Daily Log'!$B$4:$B$861,"&gt;="&amp;DATE(2026,10,5),'Q3 Daily Log'!$B$4:$B$861,"&lt;="&amp;DATE(2026,10,9),'Q3 Daily Log'!$C$4:$C$861,'Q3 Setup'!$C$9),"")</f>
        <v/>
      </c>
      <c r="F7" s="52" t="str">
        <f>IFERROR(AVERAGEIFS('Q3 Daily Log'!$I$4:$I$861,'Q3 Daily Log'!$B$4:$B$861,"&gt;="&amp;DATE(2026,10,5),'Q3 Daily Log'!$B$4:$B$861,"&lt;="&amp;DATE(2026,10,9),'Q3 Daily Log'!$C$4:$C$861,'Q3 Setup'!$C$9),"")</f>
        <v/>
      </c>
      <c r="G7" s="51" t="str">
        <f>IFERROR(AVERAGEIFS('Q3 Daily Log'!$K$4:$K$861,'Q3 Daily Log'!$B$4:$B$861,"&gt;="&amp;DATE(2026,10,5),'Q3 Daily Log'!$B$4:$B$861,"&lt;="&amp;DATE(2026,10,9),'Q3 Daily Log'!$C$4:$C$861,'Q3 Setup'!$C$9),"")</f>
        <v/>
      </c>
      <c r="H7" s="50">
        <f>IFERROR(SUMIFS('Q3 Daily Log'!$E$4:$E$861,'Q3 Daily Log'!$B$4:$B$861,"&gt;="&amp;DATE(2026,10,5),'Q3 Daily Log'!$B$4:$B$861,"&lt;="&amp;DATE(2026,10,9),'Q3 Daily Log'!$C$4:$C$861,'Q3 Setup'!$C$9),"")</f>
        <v>0</v>
      </c>
      <c r="I7" s="52">
        <f>IFERROR(SUMIFS('Q3 Daily Log'!$I$4:$I$861,'Q3 Daily Log'!$B$4:$B$861,"&gt;="&amp;DATE(2026,10,5),'Q3 Daily Log'!$B$4:$B$861,"&lt;="&amp;DATE(2026,10,9),'Q3 Daily Log'!$C$4:$C$861,'Q3 Setup'!$C$9),"")</f>
        <v>0</v>
      </c>
      <c r="J7" s="50">
        <f>IFERROR(SUMIFS('Q3 Daily Log'!$L$4:$L$861,'Q3 Daily Log'!$B$4:$B$861,"&gt;="&amp;DATE(2026,10,5),'Q3 Daily Log'!$B$4:$B$861,"&lt;="&amp;DATE(2026,10,9),'Q3 Daily Log'!$C$4:$C$861,'Q3 Setup'!$C$9),"")</f>
        <v>0</v>
      </c>
      <c r="K7" s="50">
        <f>IFERROR(SUMIFS('Q3 Daily Log'!$M$4:$M$861,'Q3 Daily Log'!$B$4:$B$861,"&gt;="&amp;DATE(2026,10,5),'Q3 Daily Log'!$B$4:$B$861,"&lt;="&amp;DATE(2026,10,9),'Q3 Daily Log'!$C$4:$C$861,'Q3 Setup'!$C$9),"")</f>
        <v>0</v>
      </c>
      <c r="L7" s="29">
        <f>IFERROR(SUMIFS('Q3 Daily Log'!$N$4:$N$861,'Q3 Daily Log'!$B$4:$B$861,"&gt;="&amp;DATE(2026,10,5),'Q3 Daily Log'!$B$4:$B$861,"&lt;="&amp;DATE(2026,10,9),'Q3 Daily Log'!$C$4:$C$861,'Q3 Setup'!$C$9),"")</f>
        <v>0</v>
      </c>
      <c r="M7" s="51" t="str">
        <f>IFERROR(SUMIFS('Q3 Daily Log'!$N$4:$N$861,'Q3 Daily Log'!$B$4:$B$861,"&gt;="&amp;DATE(2026,10,5),'Q3 Daily Log'!$B$4:$B$861,"&lt;="&amp;DATE(2026,10,9),'Q3 Daily Log'!$C$4:$C$861,'Q3 Setup'!$C$9)/SUMIFS('Q3 Daily Log'!$O$4:$O$861,'Q3 Daily Log'!$B$4:$B$861,"&gt;="&amp;DATE(2026,10,5),'Q3 Daily Log'!$B$4:$B$861,"&lt;="&amp;DATE(2026,10,9),'Q3 Daily Log'!$C$4:$C$861,'Q3 Setup'!$C$9),"" )</f>
        <v/>
      </c>
    </row>
    <row r="8" spans="2:13" ht="18.75" customHeight="1" x14ac:dyDescent="0.2">
      <c r="B8" s="53" t="s">
        <v>71</v>
      </c>
      <c r="C8" s="54" t="str">
        <f>'Q3 Setup'!$C$10</f>
        <v>Rep 4</v>
      </c>
      <c r="D8" s="55" t="str">
        <f>IFERROR(AVERAGEIFS('Q3 Daily Log'!$E$4:$E$861,'Q3 Daily Log'!$B$4:$B$861,"&gt;="&amp;DATE(2026,10,5),'Q3 Daily Log'!$B$4:$B$861,"&lt;="&amp;DATE(2026,10,9),'Q3 Daily Log'!$C$4:$C$861,'Q3 Setup'!$C$10),"")</f>
        <v/>
      </c>
      <c r="E8" s="56" t="str">
        <f>IFERROR(AVERAGEIFS('Q3 Daily Log'!$H$4:$H$861,'Q3 Daily Log'!$B$4:$B$861,"&gt;="&amp;DATE(2026,10,5),'Q3 Daily Log'!$B$4:$B$861,"&lt;="&amp;DATE(2026,10,9),'Q3 Daily Log'!$C$4:$C$861,'Q3 Setup'!$C$10),"")</f>
        <v/>
      </c>
      <c r="F8" s="57" t="str">
        <f>IFERROR(AVERAGEIFS('Q3 Daily Log'!$I$4:$I$861,'Q3 Daily Log'!$B$4:$B$861,"&gt;="&amp;DATE(2026,10,5),'Q3 Daily Log'!$B$4:$B$861,"&lt;="&amp;DATE(2026,10,9),'Q3 Daily Log'!$C$4:$C$861,'Q3 Setup'!$C$10),"")</f>
        <v/>
      </c>
      <c r="G8" s="56" t="str">
        <f>IFERROR(AVERAGEIFS('Q3 Daily Log'!$K$4:$K$861,'Q3 Daily Log'!$B$4:$B$861,"&gt;="&amp;DATE(2026,10,5),'Q3 Daily Log'!$B$4:$B$861,"&lt;="&amp;DATE(2026,10,9),'Q3 Daily Log'!$C$4:$C$861,'Q3 Setup'!$C$10),"")</f>
        <v/>
      </c>
      <c r="H8" s="55">
        <f>IFERROR(SUMIFS('Q3 Daily Log'!$E$4:$E$861,'Q3 Daily Log'!$B$4:$B$861,"&gt;="&amp;DATE(2026,10,5),'Q3 Daily Log'!$B$4:$B$861,"&lt;="&amp;DATE(2026,10,9),'Q3 Daily Log'!$C$4:$C$861,'Q3 Setup'!$C$10),"")</f>
        <v>0</v>
      </c>
      <c r="I8" s="57">
        <f>IFERROR(SUMIFS('Q3 Daily Log'!$I$4:$I$861,'Q3 Daily Log'!$B$4:$B$861,"&gt;="&amp;DATE(2026,10,5),'Q3 Daily Log'!$B$4:$B$861,"&lt;="&amp;DATE(2026,10,9),'Q3 Daily Log'!$C$4:$C$861,'Q3 Setup'!$C$10),"")</f>
        <v>0</v>
      </c>
      <c r="J8" s="55">
        <f>IFERROR(SUMIFS('Q3 Daily Log'!$L$4:$L$861,'Q3 Daily Log'!$B$4:$B$861,"&gt;="&amp;DATE(2026,10,5),'Q3 Daily Log'!$B$4:$B$861,"&lt;="&amp;DATE(2026,10,9),'Q3 Daily Log'!$C$4:$C$861,'Q3 Setup'!$C$10),"")</f>
        <v>0</v>
      </c>
      <c r="K8" s="55">
        <f>IFERROR(SUMIFS('Q3 Daily Log'!$M$4:$M$861,'Q3 Daily Log'!$B$4:$B$861,"&gt;="&amp;DATE(2026,10,5),'Q3 Daily Log'!$B$4:$B$861,"&lt;="&amp;DATE(2026,10,9),'Q3 Daily Log'!$C$4:$C$861,'Q3 Setup'!$C$10),"")</f>
        <v>0</v>
      </c>
      <c r="L8" s="29">
        <f>IFERROR(SUMIFS('Q3 Daily Log'!$N$4:$N$861,'Q3 Daily Log'!$B$4:$B$861,"&gt;="&amp;DATE(2026,10,5),'Q3 Daily Log'!$B$4:$B$861,"&lt;="&amp;DATE(2026,10,9),'Q3 Daily Log'!$C$4:$C$861,'Q3 Setup'!$C$10),"")</f>
        <v>0</v>
      </c>
      <c r="M8" s="56" t="str">
        <f>IFERROR(SUMIFS('Q3 Daily Log'!$N$4:$N$861,'Q3 Daily Log'!$B$4:$B$861,"&gt;="&amp;DATE(2026,10,5),'Q3 Daily Log'!$B$4:$B$861,"&lt;="&amp;DATE(2026,10,9),'Q3 Daily Log'!$C$4:$C$861,'Q3 Setup'!$C$10)/SUMIFS('Q3 Daily Log'!$O$4:$O$861,'Q3 Daily Log'!$B$4:$B$861,"&gt;="&amp;DATE(2026,10,5),'Q3 Daily Log'!$B$4:$B$861,"&lt;="&amp;DATE(2026,10,9),'Q3 Daily Log'!$C$4:$C$861,'Q3 Setup'!$C$10),"" )</f>
        <v/>
      </c>
    </row>
    <row r="9" spans="2:13" ht="18.75" customHeight="1" x14ac:dyDescent="0.2">
      <c r="B9" s="48" t="s">
        <v>71</v>
      </c>
      <c r="C9" s="49" t="str">
        <f>'Q3 Setup'!$C$11</f>
        <v>Rep 5</v>
      </c>
      <c r="D9" s="50" t="str">
        <f>IFERROR(AVERAGEIFS('Q3 Daily Log'!$E$4:$E$861,'Q3 Daily Log'!$B$4:$B$861,"&gt;="&amp;DATE(2026,10,5),'Q3 Daily Log'!$B$4:$B$861,"&lt;="&amp;DATE(2026,10,9),'Q3 Daily Log'!$C$4:$C$861,'Q3 Setup'!$C$11),"")</f>
        <v/>
      </c>
      <c r="E9" s="51" t="str">
        <f>IFERROR(AVERAGEIFS('Q3 Daily Log'!$H$4:$H$861,'Q3 Daily Log'!$B$4:$B$861,"&gt;="&amp;DATE(2026,10,5),'Q3 Daily Log'!$B$4:$B$861,"&lt;="&amp;DATE(2026,10,9),'Q3 Daily Log'!$C$4:$C$861,'Q3 Setup'!$C$11),"")</f>
        <v/>
      </c>
      <c r="F9" s="52" t="str">
        <f>IFERROR(AVERAGEIFS('Q3 Daily Log'!$I$4:$I$861,'Q3 Daily Log'!$B$4:$B$861,"&gt;="&amp;DATE(2026,10,5),'Q3 Daily Log'!$B$4:$B$861,"&lt;="&amp;DATE(2026,10,9),'Q3 Daily Log'!$C$4:$C$861,'Q3 Setup'!$C$11),"")</f>
        <v/>
      </c>
      <c r="G9" s="51" t="str">
        <f>IFERROR(AVERAGEIFS('Q3 Daily Log'!$K$4:$K$861,'Q3 Daily Log'!$B$4:$B$861,"&gt;="&amp;DATE(2026,10,5),'Q3 Daily Log'!$B$4:$B$861,"&lt;="&amp;DATE(2026,10,9),'Q3 Daily Log'!$C$4:$C$861,'Q3 Setup'!$C$11),"")</f>
        <v/>
      </c>
      <c r="H9" s="50">
        <f>IFERROR(SUMIFS('Q3 Daily Log'!$E$4:$E$861,'Q3 Daily Log'!$B$4:$B$861,"&gt;="&amp;DATE(2026,10,5),'Q3 Daily Log'!$B$4:$B$861,"&lt;="&amp;DATE(2026,10,9),'Q3 Daily Log'!$C$4:$C$861,'Q3 Setup'!$C$11),"")</f>
        <v>0</v>
      </c>
      <c r="I9" s="52">
        <f>IFERROR(SUMIFS('Q3 Daily Log'!$I$4:$I$861,'Q3 Daily Log'!$B$4:$B$861,"&gt;="&amp;DATE(2026,10,5),'Q3 Daily Log'!$B$4:$B$861,"&lt;="&amp;DATE(2026,10,9),'Q3 Daily Log'!$C$4:$C$861,'Q3 Setup'!$C$11),"")</f>
        <v>0</v>
      </c>
      <c r="J9" s="50">
        <f>IFERROR(SUMIFS('Q3 Daily Log'!$L$4:$L$861,'Q3 Daily Log'!$B$4:$B$861,"&gt;="&amp;DATE(2026,10,5),'Q3 Daily Log'!$B$4:$B$861,"&lt;="&amp;DATE(2026,10,9),'Q3 Daily Log'!$C$4:$C$861,'Q3 Setup'!$C$11),"")</f>
        <v>0</v>
      </c>
      <c r="K9" s="50">
        <f>IFERROR(SUMIFS('Q3 Daily Log'!$M$4:$M$861,'Q3 Daily Log'!$B$4:$B$861,"&gt;="&amp;DATE(2026,10,5),'Q3 Daily Log'!$B$4:$B$861,"&lt;="&amp;DATE(2026,10,9),'Q3 Daily Log'!$C$4:$C$861,'Q3 Setup'!$C$11),"")</f>
        <v>0</v>
      </c>
      <c r="L9" s="29">
        <f>IFERROR(SUMIFS('Q3 Daily Log'!$N$4:$N$861,'Q3 Daily Log'!$B$4:$B$861,"&gt;="&amp;DATE(2026,10,5),'Q3 Daily Log'!$B$4:$B$861,"&lt;="&amp;DATE(2026,10,9),'Q3 Daily Log'!$C$4:$C$861,'Q3 Setup'!$C$11),"")</f>
        <v>0</v>
      </c>
      <c r="M9" s="51" t="str">
        <f>IFERROR(SUMIFS('Q3 Daily Log'!$N$4:$N$861,'Q3 Daily Log'!$B$4:$B$861,"&gt;="&amp;DATE(2026,10,5),'Q3 Daily Log'!$B$4:$B$861,"&lt;="&amp;DATE(2026,10,9),'Q3 Daily Log'!$C$4:$C$861,'Q3 Setup'!$C$11)/SUMIFS('Q3 Daily Log'!$O$4:$O$861,'Q3 Daily Log'!$B$4:$B$861,"&gt;="&amp;DATE(2026,10,5),'Q3 Daily Log'!$B$4:$B$861,"&lt;="&amp;DATE(2026,10,9),'Q3 Daily Log'!$C$4:$C$861,'Q3 Setup'!$C$11),"" )</f>
        <v/>
      </c>
    </row>
    <row r="10" spans="2:13" ht="18.75" customHeight="1" x14ac:dyDescent="0.2">
      <c r="B10" s="53" t="s">
        <v>71</v>
      </c>
      <c r="C10" s="54" t="str">
        <f>'Q3 Setup'!$C$12</f>
        <v>Rep 6</v>
      </c>
      <c r="D10" s="55" t="str">
        <f>IFERROR(AVERAGEIFS('Q3 Daily Log'!$E$4:$E$861,'Q3 Daily Log'!$B$4:$B$861,"&gt;="&amp;DATE(2026,10,5),'Q3 Daily Log'!$B$4:$B$861,"&lt;="&amp;DATE(2026,10,9),'Q3 Daily Log'!$C$4:$C$861,'Q3 Setup'!$C$12),"")</f>
        <v/>
      </c>
      <c r="E10" s="56" t="str">
        <f>IFERROR(AVERAGEIFS('Q3 Daily Log'!$H$4:$H$861,'Q3 Daily Log'!$B$4:$B$861,"&gt;="&amp;DATE(2026,10,5),'Q3 Daily Log'!$B$4:$B$861,"&lt;="&amp;DATE(2026,10,9),'Q3 Daily Log'!$C$4:$C$861,'Q3 Setup'!$C$12),"")</f>
        <v/>
      </c>
      <c r="F10" s="57" t="str">
        <f>IFERROR(AVERAGEIFS('Q3 Daily Log'!$I$4:$I$861,'Q3 Daily Log'!$B$4:$B$861,"&gt;="&amp;DATE(2026,10,5),'Q3 Daily Log'!$B$4:$B$861,"&lt;="&amp;DATE(2026,10,9),'Q3 Daily Log'!$C$4:$C$861,'Q3 Setup'!$C$12),"")</f>
        <v/>
      </c>
      <c r="G10" s="56" t="str">
        <f>IFERROR(AVERAGEIFS('Q3 Daily Log'!$K$4:$K$861,'Q3 Daily Log'!$B$4:$B$861,"&gt;="&amp;DATE(2026,10,5),'Q3 Daily Log'!$B$4:$B$861,"&lt;="&amp;DATE(2026,10,9),'Q3 Daily Log'!$C$4:$C$861,'Q3 Setup'!$C$12),"")</f>
        <v/>
      </c>
      <c r="H10" s="55">
        <f>IFERROR(SUMIFS('Q3 Daily Log'!$E$4:$E$861,'Q3 Daily Log'!$B$4:$B$861,"&gt;="&amp;DATE(2026,10,5),'Q3 Daily Log'!$B$4:$B$861,"&lt;="&amp;DATE(2026,10,9),'Q3 Daily Log'!$C$4:$C$861,'Q3 Setup'!$C$12),"")</f>
        <v>0</v>
      </c>
      <c r="I10" s="57">
        <f>IFERROR(SUMIFS('Q3 Daily Log'!$I$4:$I$861,'Q3 Daily Log'!$B$4:$B$861,"&gt;="&amp;DATE(2026,10,5),'Q3 Daily Log'!$B$4:$B$861,"&lt;="&amp;DATE(2026,10,9),'Q3 Daily Log'!$C$4:$C$861,'Q3 Setup'!$C$12),"")</f>
        <v>0</v>
      </c>
      <c r="J10" s="55">
        <f>IFERROR(SUMIFS('Q3 Daily Log'!$L$4:$L$861,'Q3 Daily Log'!$B$4:$B$861,"&gt;="&amp;DATE(2026,10,5),'Q3 Daily Log'!$B$4:$B$861,"&lt;="&amp;DATE(2026,10,9),'Q3 Daily Log'!$C$4:$C$861,'Q3 Setup'!$C$12),"")</f>
        <v>0</v>
      </c>
      <c r="K10" s="55">
        <f>IFERROR(SUMIFS('Q3 Daily Log'!$M$4:$M$861,'Q3 Daily Log'!$B$4:$B$861,"&gt;="&amp;DATE(2026,10,5),'Q3 Daily Log'!$B$4:$B$861,"&lt;="&amp;DATE(2026,10,9),'Q3 Daily Log'!$C$4:$C$861,'Q3 Setup'!$C$12),"")</f>
        <v>0</v>
      </c>
      <c r="L10" s="29">
        <f>IFERROR(SUMIFS('Q3 Daily Log'!$N$4:$N$861,'Q3 Daily Log'!$B$4:$B$861,"&gt;="&amp;DATE(2026,10,5),'Q3 Daily Log'!$B$4:$B$861,"&lt;="&amp;DATE(2026,10,9),'Q3 Daily Log'!$C$4:$C$861,'Q3 Setup'!$C$12),"")</f>
        <v>0</v>
      </c>
      <c r="M10" s="56" t="str">
        <f>IFERROR(SUMIFS('Q3 Daily Log'!$N$4:$N$861,'Q3 Daily Log'!$B$4:$B$861,"&gt;="&amp;DATE(2026,10,5),'Q3 Daily Log'!$B$4:$B$861,"&lt;="&amp;DATE(2026,10,9),'Q3 Daily Log'!$C$4:$C$861,'Q3 Setup'!$C$12)/SUMIFS('Q3 Daily Log'!$O$4:$O$861,'Q3 Daily Log'!$B$4:$B$861,"&gt;="&amp;DATE(2026,10,5),'Q3 Daily Log'!$B$4:$B$861,"&lt;="&amp;DATE(2026,10,9),'Q3 Daily Log'!$C$4:$C$861,'Q3 Setup'!$C$12),"" )</f>
        <v/>
      </c>
    </row>
    <row r="11" spans="2:13" ht="18.75" customHeight="1" x14ac:dyDescent="0.2">
      <c r="B11" s="48" t="s">
        <v>71</v>
      </c>
      <c r="C11" s="49" t="str">
        <f>'Q3 Setup'!$C$13</f>
        <v>Rep 7</v>
      </c>
      <c r="D11" s="50" t="str">
        <f>IFERROR(AVERAGEIFS('Q3 Daily Log'!$E$4:$E$861,'Q3 Daily Log'!$B$4:$B$861,"&gt;="&amp;DATE(2026,10,5),'Q3 Daily Log'!$B$4:$B$861,"&lt;="&amp;DATE(2026,10,9),'Q3 Daily Log'!$C$4:$C$861,'Q3 Setup'!$C$13),"")</f>
        <v/>
      </c>
      <c r="E11" s="51" t="str">
        <f>IFERROR(AVERAGEIFS('Q3 Daily Log'!$H$4:$H$861,'Q3 Daily Log'!$B$4:$B$861,"&gt;="&amp;DATE(2026,10,5),'Q3 Daily Log'!$B$4:$B$861,"&lt;="&amp;DATE(2026,10,9),'Q3 Daily Log'!$C$4:$C$861,'Q3 Setup'!$C$13),"")</f>
        <v/>
      </c>
      <c r="F11" s="52" t="str">
        <f>IFERROR(AVERAGEIFS('Q3 Daily Log'!$I$4:$I$861,'Q3 Daily Log'!$B$4:$B$861,"&gt;="&amp;DATE(2026,10,5),'Q3 Daily Log'!$B$4:$B$861,"&lt;="&amp;DATE(2026,10,9),'Q3 Daily Log'!$C$4:$C$861,'Q3 Setup'!$C$13),"")</f>
        <v/>
      </c>
      <c r="G11" s="51" t="str">
        <f>IFERROR(AVERAGEIFS('Q3 Daily Log'!$K$4:$K$861,'Q3 Daily Log'!$B$4:$B$861,"&gt;="&amp;DATE(2026,10,5),'Q3 Daily Log'!$B$4:$B$861,"&lt;="&amp;DATE(2026,10,9),'Q3 Daily Log'!$C$4:$C$861,'Q3 Setup'!$C$13),"")</f>
        <v/>
      </c>
      <c r="H11" s="50">
        <f>IFERROR(SUMIFS('Q3 Daily Log'!$E$4:$E$861,'Q3 Daily Log'!$B$4:$B$861,"&gt;="&amp;DATE(2026,10,5),'Q3 Daily Log'!$B$4:$B$861,"&lt;="&amp;DATE(2026,10,9),'Q3 Daily Log'!$C$4:$C$861,'Q3 Setup'!$C$13),"")</f>
        <v>0</v>
      </c>
      <c r="I11" s="52">
        <f>IFERROR(SUMIFS('Q3 Daily Log'!$I$4:$I$861,'Q3 Daily Log'!$B$4:$B$861,"&gt;="&amp;DATE(2026,10,5),'Q3 Daily Log'!$B$4:$B$861,"&lt;="&amp;DATE(2026,10,9),'Q3 Daily Log'!$C$4:$C$861,'Q3 Setup'!$C$13),"")</f>
        <v>0</v>
      </c>
      <c r="J11" s="50">
        <f>IFERROR(SUMIFS('Q3 Daily Log'!$L$4:$L$861,'Q3 Daily Log'!$B$4:$B$861,"&gt;="&amp;DATE(2026,10,5),'Q3 Daily Log'!$B$4:$B$861,"&lt;="&amp;DATE(2026,10,9),'Q3 Daily Log'!$C$4:$C$861,'Q3 Setup'!$C$13),"")</f>
        <v>0</v>
      </c>
      <c r="K11" s="50">
        <f>IFERROR(SUMIFS('Q3 Daily Log'!$M$4:$M$861,'Q3 Daily Log'!$B$4:$B$861,"&gt;="&amp;DATE(2026,10,5),'Q3 Daily Log'!$B$4:$B$861,"&lt;="&amp;DATE(2026,10,9),'Q3 Daily Log'!$C$4:$C$861,'Q3 Setup'!$C$13),"")</f>
        <v>0</v>
      </c>
      <c r="L11" s="29">
        <f>IFERROR(SUMIFS('Q3 Daily Log'!$N$4:$N$861,'Q3 Daily Log'!$B$4:$B$861,"&gt;="&amp;DATE(2026,10,5),'Q3 Daily Log'!$B$4:$B$861,"&lt;="&amp;DATE(2026,10,9),'Q3 Daily Log'!$C$4:$C$861,'Q3 Setup'!$C$13),"")</f>
        <v>0</v>
      </c>
      <c r="M11" s="51" t="str">
        <f>IFERROR(SUMIFS('Q3 Daily Log'!$N$4:$N$861,'Q3 Daily Log'!$B$4:$B$861,"&gt;="&amp;DATE(2026,10,5),'Q3 Daily Log'!$B$4:$B$861,"&lt;="&amp;DATE(2026,10,9),'Q3 Daily Log'!$C$4:$C$861,'Q3 Setup'!$C$13)/SUMIFS('Q3 Daily Log'!$O$4:$O$861,'Q3 Daily Log'!$B$4:$B$861,"&gt;="&amp;DATE(2026,10,5),'Q3 Daily Log'!$B$4:$B$861,"&lt;="&amp;DATE(2026,10,9),'Q3 Daily Log'!$C$4:$C$861,'Q3 Setup'!$C$13),"" )</f>
        <v/>
      </c>
    </row>
    <row r="12" spans="2:13" ht="18.75" customHeight="1" x14ac:dyDescent="0.2">
      <c r="B12" s="53" t="s">
        <v>71</v>
      </c>
      <c r="C12" s="54" t="str">
        <f>'Q3 Setup'!$C$14</f>
        <v>Rep 8</v>
      </c>
      <c r="D12" s="55" t="str">
        <f>IFERROR(AVERAGEIFS('Q3 Daily Log'!$E$4:$E$861,'Q3 Daily Log'!$B$4:$B$861,"&gt;="&amp;DATE(2026,10,5),'Q3 Daily Log'!$B$4:$B$861,"&lt;="&amp;DATE(2026,10,9),'Q3 Daily Log'!$C$4:$C$861,'Q3 Setup'!$C$14),"")</f>
        <v/>
      </c>
      <c r="E12" s="56" t="str">
        <f>IFERROR(AVERAGEIFS('Q3 Daily Log'!$H$4:$H$861,'Q3 Daily Log'!$B$4:$B$861,"&gt;="&amp;DATE(2026,10,5),'Q3 Daily Log'!$B$4:$B$861,"&lt;="&amp;DATE(2026,10,9),'Q3 Daily Log'!$C$4:$C$861,'Q3 Setup'!$C$14),"")</f>
        <v/>
      </c>
      <c r="F12" s="57" t="str">
        <f>IFERROR(AVERAGEIFS('Q3 Daily Log'!$I$4:$I$861,'Q3 Daily Log'!$B$4:$B$861,"&gt;="&amp;DATE(2026,10,5),'Q3 Daily Log'!$B$4:$B$861,"&lt;="&amp;DATE(2026,10,9),'Q3 Daily Log'!$C$4:$C$861,'Q3 Setup'!$C$14),"")</f>
        <v/>
      </c>
      <c r="G12" s="56" t="str">
        <f>IFERROR(AVERAGEIFS('Q3 Daily Log'!$K$4:$K$861,'Q3 Daily Log'!$B$4:$B$861,"&gt;="&amp;DATE(2026,10,5),'Q3 Daily Log'!$B$4:$B$861,"&lt;="&amp;DATE(2026,10,9),'Q3 Daily Log'!$C$4:$C$861,'Q3 Setup'!$C$14),"")</f>
        <v/>
      </c>
      <c r="H12" s="55">
        <f>IFERROR(SUMIFS('Q3 Daily Log'!$E$4:$E$861,'Q3 Daily Log'!$B$4:$B$861,"&gt;="&amp;DATE(2026,10,5),'Q3 Daily Log'!$B$4:$B$861,"&lt;="&amp;DATE(2026,10,9),'Q3 Daily Log'!$C$4:$C$861,'Q3 Setup'!$C$14),"")</f>
        <v>0</v>
      </c>
      <c r="I12" s="57">
        <f>IFERROR(SUMIFS('Q3 Daily Log'!$I$4:$I$861,'Q3 Daily Log'!$B$4:$B$861,"&gt;="&amp;DATE(2026,10,5),'Q3 Daily Log'!$B$4:$B$861,"&lt;="&amp;DATE(2026,10,9),'Q3 Daily Log'!$C$4:$C$861,'Q3 Setup'!$C$14),"")</f>
        <v>0</v>
      </c>
      <c r="J12" s="55">
        <f>IFERROR(SUMIFS('Q3 Daily Log'!$L$4:$L$861,'Q3 Daily Log'!$B$4:$B$861,"&gt;="&amp;DATE(2026,10,5),'Q3 Daily Log'!$B$4:$B$861,"&lt;="&amp;DATE(2026,10,9),'Q3 Daily Log'!$C$4:$C$861,'Q3 Setup'!$C$14),"")</f>
        <v>0</v>
      </c>
      <c r="K12" s="55">
        <f>IFERROR(SUMIFS('Q3 Daily Log'!$M$4:$M$861,'Q3 Daily Log'!$B$4:$B$861,"&gt;="&amp;DATE(2026,10,5),'Q3 Daily Log'!$B$4:$B$861,"&lt;="&amp;DATE(2026,10,9),'Q3 Daily Log'!$C$4:$C$861,'Q3 Setup'!$C$14),"")</f>
        <v>0</v>
      </c>
      <c r="L12" s="29">
        <f>IFERROR(SUMIFS('Q3 Daily Log'!$N$4:$N$861,'Q3 Daily Log'!$B$4:$B$861,"&gt;="&amp;DATE(2026,10,5),'Q3 Daily Log'!$B$4:$B$861,"&lt;="&amp;DATE(2026,10,9),'Q3 Daily Log'!$C$4:$C$861,'Q3 Setup'!$C$14),"")</f>
        <v>0</v>
      </c>
      <c r="M12" s="56" t="str">
        <f>IFERROR(SUMIFS('Q3 Daily Log'!$N$4:$N$861,'Q3 Daily Log'!$B$4:$B$861,"&gt;="&amp;DATE(2026,10,5),'Q3 Daily Log'!$B$4:$B$861,"&lt;="&amp;DATE(2026,10,9),'Q3 Daily Log'!$C$4:$C$861,'Q3 Setup'!$C$14)/SUMIFS('Q3 Daily Log'!$O$4:$O$861,'Q3 Daily Log'!$B$4:$B$861,"&gt;="&amp;DATE(2026,10,5),'Q3 Daily Log'!$B$4:$B$861,"&lt;="&amp;DATE(2026,10,9),'Q3 Daily Log'!$C$4:$C$861,'Q3 Setup'!$C$14),"" )</f>
        <v/>
      </c>
    </row>
    <row r="13" spans="2:13" ht="18.75" customHeight="1" x14ac:dyDescent="0.2">
      <c r="B13" s="48" t="s">
        <v>71</v>
      </c>
      <c r="C13" s="49" t="str">
        <f>'Q3 Setup'!$C$15</f>
        <v>Rep 9</v>
      </c>
      <c r="D13" s="50" t="str">
        <f>IFERROR(AVERAGEIFS('Q3 Daily Log'!$E$4:$E$861,'Q3 Daily Log'!$B$4:$B$861,"&gt;="&amp;DATE(2026,10,5),'Q3 Daily Log'!$B$4:$B$861,"&lt;="&amp;DATE(2026,10,9),'Q3 Daily Log'!$C$4:$C$861,'Q3 Setup'!$C$15),"")</f>
        <v/>
      </c>
      <c r="E13" s="51" t="str">
        <f>IFERROR(AVERAGEIFS('Q3 Daily Log'!$H$4:$H$861,'Q3 Daily Log'!$B$4:$B$861,"&gt;="&amp;DATE(2026,10,5),'Q3 Daily Log'!$B$4:$B$861,"&lt;="&amp;DATE(2026,10,9),'Q3 Daily Log'!$C$4:$C$861,'Q3 Setup'!$C$15),"")</f>
        <v/>
      </c>
      <c r="F13" s="52" t="str">
        <f>IFERROR(AVERAGEIFS('Q3 Daily Log'!$I$4:$I$861,'Q3 Daily Log'!$B$4:$B$861,"&gt;="&amp;DATE(2026,10,5),'Q3 Daily Log'!$B$4:$B$861,"&lt;="&amp;DATE(2026,10,9),'Q3 Daily Log'!$C$4:$C$861,'Q3 Setup'!$C$15),"")</f>
        <v/>
      </c>
      <c r="G13" s="51" t="str">
        <f>IFERROR(AVERAGEIFS('Q3 Daily Log'!$K$4:$K$861,'Q3 Daily Log'!$B$4:$B$861,"&gt;="&amp;DATE(2026,10,5),'Q3 Daily Log'!$B$4:$B$861,"&lt;="&amp;DATE(2026,10,9),'Q3 Daily Log'!$C$4:$C$861,'Q3 Setup'!$C$15),"")</f>
        <v/>
      </c>
      <c r="H13" s="50">
        <f>IFERROR(SUMIFS('Q3 Daily Log'!$E$4:$E$861,'Q3 Daily Log'!$B$4:$B$861,"&gt;="&amp;DATE(2026,10,5),'Q3 Daily Log'!$B$4:$B$861,"&lt;="&amp;DATE(2026,10,9),'Q3 Daily Log'!$C$4:$C$861,'Q3 Setup'!$C$15),"")</f>
        <v>0</v>
      </c>
      <c r="I13" s="52">
        <f>IFERROR(SUMIFS('Q3 Daily Log'!$I$4:$I$861,'Q3 Daily Log'!$B$4:$B$861,"&gt;="&amp;DATE(2026,10,5),'Q3 Daily Log'!$B$4:$B$861,"&lt;="&amp;DATE(2026,10,9),'Q3 Daily Log'!$C$4:$C$861,'Q3 Setup'!$C$15),"")</f>
        <v>0</v>
      </c>
      <c r="J13" s="50">
        <f>IFERROR(SUMIFS('Q3 Daily Log'!$L$4:$L$861,'Q3 Daily Log'!$B$4:$B$861,"&gt;="&amp;DATE(2026,10,5),'Q3 Daily Log'!$B$4:$B$861,"&lt;="&amp;DATE(2026,10,9),'Q3 Daily Log'!$C$4:$C$861,'Q3 Setup'!$C$15),"")</f>
        <v>0</v>
      </c>
      <c r="K13" s="50">
        <f>IFERROR(SUMIFS('Q3 Daily Log'!$M$4:$M$861,'Q3 Daily Log'!$B$4:$B$861,"&gt;="&amp;DATE(2026,10,5),'Q3 Daily Log'!$B$4:$B$861,"&lt;="&amp;DATE(2026,10,9),'Q3 Daily Log'!$C$4:$C$861,'Q3 Setup'!$C$15),"")</f>
        <v>0</v>
      </c>
      <c r="L13" s="29">
        <f>IFERROR(SUMIFS('Q3 Daily Log'!$N$4:$N$861,'Q3 Daily Log'!$B$4:$B$861,"&gt;="&amp;DATE(2026,10,5),'Q3 Daily Log'!$B$4:$B$861,"&lt;="&amp;DATE(2026,10,9),'Q3 Daily Log'!$C$4:$C$861,'Q3 Setup'!$C$15),"")</f>
        <v>0</v>
      </c>
      <c r="M13" s="51" t="str">
        <f>IFERROR(SUMIFS('Q3 Daily Log'!$N$4:$N$861,'Q3 Daily Log'!$B$4:$B$861,"&gt;="&amp;DATE(2026,10,5),'Q3 Daily Log'!$B$4:$B$861,"&lt;="&amp;DATE(2026,10,9),'Q3 Daily Log'!$C$4:$C$861,'Q3 Setup'!$C$15)/SUMIFS('Q3 Daily Log'!$O$4:$O$861,'Q3 Daily Log'!$B$4:$B$861,"&gt;="&amp;DATE(2026,10,5),'Q3 Daily Log'!$B$4:$B$861,"&lt;="&amp;DATE(2026,10,9),'Q3 Daily Log'!$C$4:$C$861,'Q3 Setup'!$C$15),"" )</f>
        <v/>
      </c>
    </row>
    <row r="14" spans="2:13" ht="18.75" customHeight="1" x14ac:dyDescent="0.2">
      <c r="B14" s="53" t="s">
        <v>71</v>
      </c>
      <c r="C14" s="54" t="str">
        <f>'Q3 Setup'!$C$16</f>
        <v>Rep 10</v>
      </c>
      <c r="D14" s="55" t="str">
        <f>IFERROR(AVERAGEIFS('Q3 Daily Log'!$E$4:$E$861,'Q3 Daily Log'!$B$4:$B$861,"&gt;="&amp;DATE(2026,10,5),'Q3 Daily Log'!$B$4:$B$861,"&lt;="&amp;DATE(2026,10,9),'Q3 Daily Log'!$C$4:$C$861,'Q3 Setup'!$C$16),"")</f>
        <v/>
      </c>
      <c r="E14" s="56" t="str">
        <f>IFERROR(AVERAGEIFS('Q3 Daily Log'!$H$4:$H$861,'Q3 Daily Log'!$B$4:$B$861,"&gt;="&amp;DATE(2026,10,5),'Q3 Daily Log'!$B$4:$B$861,"&lt;="&amp;DATE(2026,10,9),'Q3 Daily Log'!$C$4:$C$861,'Q3 Setup'!$C$16),"")</f>
        <v/>
      </c>
      <c r="F14" s="57" t="str">
        <f>IFERROR(AVERAGEIFS('Q3 Daily Log'!$I$4:$I$861,'Q3 Daily Log'!$B$4:$B$861,"&gt;="&amp;DATE(2026,10,5),'Q3 Daily Log'!$B$4:$B$861,"&lt;="&amp;DATE(2026,10,9),'Q3 Daily Log'!$C$4:$C$861,'Q3 Setup'!$C$16),"")</f>
        <v/>
      </c>
      <c r="G14" s="56" t="str">
        <f>IFERROR(AVERAGEIFS('Q3 Daily Log'!$K$4:$K$861,'Q3 Daily Log'!$B$4:$B$861,"&gt;="&amp;DATE(2026,10,5),'Q3 Daily Log'!$B$4:$B$861,"&lt;="&amp;DATE(2026,10,9),'Q3 Daily Log'!$C$4:$C$861,'Q3 Setup'!$C$16),"")</f>
        <v/>
      </c>
      <c r="H14" s="55">
        <f>IFERROR(SUMIFS('Q3 Daily Log'!$E$4:$E$861,'Q3 Daily Log'!$B$4:$B$861,"&gt;="&amp;DATE(2026,10,5),'Q3 Daily Log'!$B$4:$B$861,"&lt;="&amp;DATE(2026,10,9),'Q3 Daily Log'!$C$4:$C$861,'Q3 Setup'!$C$16),"")</f>
        <v>0</v>
      </c>
      <c r="I14" s="57">
        <f>IFERROR(SUMIFS('Q3 Daily Log'!$I$4:$I$861,'Q3 Daily Log'!$B$4:$B$861,"&gt;="&amp;DATE(2026,10,5),'Q3 Daily Log'!$B$4:$B$861,"&lt;="&amp;DATE(2026,10,9),'Q3 Daily Log'!$C$4:$C$861,'Q3 Setup'!$C$16),"")</f>
        <v>0</v>
      </c>
      <c r="J14" s="55">
        <f>IFERROR(SUMIFS('Q3 Daily Log'!$L$4:$L$861,'Q3 Daily Log'!$B$4:$B$861,"&gt;="&amp;DATE(2026,10,5),'Q3 Daily Log'!$B$4:$B$861,"&lt;="&amp;DATE(2026,10,9),'Q3 Daily Log'!$C$4:$C$861,'Q3 Setup'!$C$16),"")</f>
        <v>0</v>
      </c>
      <c r="K14" s="55">
        <f>IFERROR(SUMIFS('Q3 Daily Log'!$M$4:$M$861,'Q3 Daily Log'!$B$4:$B$861,"&gt;="&amp;DATE(2026,10,5),'Q3 Daily Log'!$B$4:$B$861,"&lt;="&amp;DATE(2026,10,9),'Q3 Daily Log'!$C$4:$C$861,'Q3 Setup'!$C$16),"")</f>
        <v>0</v>
      </c>
      <c r="L14" s="29">
        <f>IFERROR(SUMIFS('Q3 Daily Log'!$N$4:$N$861,'Q3 Daily Log'!$B$4:$B$861,"&gt;="&amp;DATE(2026,10,5),'Q3 Daily Log'!$B$4:$B$861,"&lt;="&amp;DATE(2026,10,9),'Q3 Daily Log'!$C$4:$C$861,'Q3 Setup'!$C$16),"")</f>
        <v>0</v>
      </c>
      <c r="M14" s="56" t="str">
        <f>IFERROR(SUMIFS('Q3 Daily Log'!$N$4:$N$861,'Q3 Daily Log'!$B$4:$B$861,"&gt;="&amp;DATE(2026,10,5),'Q3 Daily Log'!$B$4:$B$861,"&lt;="&amp;DATE(2026,10,9),'Q3 Daily Log'!$C$4:$C$861,'Q3 Setup'!$C$16)/SUMIFS('Q3 Daily Log'!$O$4:$O$861,'Q3 Daily Log'!$B$4:$B$861,"&gt;="&amp;DATE(2026,10,5),'Q3 Daily Log'!$B$4:$B$861,"&lt;="&amp;DATE(2026,10,9),'Q3 Daily Log'!$C$4:$C$861,'Q3 Setup'!$C$16),"" )</f>
        <v/>
      </c>
    </row>
    <row r="15" spans="2:13" ht="18.75" customHeight="1" x14ac:dyDescent="0.2">
      <c r="B15" s="48" t="s">
        <v>71</v>
      </c>
      <c r="C15" s="49">
        <f>'Q3 Setup'!$C$17</f>
        <v>0</v>
      </c>
      <c r="D15" s="50" t="str">
        <f>IFERROR(AVERAGEIFS('Q3 Daily Log'!$E$4:$E$861,'Q3 Daily Log'!$B$4:$B$861,"&gt;="&amp;DATE(2026,10,5),'Q3 Daily Log'!$B$4:$B$861,"&lt;="&amp;DATE(2026,10,9),'Q3 Daily Log'!$C$4:$C$861,'Q3 Setup'!$C$17),"")</f>
        <v/>
      </c>
      <c r="E15" s="51" t="str">
        <f>IFERROR(AVERAGEIFS('Q3 Daily Log'!$H$4:$H$861,'Q3 Daily Log'!$B$4:$B$861,"&gt;="&amp;DATE(2026,10,5),'Q3 Daily Log'!$B$4:$B$861,"&lt;="&amp;DATE(2026,10,9),'Q3 Daily Log'!$C$4:$C$861,'Q3 Setup'!$C$17),"")</f>
        <v/>
      </c>
      <c r="F15" s="52" t="str">
        <f>IFERROR(AVERAGEIFS('Q3 Daily Log'!$I$4:$I$861,'Q3 Daily Log'!$B$4:$B$861,"&gt;="&amp;DATE(2026,10,5),'Q3 Daily Log'!$B$4:$B$861,"&lt;="&amp;DATE(2026,10,9),'Q3 Daily Log'!$C$4:$C$861,'Q3 Setup'!$C$17),"")</f>
        <v/>
      </c>
      <c r="G15" s="51" t="str">
        <f>IFERROR(AVERAGEIFS('Q3 Daily Log'!$K$4:$K$861,'Q3 Daily Log'!$B$4:$B$861,"&gt;="&amp;DATE(2026,10,5),'Q3 Daily Log'!$B$4:$B$861,"&lt;="&amp;DATE(2026,10,9),'Q3 Daily Log'!$C$4:$C$861,'Q3 Setup'!$C$17),"")</f>
        <v/>
      </c>
      <c r="H15" s="50">
        <f>IFERROR(SUMIFS('Q3 Daily Log'!$E$4:$E$861,'Q3 Daily Log'!$B$4:$B$861,"&gt;="&amp;DATE(2026,10,5),'Q3 Daily Log'!$B$4:$B$861,"&lt;="&amp;DATE(2026,10,9),'Q3 Daily Log'!$C$4:$C$861,'Q3 Setup'!$C$17),"")</f>
        <v>0</v>
      </c>
      <c r="I15" s="52">
        <f>IFERROR(SUMIFS('Q3 Daily Log'!$I$4:$I$861,'Q3 Daily Log'!$B$4:$B$861,"&gt;="&amp;DATE(2026,10,5),'Q3 Daily Log'!$B$4:$B$861,"&lt;="&amp;DATE(2026,10,9),'Q3 Daily Log'!$C$4:$C$861,'Q3 Setup'!$C$17),"")</f>
        <v>0</v>
      </c>
      <c r="J15" s="50">
        <f>IFERROR(SUMIFS('Q3 Daily Log'!$L$4:$L$861,'Q3 Daily Log'!$B$4:$B$861,"&gt;="&amp;DATE(2026,10,5),'Q3 Daily Log'!$B$4:$B$861,"&lt;="&amp;DATE(2026,10,9),'Q3 Daily Log'!$C$4:$C$861,'Q3 Setup'!$C$17),"")</f>
        <v>0</v>
      </c>
      <c r="K15" s="50">
        <f>IFERROR(SUMIFS('Q3 Daily Log'!$M$4:$M$861,'Q3 Daily Log'!$B$4:$B$861,"&gt;="&amp;DATE(2026,10,5),'Q3 Daily Log'!$B$4:$B$861,"&lt;="&amp;DATE(2026,10,9),'Q3 Daily Log'!$C$4:$C$861,'Q3 Setup'!$C$17),"")</f>
        <v>0</v>
      </c>
      <c r="L15" s="29">
        <f>IFERROR(SUMIFS('Q3 Daily Log'!$N$4:$N$861,'Q3 Daily Log'!$B$4:$B$861,"&gt;="&amp;DATE(2026,10,5),'Q3 Daily Log'!$B$4:$B$861,"&lt;="&amp;DATE(2026,10,9),'Q3 Daily Log'!$C$4:$C$861,'Q3 Setup'!$C$17),"")</f>
        <v>0</v>
      </c>
      <c r="M15" s="51" t="str">
        <f>IFERROR(SUMIFS('Q3 Daily Log'!$N$4:$N$861,'Q3 Daily Log'!$B$4:$B$861,"&gt;="&amp;DATE(2026,10,5),'Q3 Daily Log'!$B$4:$B$861,"&lt;="&amp;DATE(2026,10,9),'Q3 Daily Log'!$C$4:$C$861,'Q3 Setup'!$C$17)/SUMIFS('Q3 Daily Log'!$O$4:$O$861,'Q3 Daily Log'!$B$4:$B$861,"&gt;="&amp;DATE(2026,10,5),'Q3 Daily Log'!$B$4:$B$861,"&lt;="&amp;DATE(2026,10,9),'Q3 Daily Log'!$C$4:$C$861,'Q3 Setup'!$C$17),"" )</f>
        <v/>
      </c>
    </row>
    <row r="16" spans="2:13" ht="18.75" customHeight="1" x14ac:dyDescent="0.2">
      <c r="B16" s="53" t="s">
        <v>71</v>
      </c>
      <c r="C16" s="54">
        <f>'Q3 Setup'!$C$18</f>
        <v>0</v>
      </c>
      <c r="D16" s="55" t="str">
        <f>IFERROR(AVERAGEIFS('Q3 Daily Log'!$E$4:$E$861,'Q3 Daily Log'!$B$4:$B$861,"&gt;="&amp;DATE(2026,10,5),'Q3 Daily Log'!$B$4:$B$861,"&lt;="&amp;DATE(2026,10,9),'Q3 Daily Log'!$C$4:$C$861,'Q3 Setup'!$C$18),"")</f>
        <v/>
      </c>
      <c r="E16" s="56" t="str">
        <f>IFERROR(AVERAGEIFS('Q3 Daily Log'!$H$4:$H$861,'Q3 Daily Log'!$B$4:$B$861,"&gt;="&amp;DATE(2026,10,5),'Q3 Daily Log'!$B$4:$B$861,"&lt;="&amp;DATE(2026,10,9),'Q3 Daily Log'!$C$4:$C$861,'Q3 Setup'!$C$18),"")</f>
        <v/>
      </c>
      <c r="F16" s="57" t="str">
        <f>IFERROR(AVERAGEIFS('Q3 Daily Log'!$I$4:$I$861,'Q3 Daily Log'!$B$4:$B$861,"&gt;="&amp;DATE(2026,10,5),'Q3 Daily Log'!$B$4:$B$861,"&lt;="&amp;DATE(2026,10,9),'Q3 Daily Log'!$C$4:$C$861,'Q3 Setup'!$C$18),"")</f>
        <v/>
      </c>
      <c r="G16" s="56" t="str">
        <f>IFERROR(AVERAGEIFS('Q3 Daily Log'!$K$4:$K$861,'Q3 Daily Log'!$B$4:$B$861,"&gt;="&amp;DATE(2026,10,5),'Q3 Daily Log'!$B$4:$B$861,"&lt;="&amp;DATE(2026,10,9),'Q3 Daily Log'!$C$4:$C$861,'Q3 Setup'!$C$18),"")</f>
        <v/>
      </c>
      <c r="H16" s="55">
        <f>IFERROR(SUMIFS('Q3 Daily Log'!$E$4:$E$861,'Q3 Daily Log'!$B$4:$B$861,"&gt;="&amp;DATE(2026,10,5),'Q3 Daily Log'!$B$4:$B$861,"&lt;="&amp;DATE(2026,10,9),'Q3 Daily Log'!$C$4:$C$861,'Q3 Setup'!$C$18),"")</f>
        <v>0</v>
      </c>
      <c r="I16" s="57">
        <f>IFERROR(SUMIFS('Q3 Daily Log'!$I$4:$I$861,'Q3 Daily Log'!$B$4:$B$861,"&gt;="&amp;DATE(2026,10,5),'Q3 Daily Log'!$B$4:$B$861,"&lt;="&amp;DATE(2026,10,9),'Q3 Daily Log'!$C$4:$C$861,'Q3 Setup'!$C$18),"")</f>
        <v>0</v>
      </c>
      <c r="J16" s="55">
        <f>IFERROR(SUMIFS('Q3 Daily Log'!$L$4:$L$861,'Q3 Daily Log'!$B$4:$B$861,"&gt;="&amp;DATE(2026,10,5),'Q3 Daily Log'!$B$4:$B$861,"&lt;="&amp;DATE(2026,10,9),'Q3 Daily Log'!$C$4:$C$861,'Q3 Setup'!$C$18),"")</f>
        <v>0</v>
      </c>
      <c r="K16" s="55">
        <f>IFERROR(SUMIFS('Q3 Daily Log'!$M$4:$M$861,'Q3 Daily Log'!$B$4:$B$861,"&gt;="&amp;DATE(2026,10,5),'Q3 Daily Log'!$B$4:$B$861,"&lt;="&amp;DATE(2026,10,9),'Q3 Daily Log'!$C$4:$C$861,'Q3 Setup'!$C$18),"")</f>
        <v>0</v>
      </c>
      <c r="L16" s="29">
        <f>IFERROR(SUMIFS('Q3 Daily Log'!$N$4:$N$861,'Q3 Daily Log'!$B$4:$B$861,"&gt;="&amp;DATE(2026,10,5),'Q3 Daily Log'!$B$4:$B$861,"&lt;="&amp;DATE(2026,10,9),'Q3 Daily Log'!$C$4:$C$861,'Q3 Setup'!$C$18),"")</f>
        <v>0</v>
      </c>
      <c r="M16" s="56" t="str">
        <f>IFERROR(SUMIFS('Q3 Daily Log'!$N$4:$N$861,'Q3 Daily Log'!$B$4:$B$861,"&gt;="&amp;DATE(2026,10,5),'Q3 Daily Log'!$B$4:$B$861,"&lt;="&amp;DATE(2026,10,9),'Q3 Daily Log'!$C$4:$C$861,'Q3 Setup'!$C$18)/SUMIFS('Q3 Daily Log'!$O$4:$O$861,'Q3 Daily Log'!$B$4:$B$861,"&gt;="&amp;DATE(2026,10,5),'Q3 Daily Log'!$B$4:$B$861,"&lt;="&amp;DATE(2026,10,9),'Q3 Daily Log'!$C$4:$C$861,'Q3 Setup'!$C$18),"" )</f>
        <v/>
      </c>
    </row>
    <row r="17" spans="2:13" ht="18.75" customHeight="1" x14ac:dyDescent="0.2">
      <c r="B17" s="95" t="s">
        <v>72</v>
      </c>
      <c r="C17" s="95"/>
      <c r="D17" s="76" t="str">
        <f>IFERROR(AVERAGE(D5:D16),"")</f>
        <v/>
      </c>
      <c r="E17" s="77" t="str">
        <f>IFERROR(AVERAGE(E5:E16),"")</f>
        <v/>
      </c>
      <c r="F17" s="78" t="str">
        <f>IFERROR(AVERAGE(F5:F16),"")</f>
        <v/>
      </c>
      <c r="G17" s="77" t="str">
        <f>IFERROR(AVERAGE(G5:G16),"")</f>
        <v/>
      </c>
      <c r="H17" s="76">
        <f>IFERROR(SUM(H5:H16),"")</f>
        <v>0</v>
      </c>
      <c r="I17" s="79">
        <f>IFERROR(SUM(I5:I16),"")</f>
        <v>0</v>
      </c>
      <c r="J17" s="76">
        <f>IFERROR(SUM(J5:J16),"")</f>
        <v>0</v>
      </c>
      <c r="K17" s="76">
        <f>IFERROR(SUM(K5:K16),"")</f>
        <v>0</v>
      </c>
      <c r="L17" s="80">
        <f>IFERROR(SUM(L5:L16),"")</f>
        <v>0</v>
      </c>
      <c r="M17" s="77" t="str">
        <f>IFERROR(AVERAGE(M5:M16),"")</f>
        <v/>
      </c>
    </row>
    <row r="18" spans="2:13" ht="7.5" customHeight="1" x14ac:dyDescent="0.2"/>
    <row r="19" spans="2:13" ht="25.5" customHeight="1" x14ac:dyDescent="0.2">
      <c r="B19" s="94" t="s">
        <v>139</v>
      </c>
      <c r="C19" s="94"/>
      <c r="D19" s="74">
        <v>46307</v>
      </c>
      <c r="E19" s="74">
        <v>46311</v>
      </c>
      <c r="F19" s="75"/>
      <c r="G19" s="75"/>
      <c r="H19" s="75"/>
      <c r="I19" s="75"/>
      <c r="J19" s="75"/>
      <c r="K19" s="75"/>
      <c r="L19" s="75"/>
      <c r="M19" s="75"/>
    </row>
    <row r="20" spans="2:13" ht="36" customHeight="1" x14ac:dyDescent="0.2">
      <c r="B20" s="47" t="s">
        <v>60</v>
      </c>
      <c r="C20" s="47" t="s">
        <v>24</v>
      </c>
      <c r="D20" s="47" t="s">
        <v>61</v>
      </c>
      <c r="E20" s="47" t="s">
        <v>62</v>
      </c>
      <c r="F20" s="47" t="s">
        <v>63</v>
      </c>
      <c r="G20" s="47" t="s">
        <v>64</v>
      </c>
      <c r="H20" s="47" t="s">
        <v>65</v>
      </c>
      <c r="I20" s="47" t="s">
        <v>66</v>
      </c>
      <c r="J20" s="47" t="s">
        <v>67</v>
      </c>
      <c r="K20" s="47" t="s">
        <v>68</v>
      </c>
      <c r="L20" s="47" t="s">
        <v>69</v>
      </c>
      <c r="M20" s="47" t="s">
        <v>70</v>
      </c>
    </row>
    <row r="21" spans="2:13" ht="18.75" customHeight="1" x14ac:dyDescent="0.2">
      <c r="B21" s="48" t="s">
        <v>74</v>
      </c>
      <c r="C21" s="49" t="str">
        <f>'Q3 Setup'!$C$7</f>
        <v>Rep 1</v>
      </c>
      <c r="D21" s="50" t="str">
        <f>IFERROR(AVERAGEIFS('Q3 Daily Log'!$E$4:$E$861,'Q3 Daily Log'!$B$4:$B$861,"&gt;="&amp;DATE(2026,10,12),'Q3 Daily Log'!$B$4:$B$861,"&lt;="&amp;DATE(2026,10,16),'Q3 Daily Log'!$C$4:$C$861,'Q3 Setup'!$C$7),"")</f>
        <v/>
      </c>
      <c r="E21" s="51" t="str">
        <f>IFERROR(AVERAGEIFS('Q3 Daily Log'!$H$4:$H$861,'Q3 Daily Log'!$B$4:$B$861,"&gt;="&amp;DATE(2026,10,12),'Q3 Daily Log'!$B$4:$B$861,"&lt;="&amp;DATE(2026,10,16),'Q3 Daily Log'!$C$4:$C$861,'Q3 Setup'!$C$7),"")</f>
        <v/>
      </c>
      <c r="F21" s="52" t="str">
        <f>IFERROR(AVERAGEIFS('Q3 Daily Log'!$I$4:$I$861,'Q3 Daily Log'!$B$4:$B$861,"&gt;="&amp;DATE(2026,10,12),'Q3 Daily Log'!$B$4:$B$861,"&lt;="&amp;DATE(2026,10,16),'Q3 Daily Log'!$C$4:$C$861,'Q3 Setup'!$C$7),"")</f>
        <v/>
      </c>
      <c r="G21" s="51" t="str">
        <f>IFERROR(AVERAGEIFS('Q3 Daily Log'!$K$4:$K$861,'Q3 Daily Log'!$B$4:$B$861,"&gt;="&amp;DATE(2026,10,12),'Q3 Daily Log'!$B$4:$B$861,"&lt;="&amp;DATE(2026,10,16),'Q3 Daily Log'!$C$4:$C$861,'Q3 Setup'!$C$7),"")</f>
        <v/>
      </c>
      <c r="H21" s="50">
        <f>IFERROR(SUMIFS('Q3 Daily Log'!$E$4:$E$861,'Q3 Daily Log'!$B$4:$B$861,"&gt;="&amp;DATE(2026,10,12),'Q3 Daily Log'!$B$4:$B$861,"&lt;="&amp;DATE(2026,10,16),'Q3 Daily Log'!$C$4:$C$861,'Q3 Setup'!$C$7),"")</f>
        <v>0</v>
      </c>
      <c r="I21" s="52">
        <f>IFERROR(SUMIFS('Q3 Daily Log'!$I$4:$I$861,'Q3 Daily Log'!$B$4:$B$861,"&gt;="&amp;DATE(2026,10,12),'Q3 Daily Log'!$B$4:$B$861,"&lt;="&amp;DATE(2026,10,16),'Q3 Daily Log'!$C$4:$C$861,'Q3 Setup'!$C$7),"")</f>
        <v>0</v>
      </c>
      <c r="J21" s="50">
        <f>IFERROR(SUMIFS('Q3 Daily Log'!$L$4:$L$861,'Q3 Daily Log'!$B$4:$B$861,"&gt;="&amp;DATE(2026,10,12),'Q3 Daily Log'!$B$4:$B$861,"&lt;="&amp;DATE(2026,10,16),'Q3 Daily Log'!$C$4:$C$861,'Q3 Setup'!$C$7),"")</f>
        <v>0</v>
      </c>
      <c r="K21" s="50">
        <f>IFERROR(SUMIFS('Q3 Daily Log'!$M$4:$M$861,'Q3 Daily Log'!$B$4:$B$861,"&gt;="&amp;DATE(2026,10,12),'Q3 Daily Log'!$B$4:$B$861,"&lt;="&amp;DATE(2026,10,16),'Q3 Daily Log'!$C$4:$C$861,'Q3 Setup'!$C$7),"")</f>
        <v>0</v>
      </c>
      <c r="L21" s="29">
        <f>IFERROR(SUMIFS('Q3 Daily Log'!$N$4:$N$861,'Q3 Daily Log'!$B$4:$B$861,"&gt;="&amp;DATE(2026,10,12),'Q3 Daily Log'!$B$4:$B$861,"&lt;="&amp;DATE(2026,10,16),'Q3 Daily Log'!$C$4:$C$861,'Q3 Setup'!$C$7),"")</f>
        <v>0</v>
      </c>
      <c r="M21" s="51" t="str">
        <f>IFERROR(SUMIFS('Q3 Daily Log'!$N$4:$N$861,'Q3 Daily Log'!$B$4:$B$861,"&gt;="&amp;DATE(2026,10,12),'Q3 Daily Log'!$B$4:$B$861,"&lt;="&amp;DATE(2026,10,16),'Q3 Daily Log'!$C$4:$C$861,'Q3 Setup'!$C$7)/SUMIFS('Q3 Daily Log'!$O$4:$O$861,'Q3 Daily Log'!$B$4:$B$861,"&gt;="&amp;DATE(2026,10,12),'Q3 Daily Log'!$B$4:$B$861,"&lt;="&amp;DATE(2026,10,16),'Q3 Daily Log'!$C$4:$C$861,'Q3 Setup'!$C$7),"" )</f>
        <v/>
      </c>
    </row>
    <row r="22" spans="2:13" ht="18.75" customHeight="1" x14ac:dyDescent="0.2">
      <c r="B22" s="53" t="s">
        <v>74</v>
      </c>
      <c r="C22" s="54" t="str">
        <f>'Q3 Setup'!$C$8</f>
        <v>Rep 2</v>
      </c>
      <c r="D22" s="55" t="str">
        <f>IFERROR(AVERAGEIFS('Q3 Daily Log'!$E$4:$E$861,'Q3 Daily Log'!$B$4:$B$861,"&gt;="&amp;DATE(2026,10,12),'Q3 Daily Log'!$B$4:$B$861,"&lt;="&amp;DATE(2026,10,16),'Q3 Daily Log'!$C$4:$C$861,'Q3 Setup'!$C$8),"")</f>
        <v/>
      </c>
      <c r="E22" s="56" t="str">
        <f>IFERROR(AVERAGEIFS('Q3 Daily Log'!$H$4:$H$861,'Q3 Daily Log'!$B$4:$B$861,"&gt;="&amp;DATE(2026,10,12),'Q3 Daily Log'!$B$4:$B$861,"&lt;="&amp;DATE(2026,10,16),'Q3 Daily Log'!$C$4:$C$861,'Q3 Setup'!$C$8),"")</f>
        <v/>
      </c>
      <c r="F22" s="57" t="str">
        <f>IFERROR(AVERAGEIFS('Q3 Daily Log'!$I$4:$I$861,'Q3 Daily Log'!$B$4:$B$861,"&gt;="&amp;DATE(2026,10,12),'Q3 Daily Log'!$B$4:$B$861,"&lt;="&amp;DATE(2026,10,16),'Q3 Daily Log'!$C$4:$C$861,'Q3 Setup'!$C$8),"")</f>
        <v/>
      </c>
      <c r="G22" s="56" t="str">
        <f>IFERROR(AVERAGEIFS('Q3 Daily Log'!$K$4:$K$861,'Q3 Daily Log'!$B$4:$B$861,"&gt;="&amp;DATE(2026,10,12),'Q3 Daily Log'!$B$4:$B$861,"&lt;="&amp;DATE(2026,10,16),'Q3 Daily Log'!$C$4:$C$861,'Q3 Setup'!$C$8),"")</f>
        <v/>
      </c>
      <c r="H22" s="55">
        <f>IFERROR(SUMIFS('Q3 Daily Log'!$E$4:$E$861,'Q3 Daily Log'!$B$4:$B$861,"&gt;="&amp;DATE(2026,10,12),'Q3 Daily Log'!$B$4:$B$861,"&lt;="&amp;DATE(2026,10,16),'Q3 Daily Log'!$C$4:$C$861,'Q3 Setup'!$C$8),"")</f>
        <v>0</v>
      </c>
      <c r="I22" s="57">
        <f>IFERROR(SUMIFS('Q3 Daily Log'!$I$4:$I$861,'Q3 Daily Log'!$B$4:$B$861,"&gt;="&amp;DATE(2026,10,12),'Q3 Daily Log'!$B$4:$B$861,"&lt;="&amp;DATE(2026,10,16),'Q3 Daily Log'!$C$4:$C$861,'Q3 Setup'!$C$8),"")</f>
        <v>0</v>
      </c>
      <c r="J22" s="55">
        <f>IFERROR(SUMIFS('Q3 Daily Log'!$L$4:$L$861,'Q3 Daily Log'!$B$4:$B$861,"&gt;="&amp;DATE(2026,10,12),'Q3 Daily Log'!$B$4:$B$861,"&lt;="&amp;DATE(2026,10,16),'Q3 Daily Log'!$C$4:$C$861,'Q3 Setup'!$C$8),"")</f>
        <v>0</v>
      </c>
      <c r="K22" s="55">
        <f>IFERROR(SUMIFS('Q3 Daily Log'!$M$4:$M$861,'Q3 Daily Log'!$B$4:$B$861,"&gt;="&amp;DATE(2026,10,12),'Q3 Daily Log'!$B$4:$B$861,"&lt;="&amp;DATE(2026,10,16),'Q3 Daily Log'!$C$4:$C$861,'Q3 Setup'!$C$8),"")</f>
        <v>0</v>
      </c>
      <c r="L22" s="29">
        <f>IFERROR(SUMIFS('Q3 Daily Log'!$N$4:$N$861,'Q3 Daily Log'!$B$4:$B$861,"&gt;="&amp;DATE(2026,10,12),'Q3 Daily Log'!$B$4:$B$861,"&lt;="&amp;DATE(2026,10,16),'Q3 Daily Log'!$C$4:$C$861,'Q3 Setup'!$C$8),"")</f>
        <v>0</v>
      </c>
      <c r="M22" s="56" t="str">
        <f>IFERROR(SUMIFS('Q3 Daily Log'!$N$4:$N$861,'Q3 Daily Log'!$B$4:$B$861,"&gt;="&amp;DATE(2026,10,12),'Q3 Daily Log'!$B$4:$B$861,"&lt;="&amp;DATE(2026,10,16),'Q3 Daily Log'!$C$4:$C$861,'Q3 Setup'!$C$8)/SUMIFS('Q3 Daily Log'!$O$4:$O$861,'Q3 Daily Log'!$B$4:$B$861,"&gt;="&amp;DATE(2026,10,12),'Q3 Daily Log'!$B$4:$B$861,"&lt;="&amp;DATE(2026,10,16),'Q3 Daily Log'!$C$4:$C$861,'Q3 Setup'!$C$8),"" )</f>
        <v/>
      </c>
    </row>
    <row r="23" spans="2:13" ht="18.75" customHeight="1" x14ac:dyDescent="0.2">
      <c r="B23" s="48" t="s">
        <v>74</v>
      </c>
      <c r="C23" s="49" t="str">
        <f>'Q3 Setup'!$C$9</f>
        <v>Rep 3</v>
      </c>
      <c r="D23" s="50" t="str">
        <f>IFERROR(AVERAGEIFS('Q3 Daily Log'!$E$4:$E$861,'Q3 Daily Log'!$B$4:$B$861,"&gt;="&amp;DATE(2026,10,12),'Q3 Daily Log'!$B$4:$B$861,"&lt;="&amp;DATE(2026,10,16),'Q3 Daily Log'!$C$4:$C$861,'Q3 Setup'!$C$9),"")</f>
        <v/>
      </c>
      <c r="E23" s="51" t="str">
        <f>IFERROR(AVERAGEIFS('Q3 Daily Log'!$H$4:$H$861,'Q3 Daily Log'!$B$4:$B$861,"&gt;="&amp;DATE(2026,10,12),'Q3 Daily Log'!$B$4:$B$861,"&lt;="&amp;DATE(2026,10,16),'Q3 Daily Log'!$C$4:$C$861,'Q3 Setup'!$C$9),"")</f>
        <v/>
      </c>
      <c r="F23" s="52" t="str">
        <f>IFERROR(AVERAGEIFS('Q3 Daily Log'!$I$4:$I$861,'Q3 Daily Log'!$B$4:$B$861,"&gt;="&amp;DATE(2026,10,12),'Q3 Daily Log'!$B$4:$B$861,"&lt;="&amp;DATE(2026,10,16),'Q3 Daily Log'!$C$4:$C$861,'Q3 Setup'!$C$9),"")</f>
        <v/>
      </c>
      <c r="G23" s="51" t="str">
        <f>IFERROR(AVERAGEIFS('Q3 Daily Log'!$K$4:$K$861,'Q3 Daily Log'!$B$4:$B$861,"&gt;="&amp;DATE(2026,10,12),'Q3 Daily Log'!$B$4:$B$861,"&lt;="&amp;DATE(2026,10,16),'Q3 Daily Log'!$C$4:$C$861,'Q3 Setup'!$C$9),"")</f>
        <v/>
      </c>
      <c r="H23" s="50">
        <f>IFERROR(SUMIFS('Q3 Daily Log'!$E$4:$E$861,'Q3 Daily Log'!$B$4:$B$861,"&gt;="&amp;DATE(2026,10,12),'Q3 Daily Log'!$B$4:$B$861,"&lt;="&amp;DATE(2026,10,16),'Q3 Daily Log'!$C$4:$C$861,'Q3 Setup'!$C$9),"")</f>
        <v>0</v>
      </c>
      <c r="I23" s="52">
        <f>IFERROR(SUMIFS('Q3 Daily Log'!$I$4:$I$861,'Q3 Daily Log'!$B$4:$B$861,"&gt;="&amp;DATE(2026,10,12),'Q3 Daily Log'!$B$4:$B$861,"&lt;="&amp;DATE(2026,10,16),'Q3 Daily Log'!$C$4:$C$861,'Q3 Setup'!$C$9),"")</f>
        <v>0</v>
      </c>
      <c r="J23" s="50">
        <f>IFERROR(SUMIFS('Q3 Daily Log'!$L$4:$L$861,'Q3 Daily Log'!$B$4:$B$861,"&gt;="&amp;DATE(2026,10,12),'Q3 Daily Log'!$B$4:$B$861,"&lt;="&amp;DATE(2026,10,16),'Q3 Daily Log'!$C$4:$C$861,'Q3 Setup'!$C$9),"")</f>
        <v>0</v>
      </c>
      <c r="K23" s="50">
        <f>IFERROR(SUMIFS('Q3 Daily Log'!$M$4:$M$861,'Q3 Daily Log'!$B$4:$B$861,"&gt;="&amp;DATE(2026,10,12),'Q3 Daily Log'!$B$4:$B$861,"&lt;="&amp;DATE(2026,10,16),'Q3 Daily Log'!$C$4:$C$861,'Q3 Setup'!$C$9),"")</f>
        <v>0</v>
      </c>
      <c r="L23" s="29">
        <f>IFERROR(SUMIFS('Q3 Daily Log'!$N$4:$N$861,'Q3 Daily Log'!$B$4:$B$861,"&gt;="&amp;DATE(2026,10,12),'Q3 Daily Log'!$B$4:$B$861,"&lt;="&amp;DATE(2026,10,16),'Q3 Daily Log'!$C$4:$C$861,'Q3 Setup'!$C$9),"")</f>
        <v>0</v>
      </c>
      <c r="M23" s="51" t="str">
        <f>IFERROR(SUMIFS('Q3 Daily Log'!$N$4:$N$861,'Q3 Daily Log'!$B$4:$B$861,"&gt;="&amp;DATE(2026,10,12),'Q3 Daily Log'!$B$4:$B$861,"&lt;="&amp;DATE(2026,10,16),'Q3 Daily Log'!$C$4:$C$861,'Q3 Setup'!$C$9)/SUMIFS('Q3 Daily Log'!$O$4:$O$861,'Q3 Daily Log'!$B$4:$B$861,"&gt;="&amp;DATE(2026,10,12),'Q3 Daily Log'!$B$4:$B$861,"&lt;="&amp;DATE(2026,10,16),'Q3 Daily Log'!$C$4:$C$861,'Q3 Setup'!$C$9),"" )</f>
        <v/>
      </c>
    </row>
    <row r="24" spans="2:13" ht="18.75" customHeight="1" x14ac:dyDescent="0.2">
      <c r="B24" s="53" t="s">
        <v>74</v>
      </c>
      <c r="C24" s="54" t="str">
        <f>'Q3 Setup'!$C$10</f>
        <v>Rep 4</v>
      </c>
      <c r="D24" s="55" t="str">
        <f>IFERROR(AVERAGEIFS('Q3 Daily Log'!$E$4:$E$861,'Q3 Daily Log'!$B$4:$B$861,"&gt;="&amp;DATE(2026,10,12),'Q3 Daily Log'!$B$4:$B$861,"&lt;="&amp;DATE(2026,10,16),'Q3 Daily Log'!$C$4:$C$861,'Q3 Setup'!$C$10),"")</f>
        <v/>
      </c>
      <c r="E24" s="56" t="str">
        <f>IFERROR(AVERAGEIFS('Q3 Daily Log'!$H$4:$H$861,'Q3 Daily Log'!$B$4:$B$861,"&gt;="&amp;DATE(2026,10,12),'Q3 Daily Log'!$B$4:$B$861,"&lt;="&amp;DATE(2026,10,16),'Q3 Daily Log'!$C$4:$C$861,'Q3 Setup'!$C$10),"")</f>
        <v/>
      </c>
      <c r="F24" s="57" t="str">
        <f>IFERROR(AVERAGEIFS('Q3 Daily Log'!$I$4:$I$861,'Q3 Daily Log'!$B$4:$B$861,"&gt;="&amp;DATE(2026,10,12),'Q3 Daily Log'!$B$4:$B$861,"&lt;="&amp;DATE(2026,10,16),'Q3 Daily Log'!$C$4:$C$861,'Q3 Setup'!$C$10),"")</f>
        <v/>
      </c>
      <c r="G24" s="56" t="str">
        <f>IFERROR(AVERAGEIFS('Q3 Daily Log'!$K$4:$K$861,'Q3 Daily Log'!$B$4:$B$861,"&gt;="&amp;DATE(2026,10,12),'Q3 Daily Log'!$B$4:$B$861,"&lt;="&amp;DATE(2026,10,16),'Q3 Daily Log'!$C$4:$C$861,'Q3 Setup'!$C$10),"")</f>
        <v/>
      </c>
      <c r="H24" s="55">
        <f>IFERROR(SUMIFS('Q3 Daily Log'!$E$4:$E$861,'Q3 Daily Log'!$B$4:$B$861,"&gt;="&amp;DATE(2026,10,12),'Q3 Daily Log'!$B$4:$B$861,"&lt;="&amp;DATE(2026,10,16),'Q3 Daily Log'!$C$4:$C$861,'Q3 Setup'!$C$10),"")</f>
        <v>0</v>
      </c>
      <c r="I24" s="57">
        <f>IFERROR(SUMIFS('Q3 Daily Log'!$I$4:$I$861,'Q3 Daily Log'!$B$4:$B$861,"&gt;="&amp;DATE(2026,10,12),'Q3 Daily Log'!$B$4:$B$861,"&lt;="&amp;DATE(2026,10,16),'Q3 Daily Log'!$C$4:$C$861,'Q3 Setup'!$C$10),"")</f>
        <v>0</v>
      </c>
      <c r="J24" s="55">
        <f>IFERROR(SUMIFS('Q3 Daily Log'!$L$4:$L$861,'Q3 Daily Log'!$B$4:$B$861,"&gt;="&amp;DATE(2026,10,12),'Q3 Daily Log'!$B$4:$B$861,"&lt;="&amp;DATE(2026,10,16),'Q3 Daily Log'!$C$4:$C$861,'Q3 Setup'!$C$10),"")</f>
        <v>0</v>
      </c>
      <c r="K24" s="55">
        <f>IFERROR(SUMIFS('Q3 Daily Log'!$M$4:$M$861,'Q3 Daily Log'!$B$4:$B$861,"&gt;="&amp;DATE(2026,10,12),'Q3 Daily Log'!$B$4:$B$861,"&lt;="&amp;DATE(2026,10,16),'Q3 Daily Log'!$C$4:$C$861,'Q3 Setup'!$C$10),"")</f>
        <v>0</v>
      </c>
      <c r="L24" s="29">
        <f>IFERROR(SUMIFS('Q3 Daily Log'!$N$4:$N$861,'Q3 Daily Log'!$B$4:$B$861,"&gt;="&amp;DATE(2026,10,12),'Q3 Daily Log'!$B$4:$B$861,"&lt;="&amp;DATE(2026,10,16),'Q3 Daily Log'!$C$4:$C$861,'Q3 Setup'!$C$10),"")</f>
        <v>0</v>
      </c>
      <c r="M24" s="56" t="str">
        <f>IFERROR(SUMIFS('Q3 Daily Log'!$N$4:$N$861,'Q3 Daily Log'!$B$4:$B$861,"&gt;="&amp;DATE(2026,10,12),'Q3 Daily Log'!$B$4:$B$861,"&lt;="&amp;DATE(2026,10,16),'Q3 Daily Log'!$C$4:$C$861,'Q3 Setup'!$C$10)/SUMIFS('Q3 Daily Log'!$O$4:$O$861,'Q3 Daily Log'!$B$4:$B$861,"&gt;="&amp;DATE(2026,10,12),'Q3 Daily Log'!$B$4:$B$861,"&lt;="&amp;DATE(2026,10,16),'Q3 Daily Log'!$C$4:$C$861,'Q3 Setup'!$C$10),"" )</f>
        <v/>
      </c>
    </row>
    <row r="25" spans="2:13" ht="18.75" customHeight="1" x14ac:dyDescent="0.2">
      <c r="B25" s="48" t="s">
        <v>74</v>
      </c>
      <c r="C25" s="49" t="str">
        <f>'Q3 Setup'!$C$11</f>
        <v>Rep 5</v>
      </c>
      <c r="D25" s="50" t="str">
        <f>IFERROR(AVERAGEIFS('Q3 Daily Log'!$E$4:$E$861,'Q3 Daily Log'!$B$4:$B$861,"&gt;="&amp;DATE(2026,10,12),'Q3 Daily Log'!$B$4:$B$861,"&lt;="&amp;DATE(2026,10,16),'Q3 Daily Log'!$C$4:$C$861,'Q3 Setup'!$C$11),"")</f>
        <v/>
      </c>
      <c r="E25" s="51" t="str">
        <f>IFERROR(AVERAGEIFS('Q3 Daily Log'!$H$4:$H$861,'Q3 Daily Log'!$B$4:$B$861,"&gt;="&amp;DATE(2026,10,12),'Q3 Daily Log'!$B$4:$B$861,"&lt;="&amp;DATE(2026,10,16),'Q3 Daily Log'!$C$4:$C$861,'Q3 Setup'!$C$11),"")</f>
        <v/>
      </c>
      <c r="F25" s="52" t="str">
        <f>IFERROR(AVERAGEIFS('Q3 Daily Log'!$I$4:$I$861,'Q3 Daily Log'!$B$4:$B$861,"&gt;="&amp;DATE(2026,10,12),'Q3 Daily Log'!$B$4:$B$861,"&lt;="&amp;DATE(2026,10,16),'Q3 Daily Log'!$C$4:$C$861,'Q3 Setup'!$C$11),"")</f>
        <v/>
      </c>
      <c r="G25" s="51" t="str">
        <f>IFERROR(AVERAGEIFS('Q3 Daily Log'!$K$4:$K$861,'Q3 Daily Log'!$B$4:$B$861,"&gt;="&amp;DATE(2026,10,12),'Q3 Daily Log'!$B$4:$B$861,"&lt;="&amp;DATE(2026,10,16),'Q3 Daily Log'!$C$4:$C$861,'Q3 Setup'!$C$11),"")</f>
        <v/>
      </c>
      <c r="H25" s="50">
        <f>IFERROR(SUMIFS('Q3 Daily Log'!$E$4:$E$861,'Q3 Daily Log'!$B$4:$B$861,"&gt;="&amp;DATE(2026,10,12),'Q3 Daily Log'!$B$4:$B$861,"&lt;="&amp;DATE(2026,10,16),'Q3 Daily Log'!$C$4:$C$861,'Q3 Setup'!$C$11),"")</f>
        <v>0</v>
      </c>
      <c r="I25" s="52">
        <f>IFERROR(SUMIFS('Q3 Daily Log'!$I$4:$I$861,'Q3 Daily Log'!$B$4:$B$861,"&gt;="&amp;DATE(2026,10,12),'Q3 Daily Log'!$B$4:$B$861,"&lt;="&amp;DATE(2026,10,16),'Q3 Daily Log'!$C$4:$C$861,'Q3 Setup'!$C$11),"")</f>
        <v>0</v>
      </c>
      <c r="J25" s="50">
        <f>IFERROR(SUMIFS('Q3 Daily Log'!$L$4:$L$861,'Q3 Daily Log'!$B$4:$B$861,"&gt;="&amp;DATE(2026,10,12),'Q3 Daily Log'!$B$4:$B$861,"&lt;="&amp;DATE(2026,10,16),'Q3 Daily Log'!$C$4:$C$861,'Q3 Setup'!$C$11),"")</f>
        <v>0</v>
      </c>
      <c r="K25" s="50">
        <f>IFERROR(SUMIFS('Q3 Daily Log'!$M$4:$M$861,'Q3 Daily Log'!$B$4:$B$861,"&gt;="&amp;DATE(2026,10,12),'Q3 Daily Log'!$B$4:$B$861,"&lt;="&amp;DATE(2026,10,16),'Q3 Daily Log'!$C$4:$C$861,'Q3 Setup'!$C$11),"")</f>
        <v>0</v>
      </c>
      <c r="L25" s="29">
        <f>IFERROR(SUMIFS('Q3 Daily Log'!$N$4:$N$861,'Q3 Daily Log'!$B$4:$B$861,"&gt;="&amp;DATE(2026,10,12),'Q3 Daily Log'!$B$4:$B$861,"&lt;="&amp;DATE(2026,10,16),'Q3 Daily Log'!$C$4:$C$861,'Q3 Setup'!$C$11),"")</f>
        <v>0</v>
      </c>
      <c r="M25" s="51" t="str">
        <f>IFERROR(SUMIFS('Q3 Daily Log'!$N$4:$N$861,'Q3 Daily Log'!$B$4:$B$861,"&gt;="&amp;DATE(2026,10,12),'Q3 Daily Log'!$B$4:$B$861,"&lt;="&amp;DATE(2026,10,16),'Q3 Daily Log'!$C$4:$C$861,'Q3 Setup'!$C$11)/SUMIFS('Q3 Daily Log'!$O$4:$O$861,'Q3 Daily Log'!$B$4:$B$861,"&gt;="&amp;DATE(2026,10,12),'Q3 Daily Log'!$B$4:$B$861,"&lt;="&amp;DATE(2026,10,16),'Q3 Daily Log'!$C$4:$C$861,'Q3 Setup'!$C$11),"" )</f>
        <v/>
      </c>
    </row>
    <row r="26" spans="2:13" ht="18.75" customHeight="1" x14ac:dyDescent="0.2">
      <c r="B26" s="53" t="s">
        <v>74</v>
      </c>
      <c r="C26" s="54" t="str">
        <f>'Q3 Setup'!$C$12</f>
        <v>Rep 6</v>
      </c>
      <c r="D26" s="55" t="str">
        <f>IFERROR(AVERAGEIFS('Q3 Daily Log'!$E$4:$E$861,'Q3 Daily Log'!$B$4:$B$861,"&gt;="&amp;DATE(2026,10,12),'Q3 Daily Log'!$B$4:$B$861,"&lt;="&amp;DATE(2026,10,16),'Q3 Daily Log'!$C$4:$C$861,'Q3 Setup'!$C$12),"")</f>
        <v/>
      </c>
      <c r="E26" s="56" t="str">
        <f>IFERROR(AVERAGEIFS('Q3 Daily Log'!$H$4:$H$861,'Q3 Daily Log'!$B$4:$B$861,"&gt;="&amp;DATE(2026,10,12),'Q3 Daily Log'!$B$4:$B$861,"&lt;="&amp;DATE(2026,10,16),'Q3 Daily Log'!$C$4:$C$861,'Q3 Setup'!$C$12),"")</f>
        <v/>
      </c>
      <c r="F26" s="57" t="str">
        <f>IFERROR(AVERAGEIFS('Q3 Daily Log'!$I$4:$I$861,'Q3 Daily Log'!$B$4:$B$861,"&gt;="&amp;DATE(2026,10,12),'Q3 Daily Log'!$B$4:$B$861,"&lt;="&amp;DATE(2026,10,16),'Q3 Daily Log'!$C$4:$C$861,'Q3 Setup'!$C$12),"")</f>
        <v/>
      </c>
      <c r="G26" s="56" t="str">
        <f>IFERROR(AVERAGEIFS('Q3 Daily Log'!$K$4:$K$861,'Q3 Daily Log'!$B$4:$B$861,"&gt;="&amp;DATE(2026,10,12),'Q3 Daily Log'!$B$4:$B$861,"&lt;="&amp;DATE(2026,10,16),'Q3 Daily Log'!$C$4:$C$861,'Q3 Setup'!$C$12),"")</f>
        <v/>
      </c>
      <c r="H26" s="55">
        <f>IFERROR(SUMIFS('Q3 Daily Log'!$E$4:$E$861,'Q3 Daily Log'!$B$4:$B$861,"&gt;="&amp;DATE(2026,10,12),'Q3 Daily Log'!$B$4:$B$861,"&lt;="&amp;DATE(2026,10,16),'Q3 Daily Log'!$C$4:$C$861,'Q3 Setup'!$C$12),"")</f>
        <v>0</v>
      </c>
      <c r="I26" s="57">
        <f>IFERROR(SUMIFS('Q3 Daily Log'!$I$4:$I$861,'Q3 Daily Log'!$B$4:$B$861,"&gt;="&amp;DATE(2026,10,12),'Q3 Daily Log'!$B$4:$B$861,"&lt;="&amp;DATE(2026,10,16),'Q3 Daily Log'!$C$4:$C$861,'Q3 Setup'!$C$12),"")</f>
        <v>0</v>
      </c>
      <c r="J26" s="55">
        <f>IFERROR(SUMIFS('Q3 Daily Log'!$L$4:$L$861,'Q3 Daily Log'!$B$4:$B$861,"&gt;="&amp;DATE(2026,10,12),'Q3 Daily Log'!$B$4:$B$861,"&lt;="&amp;DATE(2026,10,16),'Q3 Daily Log'!$C$4:$C$861,'Q3 Setup'!$C$12),"")</f>
        <v>0</v>
      </c>
      <c r="K26" s="55">
        <f>IFERROR(SUMIFS('Q3 Daily Log'!$M$4:$M$861,'Q3 Daily Log'!$B$4:$B$861,"&gt;="&amp;DATE(2026,10,12),'Q3 Daily Log'!$B$4:$B$861,"&lt;="&amp;DATE(2026,10,16),'Q3 Daily Log'!$C$4:$C$861,'Q3 Setup'!$C$12),"")</f>
        <v>0</v>
      </c>
      <c r="L26" s="29">
        <f>IFERROR(SUMIFS('Q3 Daily Log'!$N$4:$N$861,'Q3 Daily Log'!$B$4:$B$861,"&gt;="&amp;DATE(2026,10,12),'Q3 Daily Log'!$B$4:$B$861,"&lt;="&amp;DATE(2026,10,16),'Q3 Daily Log'!$C$4:$C$861,'Q3 Setup'!$C$12),"")</f>
        <v>0</v>
      </c>
      <c r="M26" s="56" t="str">
        <f>IFERROR(SUMIFS('Q3 Daily Log'!$N$4:$N$861,'Q3 Daily Log'!$B$4:$B$861,"&gt;="&amp;DATE(2026,10,12),'Q3 Daily Log'!$B$4:$B$861,"&lt;="&amp;DATE(2026,10,16),'Q3 Daily Log'!$C$4:$C$861,'Q3 Setup'!$C$12)/SUMIFS('Q3 Daily Log'!$O$4:$O$861,'Q3 Daily Log'!$B$4:$B$861,"&gt;="&amp;DATE(2026,10,12),'Q3 Daily Log'!$B$4:$B$861,"&lt;="&amp;DATE(2026,10,16),'Q3 Daily Log'!$C$4:$C$861,'Q3 Setup'!$C$12),"" )</f>
        <v/>
      </c>
    </row>
    <row r="27" spans="2:13" ht="18.75" customHeight="1" x14ac:dyDescent="0.2">
      <c r="B27" s="48" t="s">
        <v>74</v>
      </c>
      <c r="C27" s="49" t="str">
        <f>'Q3 Setup'!$C$13</f>
        <v>Rep 7</v>
      </c>
      <c r="D27" s="50" t="str">
        <f>IFERROR(AVERAGEIFS('Q3 Daily Log'!$E$4:$E$861,'Q3 Daily Log'!$B$4:$B$861,"&gt;="&amp;DATE(2026,10,12),'Q3 Daily Log'!$B$4:$B$861,"&lt;="&amp;DATE(2026,10,16),'Q3 Daily Log'!$C$4:$C$861,'Q3 Setup'!$C$13),"")</f>
        <v/>
      </c>
      <c r="E27" s="51" t="str">
        <f>IFERROR(AVERAGEIFS('Q3 Daily Log'!$H$4:$H$861,'Q3 Daily Log'!$B$4:$B$861,"&gt;="&amp;DATE(2026,10,12),'Q3 Daily Log'!$B$4:$B$861,"&lt;="&amp;DATE(2026,10,16),'Q3 Daily Log'!$C$4:$C$861,'Q3 Setup'!$C$13),"")</f>
        <v/>
      </c>
      <c r="F27" s="52" t="str">
        <f>IFERROR(AVERAGEIFS('Q3 Daily Log'!$I$4:$I$861,'Q3 Daily Log'!$B$4:$B$861,"&gt;="&amp;DATE(2026,10,12),'Q3 Daily Log'!$B$4:$B$861,"&lt;="&amp;DATE(2026,10,16),'Q3 Daily Log'!$C$4:$C$861,'Q3 Setup'!$C$13),"")</f>
        <v/>
      </c>
      <c r="G27" s="51" t="str">
        <f>IFERROR(AVERAGEIFS('Q3 Daily Log'!$K$4:$K$861,'Q3 Daily Log'!$B$4:$B$861,"&gt;="&amp;DATE(2026,10,12),'Q3 Daily Log'!$B$4:$B$861,"&lt;="&amp;DATE(2026,10,16),'Q3 Daily Log'!$C$4:$C$861,'Q3 Setup'!$C$13),"")</f>
        <v/>
      </c>
      <c r="H27" s="50">
        <f>IFERROR(SUMIFS('Q3 Daily Log'!$E$4:$E$861,'Q3 Daily Log'!$B$4:$B$861,"&gt;="&amp;DATE(2026,10,12),'Q3 Daily Log'!$B$4:$B$861,"&lt;="&amp;DATE(2026,10,16),'Q3 Daily Log'!$C$4:$C$861,'Q3 Setup'!$C$13),"")</f>
        <v>0</v>
      </c>
      <c r="I27" s="52">
        <f>IFERROR(SUMIFS('Q3 Daily Log'!$I$4:$I$861,'Q3 Daily Log'!$B$4:$B$861,"&gt;="&amp;DATE(2026,10,12),'Q3 Daily Log'!$B$4:$B$861,"&lt;="&amp;DATE(2026,10,16),'Q3 Daily Log'!$C$4:$C$861,'Q3 Setup'!$C$13),"")</f>
        <v>0</v>
      </c>
      <c r="J27" s="50">
        <f>IFERROR(SUMIFS('Q3 Daily Log'!$L$4:$L$861,'Q3 Daily Log'!$B$4:$B$861,"&gt;="&amp;DATE(2026,10,12),'Q3 Daily Log'!$B$4:$B$861,"&lt;="&amp;DATE(2026,10,16),'Q3 Daily Log'!$C$4:$C$861,'Q3 Setup'!$C$13),"")</f>
        <v>0</v>
      </c>
      <c r="K27" s="50">
        <f>IFERROR(SUMIFS('Q3 Daily Log'!$M$4:$M$861,'Q3 Daily Log'!$B$4:$B$861,"&gt;="&amp;DATE(2026,10,12),'Q3 Daily Log'!$B$4:$B$861,"&lt;="&amp;DATE(2026,10,16),'Q3 Daily Log'!$C$4:$C$861,'Q3 Setup'!$C$13),"")</f>
        <v>0</v>
      </c>
      <c r="L27" s="29">
        <f>IFERROR(SUMIFS('Q3 Daily Log'!$N$4:$N$861,'Q3 Daily Log'!$B$4:$B$861,"&gt;="&amp;DATE(2026,10,12),'Q3 Daily Log'!$B$4:$B$861,"&lt;="&amp;DATE(2026,10,16),'Q3 Daily Log'!$C$4:$C$861,'Q3 Setup'!$C$13),"")</f>
        <v>0</v>
      </c>
      <c r="M27" s="51" t="str">
        <f>IFERROR(SUMIFS('Q3 Daily Log'!$N$4:$N$861,'Q3 Daily Log'!$B$4:$B$861,"&gt;="&amp;DATE(2026,10,12),'Q3 Daily Log'!$B$4:$B$861,"&lt;="&amp;DATE(2026,10,16),'Q3 Daily Log'!$C$4:$C$861,'Q3 Setup'!$C$13)/SUMIFS('Q3 Daily Log'!$O$4:$O$861,'Q3 Daily Log'!$B$4:$B$861,"&gt;="&amp;DATE(2026,10,12),'Q3 Daily Log'!$B$4:$B$861,"&lt;="&amp;DATE(2026,10,16),'Q3 Daily Log'!$C$4:$C$861,'Q3 Setup'!$C$13),"" )</f>
        <v/>
      </c>
    </row>
    <row r="28" spans="2:13" ht="18.75" customHeight="1" x14ac:dyDescent="0.2">
      <c r="B28" s="53" t="s">
        <v>74</v>
      </c>
      <c r="C28" s="54" t="str">
        <f>'Q3 Setup'!$C$14</f>
        <v>Rep 8</v>
      </c>
      <c r="D28" s="55" t="str">
        <f>IFERROR(AVERAGEIFS('Q3 Daily Log'!$E$4:$E$861,'Q3 Daily Log'!$B$4:$B$861,"&gt;="&amp;DATE(2026,10,12),'Q3 Daily Log'!$B$4:$B$861,"&lt;="&amp;DATE(2026,10,16),'Q3 Daily Log'!$C$4:$C$861,'Q3 Setup'!$C$14),"")</f>
        <v/>
      </c>
      <c r="E28" s="56" t="str">
        <f>IFERROR(AVERAGEIFS('Q3 Daily Log'!$H$4:$H$861,'Q3 Daily Log'!$B$4:$B$861,"&gt;="&amp;DATE(2026,10,12),'Q3 Daily Log'!$B$4:$B$861,"&lt;="&amp;DATE(2026,10,16),'Q3 Daily Log'!$C$4:$C$861,'Q3 Setup'!$C$14),"")</f>
        <v/>
      </c>
      <c r="F28" s="57" t="str">
        <f>IFERROR(AVERAGEIFS('Q3 Daily Log'!$I$4:$I$861,'Q3 Daily Log'!$B$4:$B$861,"&gt;="&amp;DATE(2026,10,12),'Q3 Daily Log'!$B$4:$B$861,"&lt;="&amp;DATE(2026,10,16),'Q3 Daily Log'!$C$4:$C$861,'Q3 Setup'!$C$14),"")</f>
        <v/>
      </c>
      <c r="G28" s="56" t="str">
        <f>IFERROR(AVERAGEIFS('Q3 Daily Log'!$K$4:$K$861,'Q3 Daily Log'!$B$4:$B$861,"&gt;="&amp;DATE(2026,10,12),'Q3 Daily Log'!$B$4:$B$861,"&lt;="&amp;DATE(2026,10,16),'Q3 Daily Log'!$C$4:$C$861,'Q3 Setup'!$C$14),"")</f>
        <v/>
      </c>
      <c r="H28" s="55">
        <f>IFERROR(SUMIFS('Q3 Daily Log'!$E$4:$E$861,'Q3 Daily Log'!$B$4:$B$861,"&gt;="&amp;DATE(2026,10,12),'Q3 Daily Log'!$B$4:$B$861,"&lt;="&amp;DATE(2026,10,16),'Q3 Daily Log'!$C$4:$C$861,'Q3 Setup'!$C$14),"")</f>
        <v>0</v>
      </c>
      <c r="I28" s="57">
        <f>IFERROR(SUMIFS('Q3 Daily Log'!$I$4:$I$861,'Q3 Daily Log'!$B$4:$B$861,"&gt;="&amp;DATE(2026,10,12),'Q3 Daily Log'!$B$4:$B$861,"&lt;="&amp;DATE(2026,10,16),'Q3 Daily Log'!$C$4:$C$861,'Q3 Setup'!$C$14),"")</f>
        <v>0</v>
      </c>
      <c r="J28" s="55">
        <f>IFERROR(SUMIFS('Q3 Daily Log'!$L$4:$L$861,'Q3 Daily Log'!$B$4:$B$861,"&gt;="&amp;DATE(2026,10,12),'Q3 Daily Log'!$B$4:$B$861,"&lt;="&amp;DATE(2026,10,16),'Q3 Daily Log'!$C$4:$C$861,'Q3 Setup'!$C$14),"")</f>
        <v>0</v>
      </c>
      <c r="K28" s="55">
        <f>IFERROR(SUMIFS('Q3 Daily Log'!$M$4:$M$861,'Q3 Daily Log'!$B$4:$B$861,"&gt;="&amp;DATE(2026,10,12),'Q3 Daily Log'!$B$4:$B$861,"&lt;="&amp;DATE(2026,10,16),'Q3 Daily Log'!$C$4:$C$861,'Q3 Setup'!$C$14),"")</f>
        <v>0</v>
      </c>
      <c r="L28" s="29">
        <f>IFERROR(SUMIFS('Q3 Daily Log'!$N$4:$N$861,'Q3 Daily Log'!$B$4:$B$861,"&gt;="&amp;DATE(2026,10,12),'Q3 Daily Log'!$B$4:$B$861,"&lt;="&amp;DATE(2026,10,16),'Q3 Daily Log'!$C$4:$C$861,'Q3 Setup'!$C$14),"")</f>
        <v>0</v>
      </c>
      <c r="M28" s="56" t="str">
        <f>IFERROR(SUMIFS('Q3 Daily Log'!$N$4:$N$861,'Q3 Daily Log'!$B$4:$B$861,"&gt;="&amp;DATE(2026,10,12),'Q3 Daily Log'!$B$4:$B$861,"&lt;="&amp;DATE(2026,10,16),'Q3 Daily Log'!$C$4:$C$861,'Q3 Setup'!$C$14)/SUMIFS('Q3 Daily Log'!$O$4:$O$861,'Q3 Daily Log'!$B$4:$B$861,"&gt;="&amp;DATE(2026,10,12),'Q3 Daily Log'!$B$4:$B$861,"&lt;="&amp;DATE(2026,10,16),'Q3 Daily Log'!$C$4:$C$861,'Q3 Setup'!$C$14),"" )</f>
        <v/>
      </c>
    </row>
    <row r="29" spans="2:13" ht="18.75" customHeight="1" x14ac:dyDescent="0.2">
      <c r="B29" s="48" t="s">
        <v>74</v>
      </c>
      <c r="C29" s="49" t="str">
        <f>'Q3 Setup'!$C$15</f>
        <v>Rep 9</v>
      </c>
      <c r="D29" s="50" t="str">
        <f>IFERROR(AVERAGEIFS('Q3 Daily Log'!$E$4:$E$861,'Q3 Daily Log'!$B$4:$B$861,"&gt;="&amp;DATE(2026,10,12),'Q3 Daily Log'!$B$4:$B$861,"&lt;="&amp;DATE(2026,10,16),'Q3 Daily Log'!$C$4:$C$861,'Q3 Setup'!$C$15),"")</f>
        <v/>
      </c>
      <c r="E29" s="51" t="str">
        <f>IFERROR(AVERAGEIFS('Q3 Daily Log'!$H$4:$H$861,'Q3 Daily Log'!$B$4:$B$861,"&gt;="&amp;DATE(2026,10,12),'Q3 Daily Log'!$B$4:$B$861,"&lt;="&amp;DATE(2026,10,16),'Q3 Daily Log'!$C$4:$C$861,'Q3 Setup'!$C$15),"")</f>
        <v/>
      </c>
      <c r="F29" s="52" t="str">
        <f>IFERROR(AVERAGEIFS('Q3 Daily Log'!$I$4:$I$861,'Q3 Daily Log'!$B$4:$B$861,"&gt;="&amp;DATE(2026,10,12),'Q3 Daily Log'!$B$4:$B$861,"&lt;="&amp;DATE(2026,10,16),'Q3 Daily Log'!$C$4:$C$861,'Q3 Setup'!$C$15),"")</f>
        <v/>
      </c>
      <c r="G29" s="51" t="str">
        <f>IFERROR(AVERAGEIFS('Q3 Daily Log'!$K$4:$K$861,'Q3 Daily Log'!$B$4:$B$861,"&gt;="&amp;DATE(2026,10,12),'Q3 Daily Log'!$B$4:$B$861,"&lt;="&amp;DATE(2026,10,16),'Q3 Daily Log'!$C$4:$C$861,'Q3 Setup'!$C$15),"")</f>
        <v/>
      </c>
      <c r="H29" s="50">
        <f>IFERROR(SUMIFS('Q3 Daily Log'!$E$4:$E$861,'Q3 Daily Log'!$B$4:$B$861,"&gt;="&amp;DATE(2026,10,12),'Q3 Daily Log'!$B$4:$B$861,"&lt;="&amp;DATE(2026,10,16),'Q3 Daily Log'!$C$4:$C$861,'Q3 Setup'!$C$15),"")</f>
        <v>0</v>
      </c>
      <c r="I29" s="52">
        <f>IFERROR(SUMIFS('Q3 Daily Log'!$I$4:$I$861,'Q3 Daily Log'!$B$4:$B$861,"&gt;="&amp;DATE(2026,10,12),'Q3 Daily Log'!$B$4:$B$861,"&lt;="&amp;DATE(2026,10,16),'Q3 Daily Log'!$C$4:$C$861,'Q3 Setup'!$C$15),"")</f>
        <v>0</v>
      </c>
      <c r="J29" s="50">
        <f>IFERROR(SUMIFS('Q3 Daily Log'!$L$4:$L$861,'Q3 Daily Log'!$B$4:$B$861,"&gt;="&amp;DATE(2026,10,12),'Q3 Daily Log'!$B$4:$B$861,"&lt;="&amp;DATE(2026,10,16),'Q3 Daily Log'!$C$4:$C$861,'Q3 Setup'!$C$15),"")</f>
        <v>0</v>
      </c>
      <c r="K29" s="50">
        <f>IFERROR(SUMIFS('Q3 Daily Log'!$M$4:$M$861,'Q3 Daily Log'!$B$4:$B$861,"&gt;="&amp;DATE(2026,10,12),'Q3 Daily Log'!$B$4:$B$861,"&lt;="&amp;DATE(2026,10,16),'Q3 Daily Log'!$C$4:$C$861,'Q3 Setup'!$C$15),"")</f>
        <v>0</v>
      </c>
      <c r="L29" s="29">
        <f>IFERROR(SUMIFS('Q3 Daily Log'!$N$4:$N$861,'Q3 Daily Log'!$B$4:$B$861,"&gt;="&amp;DATE(2026,10,12),'Q3 Daily Log'!$B$4:$B$861,"&lt;="&amp;DATE(2026,10,16),'Q3 Daily Log'!$C$4:$C$861,'Q3 Setup'!$C$15),"")</f>
        <v>0</v>
      </c>
      <c r="M29" s="51" t="str">
        <f>IFERROR(SUMIFS('Q3 Daily Log'!$N$4:$N$861,'Q3 Daily Log'!$B$4:$B$861,"&gt;="&amp;DATE(2026,10,12),'Q3 Daily Log'!$B$4:$B$861,"&lt;="&amp;DATE(2026,10,16),'Q3 Daily Log'!$C$4:$C$861,'Q3 Setup'!$C$15)/SUMIFS('Q3 Daily Log'!$O$4:$O$861,'Q3 Daily Log'!$B$4:$B$861,"&gt;="&amp;DATE(2026,10,12),'Q3 Daily Log'!$B$4:$B$861,"&lt;="&amp;DATE(2026,10,16),'Q3 Daily Log'!$C$4:$C$861,'Q3 Setup'!$C$15),"" )</f>
        <v/>
      </c>
    </row>
    <row r="30" spans="2:13" ht="18.75" customHeight="1" x14ac:dyDescent="0.2">
      <c r="B30" s="53" t="s">
        <v>74</v>
      </c>
      <c r="C30" s="54" t="str">
        <f>'Q3 Setup'!$C$16</f>
        <v>Rep 10</v>
      </c>
      <c r="D30" s="55" t="str">
        <f>IFERROR(AVERAGEIFS('Q3 Daily Log'!$E$4:$E$861,'Q3 Daily Log'!$B$4:$B$861,"&gt;="&amp;DATE(2026,10,12),'Q3 Daily Log'!$B$4:$B$861,"&lt;="&amp;DATE(2026,10,16),'Q3 Daily Log'!$C$4:$C$861,'Q3 Setup'!$C$16),"")</f>
        <v/>
      </c>
      <c r="E30" s="56" t="str">
        <f>IFERROR(AVERAGEIFS('Q3 Daily Log'!$H$4:$H$861,'Q3 Daily Log'!$B$4:$B$861,"&gt;="&amp;DATE(2026,10,12),'Q3 Daily Log'!$B$4:$B$861,"&lt;="&amp;DATE(2026,10,16),'Q3 Daily Log'!$C$4:$C$861,'Q3 Setup'!$C$16),"")</f>
        <v/>
      </c>
      <c r="F30" s="57" t="str">
        <f>IFERROR(AVERAGEIFS('Q3 Daily Log'!$I$4:$I$861,'Q3 Daily Log'!$B$4:$B$861,"&gt;="&amp;DATE(2026,10,12),'Q3 Daily Log'!$B$4:$B$861,"&lt;="&amp;DATE(2026,10,16),'Q3 Daily Log'!$C$4:$C$861,'Q3 Setup'!$C$16),"")</f>
        <v/>
      </c>
      <c r="G30" s="56" t="str">
        <f>IFERROR(AVERAGEIFS('Q3 Daily Log'!$K$4:$K$861,'Q3 Daily Log'!$B$4:$B$861,"&gt;="&amp;DATE(2026,10,12),'Q3 Daily Log'!$B$4:$B$861,"&lt;="&amp;DATE(2026,10,16),'Q3 Daily Log'!$C$4:$C$861,'Q3 Setup'!$C$16),"")</f>
        <v/>
      </c>
      <c r="H30" s="55">
        <f>IFERROR(SUMIFS('Q3 Daily Log'!$E$4:$E$861,'Q3 Daily Log'!$B$4:$B$861,"&gt;="&amp;DATE(2026,10,12),'Q3 Daily Log'!$B$4:$B$861,"&lt;="&amp;DATE(2026,10,16),'Q3 Daily Log'!$C$4:$C$861,'Q3 Setup'!$C$16),"")</f>
        <v>0</v>
      </c>
      <c r="I30" s="57">
        <f>IFERROR(SUMIFS('Q3 Daily Log'!$I$4:$I$861,'Q3 Daily Log'!$B$4:$B$861,"&gt;="&amp;DATE(2026,10,12),'Q3 Daily Log'!$B$4:$B$861,"&lt;="&amp;DATE(2026,10,16),'Q3 Daily Log'!$C$4:$C$861,'Q3 Setup'!$C$16),"")</f>
        <v>0</v>
      </c>
      <c r="J30" s="55">
        <f>IFERROR(SUMIFS('Q3 Daily Log'!$L$4:$L$861,'Q3 Daily Log'!$B$4:$B$861,"&gt;="&amp;DATE(2026,10,12),'Q3 Daily Log'!$B$4:$B$861,"&lt;="&amp;DATE(2026,10,16),'Q3 Daily Log'!$C$4:$C$861,'Q3 Setup'!$C$16),"")</f>
        <v>0</v>
      </c>
      <c r="K30" s="55">
        <f>IFERROR(SUMIFS('Q3 Daily Log'!$M$4:$M$861,'Q3 Daily Log'!$B$4:$B$861,"&gt;="&amp;DATE(2026,10,12),'Q3 Daily Log'!$B$4:$B$861,"&lt;="&amp;DATE(2026,10,16),'Q3 Daily Log'!$C$4:$C$861,'Q3 Setup'!$C$16),"")</f>
        <v>0</v>
      </c>
      <c r="L30" s="29">
        <f>IFERROR(SUMIFS('Q3 Daily Log'!$N$4:$N$861,'Q3 Daily Log'!$B$4:$B$861,"&gt;="&amp;DATE(2026,10,12),'Q3 Daily Log'!$B$4:$B$861,"&lt;="&amp;DATE(2026,10,16),'Q3 Daily Log'!$C$4:$C$861,'Q3 Setup'!$C$16),"")</f>
        <v>0</v>
      </c>
      <c r="M30" s="56" t="str">
        <f>IFERROR(SUMIFS('Q3 Daily Log'!$N$4:$N$861,'Q3 Daily Log'!$B$4:$B$861,"&gt;="&amp;DATE(2026,10,12),'Q3 Daily Log'!$B$4:$B$861,"&lt;="&amp;DATE(2026,10,16),'Q3 Daily Log'!$C$4:$C$861,'Q3 Setup'!$C$16)/SUMIFS('Q3 Daily Log'!$O$4:$O$861,'Q3 Daily Log'!$B$4:$B$861,"&gt;="&amp;DATE(2026,10,12),'Q3 Daily Log'!$B$4:$B$861,"&lt;="&amp;DATE(2026,10,16),'Q3 Daily Log'!$C$4:$C$861,'Q3 Setup'!$C$16),"" )</f>
        <v/>
      </c>
    </row>
    <row r="31" spans="2:13" ht="18.75" customHeight="1" x14ac:dyDescent="0.2">
      <c r="B31" s="48" t="s">
        <v>74</v>
      </c>
      <c r="C31" s="49">
        <f>'Q3 Setup'!$C$17</f>
        <v>0</v>
      </c>
      <c r="D31" s="50" t="str">
        <f>IFERROR(AVERAGEIFS('Q3 Daily Log'!$E$4:$E$861,'Q3 Daily Log'!$B$4:$B$861,"&gt;="&amp;DATE(2026,10,12),'Q3 Daily Log'!$B$4:$B$861,"&lt;="&amp;DATE(2026,10,16),'Q3 Daily Log'!$C$4:$C$861,'Q3 Setup'!$C$17),"")</f>
        <v/>
      </c>
      <c r="E31" s="51" t="str">
        <f>IFERROR(AVERAGEIFS('Q3 Daily Log'!$H$4:$H$861,'Q3 Daily Log'!$B$4:$B$861,"&gt;="&amp;DATE(2026,10,12),'Q3 Daily Log'!$B$4:$B$861,"&lt;="&amp;DATE(2026,10,16),'Q3 Daily Log'!$C$4:$C$861,'Q3 Setup'!$C$17),"")</f>
        <v/>
      </c>
      <c r="F31" s="52" t="str">
        <f>IFERROR(AVERAGEIFS('Q3 Daily Log'!$I$4:$I$861,'Q3 Daily Log'!$B$4:$B$861,"&gt;="&amp;DATE(2026,10,12),'Q3 Daily Log'!$B$4:$B$861,"&lt;="&amp;DATE(2026,10,16),'Q3 Daily Log'!$C$4:$C$861,'Q3 Setup'!$C$17),"")</f>
        <v/>
      </c>
      <c r="G31" s="51" t="str">
        <f>IFERROR(AVERAGEIFS('Q3 Daily Log'!$K$4:$K$861,'Q3 Daily Log'!$B$4:$B$861,"&gt;="&amp;DATE(2026,10,12),'Q3 Daily Log'!$B$4:$B$861,"&lt;="&amp;DATE(2026,10,16),'Q3 Daily Log'!$C$4:$C$861,'Q3 Setup'!$C$17),"")</f>
        <v/>
      </c>
      <c r="H31" s="50">
        <f>IFERROR(SUMIFS('Q3 Daily Log'!$E$4:$E$861,'Q3 Daily Log'!$B$4:$B$861,"&gt;="&amp;DATE(2026,10,12),'Q3 Daily Log'!$B$4:$B$861,"&lt;="&amp;DATE(2026,10,16),'Q3 Daily Log'!$C$4:$C$861,'Q3 Setup'!$C$17),"")</f>
        <v>0</v>
      </c>
      <c r="I31" s="52">
        <f>IFERROR(SUMIFS('Q3 Daily Log'!$I$4:$I$861,'Q3 Daily Log'!$B$4:$B$861,"&gt;="&amp;DATE(2026,10,12),'Q3 Daily Log'!$B$4:$B$861,"&lt;="&amp;DATE(2026,10,16),'Q3 Daily Log'!$C$4:$C$861,'Q3 Setup'!$C$17),"")</f>
        <v>0</v>
      </c>
      <c r="J31" s="50">
        <f>IFERROR(SUMIFS('Q3 Daily Log'!$L$4:$L$861,'Q3 Daily Log'!$B$4:$B$861,"&gt;="&amp;DATE(2026,10,12),'Q3 Daily Log'!$B$4:$B$861,"&lt;="&amp;DATE(2026,10,16),'Q3 Daily Log'!$C$4:$C$861,'Q3 Setup'!$C$17),"")</f>
        <v>0</v>
      </c>
      <c r="K31" s="50">
        <f>IFERROR(SUMIFS('Q3 Daily Log'!$M$4:$M$861,'Q3 Daily Log'!$B$4:$B$861,"&gt;="&amp;DATE(2026,10,12),'Q3 Daily Log'!$B$4:$B$861,"&lt;="&amp;DATE(2026,10,16),'Q3 Daily Log'!$C$4:$C$861,'Q3 Setup'!$C$17),"")</f>
        <v>0</v>
      </c>
      <c r="L31" s="29">
        <f>IFERROR(SUMIFS('Q3 Daily Log'!$N$4:$N$861,'Q3 Daily Log'!$B$4:$B$861,"&gt;="&amp;DATE(2026,10,12),'Q3 Daily Log'!$B$4:$B$861,"&lt;="&amp;DATE(2026,10,16),'Q3 Daily Log'!$C$4:$C$861,'Q3 Setup'!$C$17),"")</f>
        <v>0</v>
      </c>
      <c r="M31" s="51" t="str">
        <f>IFERROR(SUMIFS('Q3 Daily Log'!$N$4:$N$861,'Q3 Daily Log'!$B$4:$B$861,"&gt;="&amp;DATE(2026,10,12),'Q3 Daily Log'!$B$4:$B$861,"&lt;="&amp;DATE(2026,10,16),'Q3 Daily Log'!$C$4:$C$861,'Q3 Setup'!$C$17)/SUMIFS('Q3 Daily Log'!$O$4:$O$861,'Q3 Daily Log'!$B$4:$B$861,"&gt;="&amp;DATE(2026,10,12),'Q3 Daily Log'!$B$4:$B$861,"&lt;="&amp;DATE(2026,10,16),'Q3 Daily Log'!$C$4:$C$861,'Q3 Setup'!$C$17),"" )</f>
        <v/>
      </c>
    </row>
    <row r="32" spans="2:13" ht="18.75" customHeight="1" x14ac:dyDescent="0.2">
      <c r="B32" s="53" t="s">
        <v>74</v>
      </c>
      <c r="C32" s="54">
        <f>'Q3 Setup'!$C$18</f>
        <v>0</v>
      </c>
      <c r="D32" s="55" t="str">
        <f>IFERROR(AVERAGEIFS('Q3 Daily Log'!$E$4:$E$861,'Q3 Daily Log'!$B$4:$B$861,"&gt;="&amp;DATE(2026,10,12),'Q3 Daily Log'!$B$4:$B$861,"&lt;="&amp;DATE(2026,10,16),'Q3 Daily Log'!$C$4:$C$861,'Q3 Setup'!$C$18),"")</f>
        <v/>
      </c>
      <c r="E32" s="56" t="str">
        <f>IFERROR(AVERAGEIFS('Q3 Daily Log'!$H$4:$H$861,'Q3 Daily Log'!$B$4:$B$861,"&gt;="&amp;DATE(2026,10,12),'Q3 Daily Log'!$B$4:$B$861,"&lt;="&amp;DATE(2026,10,16),'Q3 Daily Log'!$C$4:$C$861,'Q3 Setup'!$C$18),"")</f>
        <v/>
      </c>
      <c r="F32" s="57" t="str">
        <f>IFERROR(AVERAGEIFS('Q3 Daily Log'!$I$4:$I$861,'Q3 Daily Log'!$B$4:$B$861,"&gt;="&amp;DATE(2026,10,12),'Q3 Daily Log'!$B$4:$B$861,"&lt;="&amp;DATE(2026,10,16),'Q3 Daily Log'!$C$4:$C$861,'Q3 Setup'!$C$18),"")</f>
        <v/>
      </c>
      <c r="G32" s="56" t="str">
        <f>IFERROR(AVERAGEIFS('Q3 Daily Log'!$K$4:$K$861,'Q3 Daily Log'!$B$4:$B$861,"&gt;="&amp;DATE(2026,10,12),'Q3 Daily Log'!$B$4:$B$861,"&lt;="&amp;DATE(2026,10,16),'Q3 Daily Log'!$C$4:$C$861,'Q3 Setup'!$C$18),"")</f>
        <v/>
      </c>
      <c r="H32" s="55">
        <f>IFERROR(SUMIFS('Q3 Daily Log'!$E$4:$E$861,'Q3 Daily Log'!$B$4:$B$861,"&gt;="&amp;DATE(2026,10,12),'Q3 Daily Log'!$B$4:$B$861,"&lt;="&amp;DATE(2026,10,16),'Q3 Daily Log'!$C$4:$C$861,'Q3 Setup'!$C$18),"")</f>
        <v>0</v>
      </c>
      <c r="I32" s="57">
        <f>IFERROR(SUMIFS('Q3 Daily Log'!$I$4:$I$861,'Q3 Daily Log'!$B$4:$B$861,"&gt;="&amp;DATE(2026,10,12),'Q3 Daily Log'!$B$4:$B$861,"&lt;="&amp;DATE(2026,10,16),'Q3 Daily Log'!$C$4:$C$861,'Q3 Setup'!$C$18),"")</f>
        <v>0</v>
      </c>
      <c r="J32" s="55">
        <f>IFERROR(SUMIFS('Q3 Daily Log'!$L$4:$L$861,'Q3 Daily Log'!$B$4:$B$861,"&gt;="&amp;DATE(2026,10,12),'Q3 Daily Log'!$B$4:$B$861,"&lt;="&amp;DATE(2026,10,16),'Q3 Daily Log'!$C$4:$C$861,'Q3 Setup'!$C$18),"")</f>
        <v>0</v>
      </c>
      <c r="K32" s="55">
        <f>IFERROR(SUMIFS('Q3 Daily Log'!$M$4:$M$861,'Q3 Daily Log'!$B$4:$B$861,"&gt;="&amp;DATE(2026,10,12),'Q3 Daily Log'!$B$4:$B$861,"&lt;="&amp;DATE(2026,10,16),'Q3 Daily Log'!$C$4:$C$861,'Q3 Setup'!$C$18),"")</f>
        <v>0</v>
      </c>
      <c r="L32" s="29">
        <f>IFERROR(SUMIFS('Q3 Daily Log'!$N$4:$N$861,'Q3 Daily Log'!$B$4:$B$861,"&gt;="&amp;DATE(2026,10,12),'Q3 Daily Log'!$B$4:$B$861,"&lt;="&amp;DATE(2026,10,16),'Q3 Daily Log'!$C$4:$C$861,'Q3 Setup'!$C$18),"")</f>
        <v>0</v>
      </c>
      <c r="M32" s="56" t="str">
        <f>IFERROR(SUMIFS('Q3 Daily Log'!$N$4:$N$861,'Q3 Daily Log'!$B$4:$B$861,"&gt;="&amp;DATE(2026,10,12),'Q3 Daily Log'!$B$4:$B$861,"&lt;="&amp;DATE(2026,10,16),'Q3 Daily Log'!$C$4:$C$861,'Q3 Setup'!$C$18)/SUMIFS('Q3 Daily Log'!$O$4:$O$861,'Q3 Daily Log'!$B$4:$B$861,"&gt;="&amp;DATE(2026,10,12),'Q3 Daily Log'!$B$4:$B$861,"&lt;="&amp;DATE(2026,10,16),'Q3 Daily Log'!$C$4:$C$861,'Q3 Setup'!$C$18),"" )</f>
        <v/>
      </c>
    </row>
    <row r="33" spans="2:13" ht="18.75" customHeight="1" x14ac:dyDescent="0.2">
      <c r="B33" s="95" t="s">
        <v>75</v>
      </c>
      <c r="C33" s="95"/>
      <c r="D33" s="76" t="str">
        <f>IFERROR(AVERAGE(D21:D32),"")</f>
        <v/>
      </c>
      <c r="E33" s="77" t="str">
        <f>IFERROR(AVERAGE(E21:E32),"")</f>
        <v/>
      </c>
      <c r="F33" s="78" t="str">
        <f>IFERROR(AVERAGE(F21:F32),"")</f>
        <v/>
      </c>
      <c r="G33" s="77" t="str">
        <f>IFERROR(AVERAGE(G21:G32),"")</f>
        <v/>
      </c>
      <c r="H33" s="76">
        <f>IFERROR(SUM(H21:H32),"")</f>
        <v>0</v>
      </c>
      <c r="I33" s="79">
        <f>IFERROR(SUM(I21:I32),"")</f>
        <v>0</v>
      </c>
      <c r="J33" s="76">
        <f>IFERROR(SUM(J21:J32),"")</f>
        <v>0</v>
      </c>
      <c r="K33" s="76">
        <f>IFERROR(SUM(K21:K32),"")</f>
        <v>0</v>
      </c>
      <c r="L33" s="80">
        <f>IFERROR(SUM(L21:L32),"")</f>
        <v>0</v>
      </c>
      <c r="M33" s="77" t="str">
        <f>IFERROR(AVERAGE(M21:M32),"")</f>
        <v/>
      </c>
    </row>
    <row r="34" spans="2:13" ht="7.5" customHeight="1" x14ac:dyDescent="0.2"/>
    <row r="35" spans="2:13" ht="25.5" customHeight="1" x14ac:dyDescent="0.2">
      <c r="B35" s="94" t="s">
        <v>140</v>
      </c>
      <c r="C35" s="94"/>
      <c r="D35" s="74">
        <v>46314</v>
      </c>
      <c r="E35" s="74">
        <v>46318</v>
      </c>
      <c r="F35" s="75"/>
      <c r="G35" s="75"/>
      <c r="H35" s="75"/>
      <c r="I35" s="75"/>
      <c r="J35" s="75"/>
      <c r="K35" s="75"/>
      <c r="L35" s="75"/>
      <c r="M35" s="75"/>
    </row>
    <row r="36" spans="2:13" ht="36" customHeight="1" x14ac:dyDescent="0.2">
      <c r="B36" s="47" t="s">
        <v>60</v>
      </c>
      <c r="C36" s="47" t="s">
        <v>24</v>
      </c>
      <c r="D36" s="47" t="s">
        <v>61</v>
      </c>
      <c r="E36" s="47" t="s">
        <v>62</v>
      </c>
      <c r="F36" s="47" t="s">
        <v>63</v>
      </c>
      <c r="G36" s="47" t="s">
        <v>64</v>
      </c>
      <c r="H36" s="47" t="s">
        <v>65</v>
      </c>
      <c r="I36" s="47" t="s">
        <v>66</v>
      </c>
      <c r="J36" s="47" t="s">
        <v>67</v>
      </c>
      <c r="K36" s="47" t="s">
        <v>68</v>
      </c>
      <c r="L36" s="47" t="s">
        <v>69</v>
      </c>
      <c r="M36" s="47" t="s">
        <v>70</v>
      </c>
    </row>
    <row r="37" spans="2:13" ht="18.75" customHeight="1" x14ac:dyDescent="0.2">
      <c r="B37" s="48" t="s">
        <v>77</v>
      </c>
      <c r="C37" s="49" t="str">
        <f>'Q3 Setup'!$C$7</f>
        <v>Rep 1</v>
      </c>
      <c r="D37" s="50" t="str">
        <f>IFERROR(AVERAGEIFS('Q3 Daily Log'!$E$4:$E$861,'Q3 Daily Log'!$B$4:$B$861,"&gt;="&amp;DATE(2026,10,19),'Q3 Daily Log'!$B$4:$B$861,"&lt;="&amp;DATE(2026,10,23),'Q3 Daily Log'!$C$4:$C$861,'Q3 Setup'!$C$7),"")</f>
        <v/>
      </c>
      <c r="E37" s="51" t="str">
        <f>IFERROR(AVERAGEIFS('Q3 Daily Log'!$H$4:$H$861,'Q3 Daily Log'!$B$4:$B$861,"&gt;="&amp;DATE(2026,10,19),'Q3 Daily Log'!$B$4:$B$861,"&lt;="&amp;DATE(2026,10,23),'Q3 Daily Log'!$C$4:$C$861,'Q3 Setup'!$C$7),"")</f>
        <v/>
      </c>
      <c r="F37" s="52" t="str">
        <f>IFERROR(AVERAGEIFS('Q3 Daily Log'!$I$4:$I$861,'Q3 Daily Log'!$B$4:$B$861,"&gt;="&amp;DATE(2026,10,19),'Q3 Daily Log'!$B$4:$B$861,"&lt;="&amp;DATE(2026,10,23),'Q3 Daily Log'!$C$4:$C$861,'Q3 Setup'!$C$7),"")</f>
        <v/>
      </c>
      <c r="G37" s="51" t="str">
        <f>IFERROR(AVERAGEIFS('Q3 Daily Log'!$K$4:$K$861,'Q3 Daily Log'!$B$4:$B$861,"&gt;="&amp;DATE(2026,10,19),'Q3 Daily Log'!$B$4:$B$861,"&lt;="&amp;DATE(2026,10,23),'Q3 Daily Log'!$C$4:$C$861,'Q3 Setup'!$C$7),"")</f>
        <v/>
      </c>
      <c r="H37" s="50">
        <f>IFERROR(SUMIFS('Q3 Daily Log'!$E$4:$E$861,'Q3 Daily Log'!$B$4:$B$861,"&gt;="&amp;DATE(2026,10,19),'Q3 Daily Log'!$B$4:$B$861,"&lt;="&amp;DATE(2026,10,23),'Q3 Daily Log'!$C$4:$C$861,'Q3 Setup'!$C$7),"")</f>
        <v>0</v>
      </c>
      <c r="I37" s="52">
        <f>IFERROR(SUMIFS('Q3 Daily Log'!$I$4:$I$861,'Q3 Daily Log'!$B$4:$B$861,"&gt;="&amp;DATE(2026,10,19),'Q3 Daily Log'!$B$4:$B$861,"&lt;="&amp;DATE(2026,10,23),'Q3 Daily Log'!$C$4:$C$861,'Q3 Setup'!$C$7),"")</f>
        <v>0</v>
      </c>
      <c r="J37" s="50">
        <f>IFERROR(SUMIFS('Q3 Daily Log'!$L$4:$L$861,'Q3 Daily Log'!$B$4:$B$861,"&gt;="&amp;DATE(2026,10,19),'Q3 Daily Log'!$B$4:$B$861,"&lt;="&amp;DATE(2026,10,23),'Q3 Daily Log'!$C$4:$C$861,'Q3 Setup'!$C$7),"")</f>
        <v>0</v>
      </c>
      <c r="K37" s="50">
        <f>IFERROR(SUMIFS('Q3 Daily Log'!$M$4:$M$861,'Q3 Daily Log'!$B$4:$B$861,"&gt;="&amp;DATE(2026,10,19),'Q3 Daily Log'!$B$4:$B$861,"&lt;="&amp;DATE(2026,10,23),'Q3 Daily Log'!$C$4:$C$861,'Q3 Setup'!$C$7),"")</f>
        <v>0</v>
      </c>
      <c r="L37" s="29">
        <f>IFERROR(SUMIFS('Q3 Daily Log'!$N$4:$N$861,'Q3 Daily Log'!$B$4:$B$861,"&gt;="&amp;DATE(2026,10,19),'Q3 Daily Log'!$B$4:$B$861,"&lt;="&amp;DATE(2026,10,23),'Q3 Daily Log'!$C$4:$C$861,'Q3 Setup'!$C$7),"")</f>
        <v>0</v>
      </c>
      <c r="M37" s="51" t="str">
        <f>IFERROR(SUMIFS('Q3 Daily Log'!$N$4:$N$861,'Q3 Daily Log'!$B$4:$B$861,"&gt;="&amp;DATE(2026,10,19),'Q3 Daily Log'!$B$4:$B$861,"&lt;="&amp;DATE(2026,10,23),'Q3 Daily Log'!$C$4:$C$861,'Q3 Setup'!$C$7)/SUMIFS('Q3 Daily Log'!$O$4:$O$861,'Q3 Daily Log'!$B$4:$B$861,"&gt;="&amp;DATE(2026,10,19),'Q3 Daily Log'!$B$4:$B$861,"&lt;="&amp;DATE(2026,10,23),'Q3 Daily Log'!$C$4:$C$861,'Q3 Setup'!$C$7),"" )</f>
        <v/>
      </c>
    </row>
    <row r="38" spans="2:13" ht="18.75" customHeight="1" x14ac:dyDescent="0.2">
      <c r="B38" s="53" t="s">
        <v>77</v>
      </c>
      <c r="C38" s="54" t="str">
        <f>'Q3 Setup'!$C$8</f>
        <v>Rep 2</v>
      </c>
      <c r="D38" s="55" t="str">
        <f>IFERROR(AVERAGEIFS('Q3 Daily Log'!$E$4:$E$861,'Q3 Daily Log'!$B$4:$B$861,"&gt;="&amp;DATE(2026,10,19),'Q3 Daily Log'!$B$4:$B$861,"&lt;="&amp;DATE(2026,10,23),'Q3 Daily Log'!$C$4:$C$861,'Q3 Setup'!$C$8),"")</f>
        <v/>
      </c>
      <c r="E38" s="56" t="str">
        <f>IFERROR(AVERAGEIFS('Q3 Daily Log'!$H$4:$H$861,'Q3 Daily Log'!$B$4:$B$861,"&gt;="&amp;DATE(2026,10,19),'Q3 Daily Log'!$B$4:$B$861,"&lt;="&amp;DATE(2026,10,23),'Q3 Daily Log'!$C$4:$C$861,'Q3 Setup'!$C$8),"")</f>
        <v/>
      </c>
      <c r="F38" s="57" t="str">
        <f>IFERROR(AVERAGEIFS('Q3 Daily Log'!$I$4:$I$861,'Q3 Daily Log'!$B$4:$B$861,"&gt;="&amp;DATE(2026,10,19),'Q3 Daily Log'!$B$4:$B$861,"&lt;="&amp;DATE(2026,10,23),'Q3 Daily Log'!$C$4:$C$861,'Q3 Setup'!$C$8),"")</f>
        <v/>
      </c>
      <c r="G38" s="56" t="str">
        <f>IFERROR(AVERAGEIFS('Q3 Daily Log'!$K$4:$K$861,'Q3 Daily Log'!$B$4:$B$861,"&gt;="&amp;DATE(2026,10,19),'Q3 Daily Log'!$B$4:$B$861,"&lt;="&amp;DATE(2026,10,23),'Q3 Daily Log'!$C$4:$C$861,'Q3 Setup'!$C$8),"")</f>
        <v/>
      </c>
      <c r="H38" s="55">
        <f>IFERROR(SUMIFS('Q3 Daily Log'!$E$4:$E$861,'Q3 Daily Log'!$B$4:$B$861,"&gt;="&amp;DATE(2026,10,19),'Q3 Daily Log'!$B$4:$B$861,"&lt;="&amp;DATE(2026,10,23),'Q3 Daily Log'!$C$4:$C$861,'Q3 Setup'!$C$8),"")</f>
        <v>0</v>
      </c>
      <c r="I38" s="57">
        <f>IFERROR(SUMIFS('Q3 Daily Log'!$I$4:$I$861,'Q3 Daily Log'!$B$4:$B$861,"&gt;="&amp;DATE(2026,10,19),'Q3 Daily Log'!$B$4:$B$861,"&lt;="&amp;DATE(2026,10,23),'Q3 Daily Log'!$C$4:$C$861,'Q3 Setup'!$C$8),"")</f>
        <v>0</v>
      </c>
      <c r="J38" s="55">
        <f>IFERROR(SUMIFS('Q3 Daily Log'!$L$4:$L$861,'Q3 Daily Log'!$B$4:$B$861,"&gt;="&amp;DATE(2026,10,19),'Q3 Daily Log'!$B$4:$B$861,"&lt;="&amp;DATE(2026,10,23),'Q3 Daily Log'!$C$4:$C$861,'Q3 Setup'!$C$8),"")</f>
        <v>0</v>
      </c>
      <c r="K38" s="55">
        <f>IFERROR(SUMIFS('Q3 Daily Log'!$M$4:$M$861,'Q3 Daily Log'!$B$4:$B$861,"&gt;="&amp;DATE(2026,10,19),'Q3 Daily Log'!$B$4:$B$861,"&lt;="&amp;DATE(2026,10,23),'Q3 Daily Log'!$C$4:$C$861,'Q3 Setup'!$C$8),"")</f>
        <v>0</v>
      </c>
      <c r="L38" s="29">
        <f>IFERROR(SUMIFS('Q3 Daily Log'!$N$4:$N$861,'Q3 Daily Log'!$B$4:$B$861,"&gt;="&amp;DATE(2026,10,19),'Q3 Daily Log'!$B$4:$B$861,"&lt;="&amp;DATE(2026,10,23),'Q3 Daily Log'!$C$4:$C$861,'Q3 Setup'!$C$8),"")</f>
        <v>0</v>
      </c>
      <c r="M38" s="56" t="str">
        <f>IFERROR(SUMIFS('Q3 Daily Log'!$N$4:$N$861,'Q3 Daily Log'!$B$4:$B$861,"&gt;="&amp;DATE(2026,10,19),'Q3 Daily Log'!$B$4:$B$861,"&lt;="&amp;DATE(2026,10,23),'Q3 Daily Log'!$C$4:$C$861,'Q3 Setup'!$C$8)/SUMIFS('Q3 Daily Log'!$O$4:$O$861,'Q3 Daily Log'!$B$4:$B$861,"&gt;="&amp;DATE(2026,10,19),'Q3 Daily Log'!$B$4:$B$861,"&lt;="&amp;DATE(2026,10,23),'Q3 Daily Log'!$C$4:$C$861,'Q3 Setup'!$C$8),"" )</f>
        <v/>
      </c>
    </row>
    <row r="39" spans="2:13" ht="18.75" customHeight="1" x14ac:dyDescent="0.2">
      <c r="B39" s="48" t="s">
        <v>77</v>
      </c>
      <c r="C39" s="49" t="str">
        <f>'Q3 Setup'!$C$9</f>
        <v>Rep 3</v>
      </c>
      <c r="D39" s="50" t="str">
        <f>IFERROR(AVERAGEIFS('Q3 Daily Log'!$E$4:$E$861,'Q3 Daily Log'!$B$4:$B$861,"&gt;="&amp;DATE(2026,10,19),'Q3 Daily Log'!$B$4:$B$861,"&lt;="&amp;DATE(2026,10,23),'Q3 Daily Log'!$C$4:$C$861,'Q3 Setup'!$C$9),"")</f>
        <v/>
      </c>
      <c r="E39" s="51" t="str">
        <f>IFERROR(AVERAGEIFS('Q3 Daily Log'!$H$4:$H$861,'Q3 Daily Log'!$B$4:$B$861,"&gt;="&amp;DATE(2026,10,19),'Q3 Daily Log'!$B$4:$B$861,"&lt;="&amp;DATE(2026,10,23),'Q3 Daily Log'!$C$4:$C$861,'Q3 Setup'!$C$9),"")</f>
        <v/>
      </c>
      <c r="F39" s="52" t="str">
        <f>IFERROR(AVERAGEIFS('Q3 Daily Log'!$I$4:$I$861,'Q3 Daily Log'!$B$4:$B$861,"&gt;="&amp;DATE(2026,10,19),'Q3 Daily Log'!$B$4:$B$861,"&lt;="&amp;DATE(2026,10,23),'Q3 Daily Log'!$C$4:$C$861,'Q3 Setup'!$C$9),"")</f>
        <v/>
      </c>
      <c r="G39" s="51" t="str">
        <f>IFERROR(AVERAGEIFS('Q3 Daily Log'!$K$4:$K$861,'Q3 Daily Log'!$B$4:$B$861,"&gt;="&amp;DATE(2026,10,19),'Q3 Daily Log'!$B$4:$B$861,"&lt;="&amp;DATE(2026,10,23),'Q3 Daily Log'!$C$4:$C$861,'Q3 Setup'!$C$9),"")</f>
        <v/>
      </c>
      <c r="H39" s="50">
        <f>IFERROR(SUMIFS('Q3 Daily Log'!$E$4:$E$861,'Q3 Daily Log'!$B$4:$B$861,"&gt;="&amp;DATE(2026,10,19),'Q3 Daily Log'!$B$4:$B$861,"&lt;="&amp;DATE(2026,10,23),'Q3 Daily Log'!$C$4:$C$861,'Q3 Setup'!$C$9),"")</f>
        <v>0</v>
      </c>
      <c r="I39" s="52">
        <f>IFERROR(SUMIFS('Q3 Daily Log'!$I$4:$I$861,'Q3 Daily Log'!$B$4:$B$861,"&gt;="&amp;DATE(2026,10,19),'Q3 Daily Log'!$B$4:$B$861,"&lt;="&amp;DATE(2026,10,23),'Q3 Daily Log'!$C$4:$C$861,'Q3 Setup'!$C$9),"")</f>
        <v>0</v>
      </c>
      <c r="J39" s="50">
        <f>IFERROR(SUMIFS('Q3 Daily Log'!$L$4:$L$861,'Q3 Daily Log'!$B$4:$B$861,"&gt;="&amp;DATE(2026,10,19),'Q3 Daily Log'!$B$4:$B$861,"&lt;="&amp;DATE(2026,10,23),'Q3 Daily Log'!$C$4:$C$861,'Q3 Setup'!$C$9),"")</f>
        <v>0</v>
      </c>
      <c r="K39" s="50">
        <f>IFERROR(SUMIFS('Q3 Daily Log'!$M$4:$M$861,'Q3 Daily Log'!$B$4:$B$861,"&gt;="&amp;DATE(2026,10,19),'Q3 Daily Log'!$B$4:$B$861,"&lt;="&amp;DATE(2026,10,23),'Q3 Daily Log'!$C$4:$C$861,'Q3 Setup'!$C$9),"")</f>
        <v>0</v>
      </c>
      <c r="L39" s="29">
        <f>IFERROR(SUMIFS('Q3 Daily Log'!$N$4:$N$861,'Q3 Daily Log'!$B$4:$B$861,"&gt;="&amp;DATE(2026,10,19),'Q3 Daily Log'!$B$4:$B$861,"&lt;="&amp;DATE(2026,10,23),'Q3 Daily Log'!$C$4:$C$861,'Q3 Setup'!$C$9),"")</f>
        <v>0</v>
      </c>
      <c r="M39" s="51" t="str">
        <f>IFERROR(SUMIFS('Q3 Daily Log'!$N$4:$N$861,'Q3 Daily Log'!$B$4:$B$861,"&gt;="&amp;DATE(2026,10,19),'Q3 Daily Log'!$B$4:$B$861,"&lt;="&amp;DATE(2026,10,23),'Q3 Daily Log'!$C$4:$C$861,'Q3 Setup'!$C$9)/SUMIFS('Q3 Daily Log'!$O$4:$O$861,'Q3 Daily Log'!$B$4:$B$861,"&gt;="&amp;DATE(2026,10,19),'Q3 Daily Log'!$B$4:$B$861,"&lt;="&amp;DATE(2026,10,23),'Q3 Daily Log'!$C$4:$C$861,'Q3 Setup'!$C$9),"" )</f>
        <v/>
      </c>
    </row>
    <row r="40" spans="2:13" ht="18.75" customHeight="1" x14ac:dyDescent="0.2">
      <c r="B40" s="53" t="s">
        <v>77</v>
      </c>
      <c r="C40" s="54" t="str">
        <f>'Q3 Setup'!$C$10</f>
        <v>Rep 4</v>
      </c>
      <c r="D40" s="55" t="str">
        <f>IFERROR(AVERAGEIFS('Q3 Daily Log'!$E$4:$E$861,'Q3 Daily Log'!$B$4:$B$861,"&gt;="&amp;DATE(2026,10,19),'Q3 Daily Log'!$B$4:$B$861,"&lt;="&amp;DATE(2026,10,23),'Q3 Daily Log'!$C$4:$C$861,'Q3 Setup'!$C$10),"")</f>
        <v/>
      </c>
      <c r="E40" s="56" t="str">
        <f>IFERROR(AVERAGEIFS('Q3 Daily Log'!$H$4:$H$861,'Q3 Daily Log'!$B$4:$B$861,"&gt;="&amp;DATE(2026,10,19),'Q3 Daily Log'!$B$4:$B$861,"&lt;="&amp;DATE(2026,10,23),'Q3 Daily Log'!$C$4:$C$861,'Q3 Setup'!$C$10),"")</f>
        <v/>
      </c>
      <c r="F40" s="57" t="str">
        <f>IFERROR(AVERAGEIFS('Q3 Daily Log'!$I$4:$I$861,'Q3 Daily Log'!$B$4:$B$861,"&gt;="&amp;DATE(2026,10,19),'Q3 Daily Log'!$B$4:$B$861,"&lt;="&amp;DATE(2026,10,23),'Q3 Daily Log'!$C$4:$C$861,'Q3 Setup'!$C$10),"")</f>
        <v/>
      </c>
      <c r="G40" s="56" t="str">
        <f>IFERROR(AVERAGEIFS('Q3 Daily Log'!$K$4:$K$861,'Q3 Daily Log'!$B$4:$B$861,"&gt;="&amp;DATE(2026,10,19),'Q3 Daily Log'!$B$4:$B$861,"&lt;="&amp;DATE(2026,10,23),'Q3 Daily Log'!$C$4:$C$861,'Q3 Setup'!$C$10),"")</f>
        <v/>
      </c>
      <c r="H40" s="55">
        <f>IFERROR(SUMIFS('Q3 Daily Log'!$E$4:$E$861,'Q3 Daily Log'!$B$4:$B$861,"&gt;="&amp;DATE(2026,10,19),'Q3 Daily Log'!$B$4:$B$861,"&lt;="&amp;DATE(2026,10,23),'Q3 Daily Log'!$C$4:$C$861,'Q3 Setup'!$C$10),"")</f>
        <v>0</v>
      </c>
      <c r="I40" s="57">
        <f>IFERROR(SUMIFS('Q3 Daily Log'!$I$4:$I$861,'Q3 Daily Log'!$B$4:$B$861,"&gt;="&amp;DATE(2026,10,19),'Q3 Daily Log'!$B$4:$B$861,"&lt;="&amp;DATE(2026,10,23),'Q3 Daily Log'!$C$4:$C$861,'Q3 Setup'!$C$10),"")</f>
        <v>0</v>
      </c>
      <c r="J40" s="55">
        <f>IFERROR(SUMIFS('Q3 Daily Log'!$L$4:$L$861,'Q3 Daily Log'!$B$4:$B$861,"&gt;="&amp;DATE(2026,10,19),'Q3 Daily Log'!$B$4:$B$861,"&lt;="&amp;DATE(2026,10,23),'Q3 Daily Log'!$C$4:$C$861,'Q3 Setup'!$C$10),"")</f>
        <v>0</v>
      </c>
      <c r="K40" s="55">
        <f>IFERROR(SUMIFS('Q3 Daily Log'!$M$4:$M$861,'Q3 Daily Log'!$B$4:$B$861,"&gt;="&amp;DATE(2026,10,19),'Q3 Daily Log'!$B$4:$B$861,"&lt;="&amp;DATE(2026,10,23),'Q3 Daily Log'!$C$4:$C$861,'Q3 Setup'!$C$10),"")</f>
        <v>0</v>
      </c>
      <c r="L40" s="29">
        <f>IFERROR(SUMIFS('Q3 Daily Log'!$N$4:$N$861,'Q3 Daily Log'!$B$4:$B$861,"&gt;="&amp;DATE(2026,10,19),'Q3 Daily Log'!$B$4:$B$861,"&lt;="&amp;DATE(2026,10,23),'Q3 Daily Log'!$C$4:$C$861,'Q3 Setup'!$C$10),"")</f>
        <v>0</v>
      </c>
      <c r="M40" s="56" t="str">
        <f>IFERROR(SUMIFS('Q3 Daily Log'!$N$4:$N$861,'Q3 Daily Log'!$B$4:$B$861,"&gt;="&amp;DATE(2026,10,19),'Q3 Daily Log'!$B$4:$B$861,"&lt;="&amp;DATE(2026,10,23),'Q3 Daily Log'!$C$4:$C$861,'Q3 Setup'!$C$10)/SUMIFS('Q3 Daily Log'!$O$4:$O$861,'Q3 Daily Log'!$B$4:$B$861,"&gt;="&amp;DATE(2026,10,19),'Q3 Daily Log'!$B$4:$B$861,"&lt;="&amp;DATE(2026,10,23),'Q3 Daily Log'!$C$4:$C$861,'Q3 Setup'!$C$10),"" )</f>
        <v/>
      </c>
    </row>
    <row r="41" spans="2:13" ht="18.75" customHeight="1" x14ac:dyDescent="0.2">
      <c r="B41" s="48" t="s">
        <v>77</v>
      </c>
      <c r="C41" s="49" t="str">
        <f>'Q3 Setup'!$C$11</f>
        <v>Rep 5</v>
      </c>
      <c r="D41" s="50" t="str">
        <f>IFERROR(AVERAGEIFS('Q3 Daily Log'!$E$4:$E$861,'Q3 Daily Log'!$B$4:$B$861,"&gt;="&amp;DATE(2026,10,19),'Q3 Daily Log'!$B$4:$B$861,"&lt;="&amp;DATE(2026,10,23),'Q3 Daily Log'!$C$4:$C$861,'Q3 Setup'!$C$11),"")</f>
        <v/>
      </c>
      <c r="E41" s="51" t="str">
        <f>IFERROR(AVERAGEIFS('Q3 Daily Log'!$H$4:$H$861,'Q3 Daily Log'!$B$4:$B$861,"&gt;="&amp;DATE(2026,10,19),'Q3 Daily Log'!$B$4:$B$861,"&lt;="&amp;DATE(2026,10,23),'Q3 Daily Log'!$C$4:$C$861,'Q3 Setup'!$C$11),"")</f>
        <v/>
      </c>
      <c r="F41" s="52" t="str">
        <f>IFERROR(AVERAGEIFS('Q3 Daily Log'!$I$4:$I$861,'Q3 Daily Log'!$B$4:$B$861,"&gt;="&amp;DATE(2026,10,19),'Q3 Daily Log'!$B$4:$B$861,"&lt;="&amp;DATE(2026,10,23),'Q3 Daily Log'!$C$4:$C$861,'Q3 Setup'!$C$11),"")</f>
        <v/>
      </c>
      <c r="G41" s="51" t="str">
        <f>IFERROR(AVERAGEIFS('Q3 Daily Log'!$K$4:$K$861,'Q3 Daily Log'!$B$4:$B$861,"&gt;="&amp;DATE(2026,10,19),'Q3 Daily Log'!$B$4:$B$861,"&lt;="&amp;DATE(2026,10,23),'Q3 Daily Log'!$C$4:$C$861,'Q3 Setup'!$C$11),"")</f>
        <v/>
      </c>
      <c r="H41" s="50">
        <f>IFERROR(SUMIFS('Q3 Daily Log'!$E$4:$E$861,'Q3 Daily Log'!$B$4:$B$861,"&gt;="&amp;DATE(2026,10,19),'Q3 Daily Log'!$B$4:$B$861,"&lt;="&amp;DATE(2026,10,23),'Q3 Daily Log'!$C$4:$C$861,'Q3 Setup'!$C$11),"")</f>
        <v>0</v>
      </c>
      <c r="I41" s="52">
        <f>IFERROR(SUMIFS('Q3 Daily Log'!$I$4:$I$861,'Q3 Daily Log'!$B$4:$B$861,"&gt;="&amp;DATE(2026,10,19),'Q3 Daily Log'!$B$4:$B$861,"&lt;="&amp;DATE(2026,10,23),'Q3 Daily Log'!$C$4:$C$861,'Q3 Setup'!$C$11),"")</f>
        <v>0</v>
      </c>
      <c r="J41" s="50">
        <f>IFERROR(SUMIFS('Q3 Daily Log'!$L$4:$L$861,'Q3 Daily Log'!$B$4:$B$861,"&gt;="&amp;DATE(2026,10,19),'Q3 Daily Log'!$B$4:$B$861,"&lt;="&amp;DATE(2026,10,23),'Q3 Daily Log'!$C$4:$C$861,'Q3 Setup'!$C$11),"")</f>
        <v>0</v>
      </c>
      <c r="K41" s="50">
        <f>IFERROR(SUMIFS('Q3 Daily Log'!$M$4:$M$861,'Q3 Daily Log'!$B$4:$B$861,"&gt;="&amp;DATE(2026,10,19),'Q3 Daily Log'!$B$4:$B$861,"&lt;="&amp;DATE(2026,10,23),'Q3 Daily Log'!$C$4:$C$861,'Q3 Setup'!$C$11),"")</f>
        <v>0</v>
      </c>
      <c r="L41" s="29">
        <f>IFERROR(SUMIFS('Q3 Daily Log'!$N$4:$N$861,'Q3 Daily Log'!$B$4:$B$861,"&gt;="&amp;DATE(2026,10,19),'Q3 Daily Log'!$B$4:$B$861,"&lt;="&amp;DATE(2026,10,23),'Q3 Daily Log'!$C$4:$C$861,'Q3 Setup'!$C$11),"")</f>
        <v>0</v>
      </c>
      <c r="M41" s="51" t="str">
        <f>IFERROR(SUMIFS('Q3 Daily Log'!$N$4:$N$861,'Q3 Daily Log'!$B$4:$B$861,"&gt;="&amp;DATE(2026,10,19),'Q3 Daily Log'!$B$4:$B$861,"&lt;="&amp;DATE(2026,10,23),'Q3 Daily Log'!$C$4:$C$861,'Q3 Setup'!$C$11)/SUMIFS('Q3 Daily Log'!$O$4:$O$861,'Q3 Daily Log'!$B$4:$B$861,"&gt;="&amp;DATE(2026,10,19),'Q3 Daily Log'!$B$4:$B$861,"&lt;="&amp;DATE(2026,10,23),'Q3 Daily Log'!$C$4:$C$861,'Q3 Setup'!$C$11),"" )</f>
        <v/>
      </c>
    </row>
    <row r="42" spans="2:13" ht="18.75" customHeight="1" x14ac:dyDescent="0.2">
      <c r="B42" s="53" t="s">
        <v>77</v>
      </c>
      <c r="C42" s="54" t="str">
        <f>'Q3 Setup'!$C$12</f>
        <v>Rep 6</v>
      </c>
      <c r="D42" s="55" t="str">
        <f>IFERROR(AVERAGEIFS('Q3 Daily Log'!$E$4:$E$861,'Q3 Daily Log'!$B$4:$B$861,"&gt;="&amp;DATE(2026,10,19),'Q3 Daily Log'!$B$4:$B$861,"&lt;="&amp;DATE(2026,10,23),'Q3 Daily Log'!$C$4:$C$861,'Q3 Setup'!$C$12),"")</f>
        <v/>
      </c>
      <c r="E42" s="56" t="str">
        <f>IFERROR(AVERAGEIFS('Q3 Daily Log'!$H$4:$H$861,'Q3 Daily Log'!$B$4:$B$861,"&gt;="&amp;DATE(2026,10,19),'Q3 Daily Log'!$B$4:$B$861,"&lt;="&amp;DATE(2026,10,23),'Q3 Daily Log'!$C$4:$C$861,'Q3 Setup'!$C$12),"")</f>
        <v/>
      </c>
      <c r="F42" s="57" t="str">
        <f>IFERROR(AVERAGEIFS('Q3 Daily Log'!$I$4:$I$861,'Q3 Daily Log'!$B$4:$B$861,"&gt;="&amp;DATE(2026,10,19),'Q3 Daily Log'!$B$4:$B$861,"&lt;="&amp;DATE(2026,10,23),'Q3 Daily Log'!$C$4:$C$861,'Q3 Setup'!$C$12),"")</f>
        <v/>
      </c>
      <c r="G42" s="56" t="str">
        <f>IFERROR(AVERAGEIFS('Q3 Daily Log'!$K$4:$K$861,'Q3 Daily Log'!$B$4:$B$861,"&gt;="&amp;DATE(2026,10,19),'Q3 Daily Log'!$B$4:$B$861,"&lt;="&amp;DATE(2026,10,23),'Q3 Daily Log'!$C$4:$C$861,'Q3 Setup'!$C$12),"")</f>
        <v/>
      </c>
      <c r="H42" s="55">
        <f>IFERROR(SUMIFS('Q3 Daily Log'!$E$4:$E$861,'Q3 Daily Log'!$B$4:$B$861,"&gt;="&amp;DATE(2026,10,19),'Q3 Daily Log'!$B$4:$B$861,"&lt;="&amp;DATE(2026,10,23),'Q3 Daily Log'!$C$4:$C$861,'Q3 Setup'!$C$12),"")</f>
        <v>0</v>
      </c>
      <c r="I42" s="57">
        <f>IFERROR(SUMIFS('Q3 Daily Log'!$I$4:$I$861,'Q3 Daily Log'!$B$4:$B$861,"&gt;="&amp;DATE(2026,10,19),'Q3 Daily Log'!$B$4:$B$861,"&lt;="&amp;DATE(2026,10,23),'Q3 Daily Log'!$C$4:$C$861,'Q3 Setup'!$C$12),"")</f>
        <v>0</v>
      </c>
      <c r="J42" s="55">
        <f>IFERROR(SUMIFS('Q3 Daily Log'!$L$4:$L$861,'Q3 Daily Log'!$B$4:$B$861,"&gt;="&amp;DATE(2026,10,19),'Q3 Daily Log'!$B$4:$B$861,"&lt;="&amp;DATE(2026,10,23),'Q3 Daily Log'!$C$4:$C$861,'Q3 Setup'!$C$12),"")</f>
        <v>0</v>
      </c>
      <c r="K42" s="55">
        <f>IFERROR(SUMIFS('Q3 Daily Log'!$M$4:$M$861,'Q3 Daily Log'!$B$4:$B$861,"&gt;="&amp;DATE(2026,10,19),'Q3 Daily Log'!$B$4:$B$861,"&lt;="&amp;DATE(2026,10,23),'Q3 Daily Log'!$C$4:$C$861,'Q3 Setup'!$C$12),"")</f>
        <v>0</v>
      </c>
      <c r="L42" s="29">
        <f>IFERROR(SUMIFS('Q3 Daily Log'!$N$4:$N$861,'Q3 Daily Log'!$B$4:$B$861,"&gt;="&amp;DATE(2026,10,19),'Q3 Daily Log'!$B$4:$B$861,"&lt;="&amp;DATE(2026,10,23),'Q3 Daily Log'!$C$4:$C$861,'Q3 Setup'!$C$12),"")</f>
        <v>0</v>
      </c>
      <c r="M42" s="56" t="str">
        <f>IFERROR(SUMIFS('Q3 Daily Log'!$N$4:$N$861,'Q3 Daily Log'!$B$4:$B$861,"&gt;="&amp;DATE(2026,10,19),'Q3 Daily Log'!$B$4:$B$861,"&lt;="&amp;DATE(2026,10,23),'Q3 Daily Log'!$C$4:$C$861,'Q3 Setup'!$C$12)/SUMIFS('Q3 Daily Log'!$O$4:$O$861,'Q3 Daily Log'!$B$4:$B$861,"&gt;="&amp;DATE(2026,10,19),'Q3 Daily Log'!$B$4:$B$861,"&lt;="&amp;DATE(2026,10,23),'Q3 Daily Log'!$C$4:$C$861,'Q3 Setup'!$C$12),"" )</f>
        <v/>
      </c>
    </row>
    <row r="43" spans="2:13" ht="18.75" customHeight="1" x14ac:dyDescent="0.2">
      <c r="B43" s="48" t="s">
        <v>77</v>
      </c>
      <c r="C43" s="49" t="str">
        <f>'Q3 Setup'!$C$13</f>
        <v>Rep 7</v>
      </c>
      <c r="D43" s="50" t="str">
        <f>IFERROR(AVERAGEIFS('Q3 Daily Log'!$E$4:$E$861,'Q3 Daily Log'!$B$4:$B$861,"&gt;="&amp;DATE(2026,10,19),'Q3 Daily Log'!$B$4:$B$861,"&lt;="&amp;DATE(2026,10,23),'Q3 Daily Log'!$C$4:$C$861,'Q3 Setup'!$C$13),"")</f>
        <v/>
      </c>
      <c r="E43" s="51" t="str">
        <f>IFERROR(AVERAGEIFS('Q3 Daily Log'!$H$4:$H$861,'Q3 Daily Log'!$B$4:$B$861,"&gt;="&amp;DATE(2026,10,19),'Q3 Daily Log'!$B$4:$B$861,"&lt;="&amp;DATE(2026,10,23),'Q3 Daily Log'!$C$4:$C$861,'Q3 Setup'!$C$13),"")</f>
        <v/>
      </c>
      <c r="F43" s="52" t="str">
        <f>IFERROR(AVERAGEIFS('Q3 Daily Log'!$I$4:$I$861,'Q3 Daily Log'!$B$4:$B$861,"&gt;="&amp;DATE(2026,10,19),'Q3 Daily Log'!$B$4:$B$861,"&lt;="&amp;DATE(2026,10,23),'Q3 Daily Log'!$C$4:$C$861,'Q3 Setup'!$C$13),"")</f>
        <v/>
      </c>
      <c r="G43" s="51" t="str">
        <f>IFERROR(AVERAGEIFS('Q3 Daily Log'!$K$4:$K$861,'Q3 Daily Log'!$B$4:$B$861,"&gt;="&amp;DATE(2026,10,19),'Q3 Daily Log'!$B$4:$B$861,"&lt;="&amp;DATE(2026,10,23),'Q3 Daily Log'!$C$4:$C$861,'Q3 Setup'!$C$13),"")</f>
        <v/>
      </c>
      <c r="H43" s="50">
        <f>IFERROR(SUMIFS('Q3 Daily Log'!$E$4:$E$861,'Q3 Daily Log'!$B$4:$B$861,"&gt;="&amp;DATE(2026,10,19),'Q3 Daily Log'!$B$4:$B$861,"&lt;="&amp;DATE(2026,10,23),'Q3 Daily Log'!$C$4:$C$861,'Q3 Setup'!$C$13),"")</f>
        <v>0</v>
      </c>
      <c r="I43" s="52">
        <f>IFERROR(SUMIFS('Q3 Daily Log'!$I$4:$I$861,'Q3 Daily Log'!$B$4:$B$861,"&gt;="&amp;DATE(2026,10,19),'Q3 Daily Log'!$B$4:$B$861,"&lt;="&amp;DATE(2026,10,23),'Q3 Daily Log'!$C$4:$C$861,'Q3 Setup'!$C$13),"")</f>
        <v>0</v>
      </c>
      <c r="J43" s="50">
        <f>IFERROR(SUMIFS('Q3 Daily Log'!$L$4:$L$861,'Q3 Daily Log'!$B$4:$B$861,"&gt;="&amp;DATE(2026,10,19),'Q3 Daily Log'!$B$4:$B$861,"&lt;="&amp;DATE(2026,10,23),'Q3 Daily Log'!$C$4:$C$861,'Q3 Setup'!$C$13),"")</f>
        <v>0</v>
      </c>
      <c r="K43" s="50">
        <f>IFERROR(SUMIFS('Q3 Daily Log'!$M$4:$M$861,'Q3 Daily Log'!$B$4:$B$861,"&gt;="&amp;DATE(2026,10,19),'Q3 Daily Log'!$B$4:$B$861,"&lt;="&amp;DATE(2026,10,23),'Q3 Daily Log'!$C$4:$C$861,'Q3 Setup'!$C$13),"")</f>
        <v>0</v>
      </c>
      <c r="L43" s="29">
        <f>IFERROR(SUMIFS('Q3 Daily Log'!$N$4:$N$861,'Q3 Daily Log'!$B$4:$B$861,"&gt;="&amp;DATE(2026,10,19),'Q3 Daily Log'!$B$4:$B$861,"&lt;="&amp;DATE(2026,10,23),'Q3 Daily Log'!$C$4:$C$861,'Q3 Setup'!$C$13),"")</f>
        <v>0</v>
      </c>
      <c r="M43" s="51" t="str">
        <f>IFERROR(SUMIFS('Q3 Daily Log'!$N$4:$N$861,'Q3 Daily Log'!$B$4:$B$861,"&gt;="&amp;DATE(2026,10,19),'Q3 Daily Log'!$B$4:$B$861,"&lt;="&amp;DATE(2026,10,23),'Q3 Daily Log'!$C$4:$C$861,'Q3 Setup'!$C$13)/SUMIFS('Q3 Daily Log'!$O$4:$O$861,'Q3 Daily Log'!$B$4:$B$861,"&gt;="&amp;DATE(2026,10,19),'Q3 Daily Log'!$B$4:$B$861,"&lt;="&amp;DATE(2026,10,23),'Q3 Daily Log'!$C$4:$C$861,'Q3 Setup'!$C$13),"" )</f>
        <v/>
      </c>
    </row>
    <row r="44" spans="2:13" ht="18.75" customHeight="1" x14ac:dyDescent="0.2">
      <c r="B44" s="53" t="s">
        <v>77</v>
      </c>
      <c r="C44" s="54" t="str">
        <f>'Q3 Setup'!$C$14</f>
        <v>Rep 8</v>
      </c>
      <c r="D44" s="55" t="str">
        <f>IFERROR(AVERAGEIFS('Q3 Daily Log'!$E$4:$E$861,'Q3 Daily Log'!$B$4:$B$861,"&gt;="&amp;DATE(2026,10,19),'Q3 Daily Log'!$B$4:$B$861,"&lt;="&amp;DATE(2026,10,23),'Q3 Daily Log'!$C$4:$C$861,'Q3 Setup'!$C$14),"")</f>
        <v/>
      </c>
      <c r="E44" s="56" t="str">
        <f>IFERROR(AVERAGEIFS('Q3 Daily Log'!$H$4:$H$861,'Q3 Daily Log'!$B$4:$B$861,"&gt;="&amp;DATE(2026,10,19),'Q3 Daily Log'!$B$4:$B$861,"&lt;="&amp;DATE(2026,10,23),'Q3 Daily Log'!$C$4:$C$861,'Q3 Setup'!$C$14),"")</f>
        <v/>
      </c>
      <c r="F44" s="57" t="str">
        <f>IFERROR(AVERAGEIFS('Q3 Daily Log'!$I$4:$I$861,'Q3 Daily Log'!$B$4:$B$861,"&gt;="&amp;DATE(2026,10,19),'Q3 Daily Log'!$B$4:$B$861,"&lt;="&amp;DATE(2026,10,23),'Q3 Daily Log'!$C$4:$C$861,'Q3 Setup'!$C$14),"")</f>
        <v/>
      </c>
      <c r="G44" s="56" t="str">
        <f>IFERROR(AVERAGEIFS('Q3 Daily Log'!$K$4:$K$861,'Q3 Daily Log'!$B$4:$B$861,"&gt;="&amp;DATE(2026,10,19),'Q3 Daily Log'!$B$4:$B$861,"&lt;="&amp;DATE(2026,10,23),'Q3 Daily Log'!$C$4:$C$861,'Q3 Setup'!$C$14),"")</f>
        <v/>
      </c>
      <c r="H44" s="55">
        <f>IFERROR(SUMIFS('Q3 Daily Log'!$E$4:$E$861,'Q3 Daily Log'!$B$4:$B$861,"&gt;="&amp;DATE(2026,10,19),'Q3 Daily Log'!$B$4:$B$861,"&lt;="&amp;DATE(2026,10,23),'Q3 Daily Log'!$C$4:$C$861,'Q3 Setup'!$C$14),"")</f>
        <v>0</v>
      </c>
      <c r="I44" s="57">
        <f>IFERROR(SUMIFS('Q3 Daily Log'!$I$4:$I$861,'Q3 Daily Log'!$B$4:$B$861,"&gt;="&amp;DATE(2026,10,19),'Q3 Daily Log'!$B$4:$B$861,"&lt;="&amp;DATE(2026,10,23),'Q3 Daily Log'!$C$4:$C$861,'Q3 Setup'!$C$14),"")</f>
        <v>0</v>
      </c>
      <c r="J44" s="55">
        <f>IFERROR(SUMIFS('Q3 Daily Log'!$L$4:$L$861,'Q3 Daily Log'!$B$4:$B$861,"&gt;="&amp;DATE(2026,10,19),'Q3 Daily Log'!$B$4:$B$861,"&lt;="&amp;DATE(2026,10,23),'Q3 Daily Log'!$C$4:$C$861,'Q3 Setup'!$C$14),"")</f>
        <v>0</v>
      </c>
      <c r="K44" s="55">
        <f>IFERROR(SUMIFS('Q3 Daily Log'!$M$4:$M$861,'Q3 Daily Log'!$B$4:$B$861,"&gt;="&amp;DATE(2026,10,19),'Q3 Daily Log'!$B$4:$B$861,"&lt;="&amp;DATE(2026,10,23),'Q3 Daily Log'!$C$4:$C$861,'Q3 Setup'!$C$14),"")</f>
        <v>0</v>
      </c>
      <c r="L44" s="29">
        <f>IFERROR(SUMIFS('Q3 Daily Log'!$N$4:$N$861,'Q3 Daily Log'!$B$4:$B$861,"&gt;="&amp;DATE(2026,10,19),'Q3 Daily Log'!$B$4:$B$861,"&lt;="&amp;DATE(2026,10,23),'Q3 Daily Log'!$C$4:$C$861,'Q3 Setup'!$C$14),"")</f>
        <v>0</v>
      </c>
      <c r="M44" s="56" t="str">
        <f>IFERROR(SUMIFS('Q3 Daily Log'!$N$4:$N$861,'Q3 Daily Log'!$B$4:$B$861,"&gt;="&amp;DATE(2026,10,19),'Q3 Daily Log'!$B$4:$B$861,"&lt;="&amp;DATE(2026,10,23),'Q3 Daily Log'!$C$4:$C$861,'Q3 Setup'!$C$14)/SUMIFS('Q3 Daily Log'!$O$4:$O$861,'Q3 Daily Log'!$B$4:$B$861,"&gt;="&amp;DATE(2026,10,19),'Q3 Daily Log'!$B$4:$B$861,"&lt;="&amp;DATE(2026,10,23),'Q3 Daily Log'!$C$4:$C$861,'Q3 Setup'!$C$14),"" )</f>
        <v/>
      </c>
    </row>
    <row r="45" spans="2:13" ht="18.75" customHeight="1" x14ac:dyDescent="0.2">
      <c r="B45" s="48" t="s">
        <v>77</v>
      </c>
      <c r="C45" s="49" t="str">
        <f>'Q3 Setup'!$C$15</f>
        <v>Rep 9</v>
      </c>
      <c r="D45" s="50" t="str">
        <f>IFERROR(AVERAGEIFS('Q3 Daily Log'!$E$4:$E$861,'Q3 Daily Log'!$B$4:$B$861,"&gt;="&amp;DATE(2026,10,19),'Q3 Daily Log'!$B$4:$B$861,"&lt;="&amp;DATE(2026,10,23),'Q3 Daily Log'!$C$4:$C$861,'Q3 Setup'!$C$15),"")</f>
        <v/>
      </c>
      <c r="E45" s="51" t="str">
        <f>IFERROR(AVERAGEIFS('Q3 Daily Log'!$H$4:$H$861,'Q3 Daily Log'!$B$4:$B$861,"&gt;="&amp;DATE(2026,10,19),'Q3 Daily Log'!$B$4:$B$861,"&lt;="&amp;DATE(2026,10,23),'Q3 Daily Log'!$C$4:$C$861,'Q3 Setup'!$C$15),"")</f>
        <v/>
      </c>
      <c r="F45" s="52" t="str">
        <f>IFERROR(AVERAGEIFS('Q3 Daily Log'!$I$4:$I$861,'Q3 Daily Log'!$B$4:$B$861,"&gt;="&amp;DATE(2026,10,19),'Q3 Daily Log'!$B$4:$B$861,"&lt;="&amp;DATE(2026,10,23),'Q3 Daily Log'!$C$4:$C$861,'Q3 Setup'!$C$15),"")</f>
        <v/>
      </c>
      <c r="G45" s="51" t="str">
        <f>IFERROR(AVERAGEIFS('Q3 Daily Log'!$K$4:$K$861,'Q3 Daily Log'!$B$4:$B$861,"&gt;="&amp;DATE(2026,10,19),'Q3 Daily Log'!$B$4:$B$861,"&lt;="&amp;DATE(2026,10,23),'Q3 Daily Log'!$C$4:$C$861,'Q3 Setup'!$C$15),"")</f>
        <v/>
      </c>
      <c r="H45" s="50">
        <f>IFERROR(SUMIFS('Q3 Daily Log'!$E$4:$E$861,'Q3 Daily Log'!$B$4:$B$861,"&gt;="&amp;DATE(2026,10,19),'Q3 Daily Log'!$B$4:$B$861,"&lt;="&amp;DATE(2026,10,23),'Q3 Daily Log'!$C$4:$C$861,'Q3 Setup'!$C$15),"")</f>
        <v>0</v>
      </c>
      <c r="I45" s="52">
        <f>IFERROR(SUMIFS('Q3 Daily Log'!$I$4:$I$861,'Q3 Daily Log'!$B$4:$B$861,"&gt;="&amp;DATE(2026,10,19),'Q3 Daily Log'!$B$4:$B$861,"&lt;="&amp;DATE(2026,10,23),'Q3 Daily Log'!$C$4:$C$861,'Q3 Setup'!$C$15),"")</f>
        <v>0</v>
      </c>
      <c r="J45" s="50">
        <f>IFERROR(SUMIFS('Q3 Daily Log'!$L$4:$L$861,'Q3 Daily Log'!$B$4:$B$861,"&gt;="&amp;DATE(2026,10,19),'Q3 Daily Log'!$B$4:$B$861,"&lt;="&amp;DATE(2026,10,23),'Q3 Daily Log'!$C$4:$C$861,'Q3 Setup'!$C$15),"")</f>
        <v>0</v>
      </c>
      <c r="K45" s="50">
        <f>IFERROR(SUMIFS('Q3 Daily Log'!$M$4:$M$861,'Q3 Daily Log'!$B$4:$B$861,"&gt;="&amp;DATE(2026,10,19),'Q3 Daily Log'!$B$4:$B$861,"&lt;="&amp;DATE(2026,10,23),'Q3 Daily Log'!$C$4:$C$861,'Q3 Setup'!$C$15),"")</f>
        <v>0</v>
      </c>
      <c r="L45" s="29">
        <f>IFERROR(SUMIFS('Q3 Daily Log'!$N$4:$N$861,'Q3 Daily Log'!$B$4:$B$861,"&gt;="&amp;DATE(2026,10,19),'Q3 Daily Log'!$B$4:$B$861,"&lt;="&amp;DATE(2026,10,23),'Q3 Daily Log'!$C$4:$C$861,'Q3 Setup'!$C$15),"")</f>
        <v>0</v>
      </c>
      <c r="M45" s="51" t="str">
        <f>IFERROR(SUMIFS('Q3 Daily Log'!$N$4:$N$861,'Q3 Daily Log'!$B$4:$B$861,"&gt;="&amp;DATE(2026,10,19),'Q3 Daily Log'!$B$4:$B$861,"&lt;="&amp;DATE(2026,10,23),'Q3 Daily Log'!$C$4:$C$861,'Q3 Setup'!$C$15)/SUMIFS('Q3 Daily Log'!$O$4:$O$861,'Q3 Daily Log'!$B$4:$B$861,"&gt;="&amp;DATE(2026,10,19),'Q3 Daily Log'!$B$4:$B$861,"&lt;="&amp;DATE(2026,10,23),'Q3 Daily Log'!$C$4:$C$861,'Q3 Setup'!$C$15),"" )</f>
        <v/>
      </c>
    </row>
    <row r="46" spans="2:13" ht="18.75" customHeight="1" x14ac:dyDescent="0.2">
      <c r="B46" s="53" t="s">
        <v>77</v>
      </c>
      <c r="C46" s="54" t="str">
        <f>'Q3 Setup'!$C$16</f>
        <v>Rep 10</v>
      </c>
      <c r="D46" s="55" t="str">
        <f>IFERROR(AVERAGEIFS('Q3 Daily Log'!$E$4:$E$861,'Q3 Daily Log'!$B$4:$B$861,"&gt;="&amp;DATE(2026,10,19),'Q3 Daily Log'!$B$4:$B$861,"&lt;="&amp;DATE(2026,10,23),'Q3 Daily Log'!$C$4:$C$861,'Q3 Setup'!$C$16),"")</f>
        <v/>
      </c>
      <c r="E46" s="56" t="str">
        <f>IFERROR(AVERAGEIFS('Q3 Daily Log'!$H$4:$H$861,'Q3 Daily Log'!$B$4:$B$861,"&gt;="&amp;DATE(2026,10,19),'Q3 Daily Log'!$B$4:$B$861,"&lt;="&amp;DATE(2026,10,23),'Q3 Daily Log'!$C$4:$C$861,'Q3 Setup'!$C$16),"")</f>
        <v/>
      </c>
      <c r="F46" s="57" t="str">
        <f>IFERROR(AVERAGEIFS('Q3 Daily Log'!$I$4:$I$861,'Q3 Daily Log'!$B$4:$B$861,"&gt;="&amp;DATE(2026,10,19),'Q3 Daily Log'!$B$4:$B$861,"&lt;="&amp;DATE(2026,10,23),'Q3 Daily Log'!$C$4:$C$861,'Q3 Setup'!$C$16),"")</f>
        <v/>
      </c>
      <c r="G46" s="56" t="str">
        <f>IFERROR(AVERAGEIFS('Q3 Daily Log'!$K$4:$K$861,'Q3 Daily Log'!$B$4:$B$861,"&gt;="&amp;DATE(2026,10,19),'Q3 Daily Log'!$B$4:$B$861,"&lt;="&amp;DATE(2026,10,23),'Q3 Daily Log'!$C$4:$C$861,'Q3 Setup'!$C$16),"")</f>
        <v/>
      </c>
      <c r="H46" s="55">
        <f>IFERROR(SUMIFS('Q3 Daily Log'!$E$4:$E$861,'Q3 Daily Log'!$B$4:$B$861,"&gt;="&amp;DATE(2026,10,19),'Q3 Daily Log'!$B$4:$B$861,"&lt;="&amp;DATE(2026,10,23),'Q3 Daily Log'!$C$4:$C$861,'Q3 Setup'!$C$16),"")</f>
        <v>0</v>
      </c>
      <c r="I46" s="57">
        <f>IFERROR(SUMIFS('Q3 Daily Log'!$I$4:$I$861,'Q3 Daily Log'!$B$4:$B$861,"&gt;="&amp;DATE(2026,10,19),'Q3 Daily Log'!$B$4:$B$861,"&lt;="&amp;DATE(2026,10,23),'Q3 Daily Log'!$C$4:$C$861,'Q3 Setup'!$C$16),"")</f>
        <v>0</v>
      </c>
      <c r="J46" s="55">
        <f>IFERROR(SUMIFS('Q3 Daily Log'!$L$4:$L$861,'Q3 Daily Log'!$B$4:$B$861,"&gt;="&amp;DATE(2026,10,19),'Q3 Daily Log'!$B$4:$B$861,"&lt;="&amp;DATE(2026,10,23),'Q3 Daily Log'!$C$4:$C$861,'Q3 Setup'!$C$16),"")</f>
        <v>0</v>
      </c>
      <c r="K46" s="55">
        <f>IFERROR(SUMIFS('Q3 Daily Log'!$M$4:$M$861,'Q3 Daily Log'!$B$4:$B$861,"&gt;="&amp;DATE(2026,10,19),'Q3 Daily Log'!$B$4:$B$861,"&lt;="&amp;DATE(2026,10,23),'Q3 Daily Log'!$C$4:$C$861,'Q3 Setup'!$C$16),"")</f>
        <v>0</v>
      </c>
      <c r="L46" s="29">
        <f>IFERROR(SUMIFS('Q3 Daily Log'!$N$4:$N$861,'Q3 Daily Log'!$B$4:$B$861,"&gt;="&amp;DATE(2026,10,19),'Q3 Daily Log'!$B$4:$B$861,"&lt;="&amp;DATE(2026,10,23),'Q3 Daily Log'!$C$4:$C$861,'Q3 Setup'!$C$16),"")</f>
        <v>0</v>
      </c>
      <c r="M46" s="56" t="str">
        <f>IFERROR(SUMIFS('Q3 Daily Log'!$N$4:$N$861,'Q3 Daily Log'!$B$4:$B$861,"&gt;="&amp;DATE(2026,10,19),'Q3 Daily Log'!$B$4:$B$861,"&lt;="&amp;DATE(2026,10,23),'Q3 Daily Log'!$C$4:$C$861,'Q3 Setup'!$C$16)/SUMIFS('Q3 Daily Log'!$O$4:$O$861,'Q3 Daily Log'!$B$4:$B$861,"&gt;="&amp;DATE(2026,10,19),'Q3 Daily Log'!$B$4:$B$861,"&lt;="&amp;DATE(2026,10,23),'Q3 Daily Log'!$C$4:$C$861,'Q3 Setup'!$C$16),"" )</f>
        <v/>
      </c>
    </row>
    <row r="47" spans="2:13" ht="18.75" customHeight="1" x14ac:dyDescent="0.2">
      <c r="B47" s="48" t="s">
        <v>77</v>
      </c>
      <c r="C47" s="49">
        <f>'Q3 Setup'!$C$17</f>
        <v>0</v>
      </c>
      <c r="D47" s="50" t="str">
        <f>IFERROR(AVERAGEIFS('Q3 Daily Log'!$E$4:$E$861,'Q3 Daily Log'!$B$4:$B$861,"&gt;="&amp;DATE(2026,10,19),'Q3 Daily Log'!$B$4:$B$861,"&lt;="&amp;DATE(2026,10,23),'Q3 Daily Log'!$C$4:$C$861,'Q3 Setup'!$C$17),"")</f>
        <v/>
      </c>
      <c r="E47" s="51" t="str">
        <f>IFERROR(AVERAGEIFS('Q3 Daily Log'!$H$4:$H$861,'Q3 Daily Log'!$B$4:$B$861,"&gt;="&amp;DATE(2026,10,19),'Q3 Daily Log'!$B$4:$B$861,"&lt;="&amp;DATE(2026,10,23),'Q3 Daily Log'!$C$4:$C$861,'Q3 Setup'!$C$17),"")</f>
        <v/>
      </c>
      <c r="F47" s="52" t="str">
        <f>IFERROR(AVERAGEIFS('Q3 Daily Log'!$I$4:$I$861,'Q3 Daily Log'!$B$4:$B$861,"&gt;="&amp;DATE(2026,10,19),'Q3 Daily Log'!$B$4:$B$861,"&lt;="&amp;DATE(2026,10,23),'Q3 Daily Log'!$C$4:$C$861,'Q3 Setup'!$C$17),"")</f>
        <v/>
      </c>
      <c r="G47" s="51" t="str">
        <f>IFERROR(AVERAGEIFS('Q3 Daily Log'!$K$4:$K$861,'Q3 Daily Log'!$B$4:$B$861,"&gt;="&amp;DATE(2026,10,19),'Q3 Daily Log'!$B$4:$B$861,"&lt;="&amp;DATE(2026,10,23),'Q3 Daily Log'!$C$4:$C$861,'Q3 Setup'!$C$17),"")</f>
        <v/>
      </c>
      <c r="H47" s="50">
        <f>IFERROR(SUMIFS('Q3 Daily Log'!$E$4:$E$861,'Q3 Daily Log'!$B$4:$B$861,"&gt;="&amp;DATE(2026,10,19),'Q3 Daily Log'!$B$4:$B$861,"&lt;="&amp;DATE(2026,10,23),'Q3 Daily Log'!$C$4:$C$861,'Q3 Setup'!$C$17),"")</f>
        <v>0</v>
      </c>
      <c r="I47" s="52">
        <f>IFERROR(SUMIFS('Q3 Daily Log'!$I$4:$I$861,'Q3 Daily Log'!$B$4:$B$861,"&gt;="&amp;DATE(2026,10,19),'Q3 Daily Log'!$B$4:$B$861,"&lt;="&amp;DATE(2026,10,23),'Q3 Daily Log'!$C$4:$C$861,'Q3 Setup'!$C$17),"")</f>
        <v>0</v>
      </c>
      <c r="J47" s="50">
        <f>IFERROR(SUMIFS('Q3 Daily Log'!$L$4:$L$861,'Q3 Daily Log'!$B$4:$B$861,"&gt;="&amp;DATE(2026,10,19),'Q3 Daily Log'!$B$4:$B$861,"&lt;="&amp;DATE(2026,10,23),'Q3 Daily Log'!$C$4:$C$861,'Q3 Setup'!$C$17),"")</f>
        <v>0</v>
      </c>
      <c r="K47" s="50">
        <f>IFERROR(SUMIFS('Q3 Daily Log'!$M$4:$M$861,'Q3 Daily Log'!$B$4:$B$861,"&gt;="&amp;DATE(2026,10,19),'Q3 Daily Log'!$B$4:$B$861,"&lt;="&amp;DATE(2026,10,23),'Q3 Daily Log'!$C$4:$C$861,'Q3 Setup'!$C$17),"")</f>
        <v>0</v>
      </c>
      <c r="L47" s="29">
        <f>IFERROR(SUMIFS('Q3 Daily Log'!$N$4:$N$861,'Q3 Daily Log'!$B$4:$B$861,"&gt;="&amp;DATE(2026,10,19),'Q3 Daily Log'!$B$4:$B$861,"&lt;="&amp;DATE(2026,10,23),'Q3 Daily Log'!$C$4:$C$861,'Q3 Setup'!$C$17),"")</f>
        <v>0</v>
      </c>
      <c r="M47" s="51" t="str">
        <f>IFERROR(SUMIFS('Q3 Daily Log'!$N$4:$N$861,'Q3 Daily Log'!$B$4:$B$861,"&gt;="&amp;DATE(2026,10,19),'Q3 Daily Log'!$B$4:$B$861,"&lt;="&amp;DATE(2026,10,23),'Q3 Daily Log'!$C$4:$C$861,'Q3 Setup'!$C$17)/SUMIFS('Q3 Daily Log'!$O$4:$O$861,'Q3 Daily Log'!$B$4:$B$861,"&gt;="&amp;DATE(2026,10,19),'Q3 Daily Log'!$B$4:$B$861,"&lt;="&amp;DATE(2026,10,23),'Q3 Daily Log'!$C$4:$C$861,'Q3 Setup'!$C$17),"" )</f>
        <v/>
      </c>
    </row>
    <row r="48" spans="2:13" ht="18.75" customHeight="1" x14ac:dyDescent="0.2">
      <c r="B48" s="53" t="s">
        <v>77</v>
      </c>
      <c r="C48" s="54">
        <f>'Q3 Setup'!$C$18</f>
        <v>0</v>
      </c>
      <c r="D48" s="55" t="str">
        <f>IFERROR(AVERAGEIFS('Q3 Daily Log'!$E$4:$E$861,'Q3 Daily Log'!$B$4:$B$861,"&gt;="&amp;DATE(2026,10,19),'Q3 Daily Log'!$B$4:$B$861,"&lt;="&amp;DATE(2026,10,23),'Q3 Daily Log'!$C$4:$C$861,'Q3 Setup'!$C$18),"")</f>
        <v/>
      </c>
      <c r="E48" s="56" t="str">
        <f>IFERROR(AVERAGEIFS('Q3 Daily Log'!$H$4:$H$861,'Q3 Daily Log'!$B$4:$B$861,"&gt;="&amp;DATE(2026,10,19),'Q3 Daily Log'!$B$4:$B$861,"&lt;="&amp;DATE(2026,10,23),'Q3 Daily Log'!$C$4:$C$861,'Q3 Setup'!$C$18),"")</f>
        <v/>
      </c>
      <c r="F48" s="57" t="str">
        <f>IFERROR(AVERAGEIFS('Q3 Daily Log'!$I$4:$I$861,'Q3 Daily Log'!$B$4:$B$861,"&gt;="&amp;DATE(2026,10,19),'Q3 Daily Log'!$B$4:$B$861,"&lt;="&amp;DATE(2026,10,23),'Q3 Daily Log'!$C$4:$C$861,'Q3 Setup'!$C$18),"")</f>
        <v/>
      </c>
      <c r="G48" s="56" t="str">
        <f>IFERROR(AVERAGEIFS('Q3 Daily Log'!$K$4:$K$861,'Q3 Daily Log'!$B$4:$B$861,"&gt;="&amp;DATE(2026,10,19),'Q3 Daily Log'!$B$4:$B$861,"&lt;="&amp;DATE(2026,10,23),'Q3 Daily Log'!$C$4:$C$861,'Q3 Setup'!$C$18),"")</f>
        <v/>
      </c>
      <c r="H48" s="55">
        <f>IFERROR(SUMIFS('Q3 Daily Log'!$E$4:$E$861,'Q3 Daily Log'!$B$4:$B$861,"&gt;="&amp;DATE(2026,10,19),'Q3 Daily Log'!$B$4:$B$861,"&lt;="&amp;DATE(2026,10,23),'Q3 Daily Log'!$C$4:$C$861,'Q3 Setup'!$C$18),"")</f>
        <v>0</v>
      </c>
      <c r="I48" s="57">
        <f>IFERROR(SUMIFS('Q3 Daily Log'!$I$4:$I$861,'Q3 Daily Log'!$B$4:$B$861,"&gt;="&amp;DATE(2026,10,19),'Q3 Daily Log'!$B$4:$B$861,"&lt;="&amp;DATE(2026,10,23),'Q3 Daily Log'!$C$4:$C$861,'Q3 Setup'!$C$18),"")</f>
        <v>0</v>
      </c>
      <c r="J48" s="55">
        <f>IFERROR(SUMIFS('Q3 Daily Log'!$L$4:$L$861,'Q3 Daily Log'!$B$4:$B$861,"&gt;="&amp;DATE(2026,10,19),'Q3 Daily Log'!$B$4:$B$861,"&lt;="&amp;DATE(2026,10,23),'Q3 Daily Log'!$C$4:$C$861,'Q3 Setup'!$C$18),"")</f>
        <v>0</v>
      </c>
      <c r="K48" s="55">
        <f>IFERROR(SUMIFS('Q3 Daily Log'!$M$4:$M$861,'Q3 Daily Log'!$B$4:$B$861,"&gt;="&amp;DATE(2026,10,19),'Q3 Daily Log'!$B$4:$B$861,"&lt;="&amp;DATE(2026,10,23),'Q3 Daily Log'!$C$4:$C$861,'Q3 Setup'!$C$18),"")</f>
        <v>0</v>
      </c>
      <c r="L48" s="29">
        <f>IFERROR(SUMIFS('Q3 Daily Log'!$N$4:$N$861,'Q3 Daily Log'!$B$4:$B$861,"&gt;="&amp;DATE(2026,10,19),'Q3 Daily Log'!$B$4:$B$861,"&lt;="&amp;DATE(2026,10,23),'Q3 Daily Log'!$C$4:$C$861,'Q3 Setup'!$C$18),"")</f>
        <v>0</v>
      </c>
      <c r="M48" s="56" t="str">
        <f>IFERROR(SUMIFS('Q3 Daily Log'!$N$4:$N$861,'Q3 Daily Log'!$B$4:$B$861,"&gt;="&amp;DATE(2026,10,19),'Q3 Daily Log'!$B$4:$B$861,"&lt;="&amp;DATE(2026,10,23),'Q3 Daily Log'!$C$4:$C$861,'Q3 Setup'!$C$18)/SUMIFS('Q3 Daily Log'!$O$4:$O$861,'Q3 Daily Log'!$B$4:$B$861,"&gt;="&amp;DATE(2026,10,19),'Q3 Daily Log'!$B$4:$B$861,"&lt;="&amp;DATE(2026,10,23),'Q3 Daily Log'!$C$4:$C$861,'Q3 Setup'!$C$18),"" )</f>
        <v/>
      </c>
    </row>
    <row r="49" spans="2:13" ht="18.75" customHeight="1" x14ac:dyDescent="0.2">
      <c r="B49" s="95" t="s">
        <v>78</v>
      </c>
      <c r="C49" s="95"/>
      <c r="D49" s="76" t="str">
        <f>IFERROR(AVERAGE(D37:D48),"")</f>
        <v/>
      </c>
      <c r="E49" s="77" t="str">
        <f>IFERROR(AVERAGE(E37:E48),"")</f>
        <v/>
      </c>
      <c r="F49" s="78" t="str">
        <f>IFERROR(AVERAGE(F37:F48),"")</f>
        <v/>
      </c>
      <c r="G49" s="77" t="str">
        <f>IFERROR(AVERAGE(G37:G48),"")</f>
        <v/>
      </c>
      <c r="H49" s="76">
        <f>IFERROR(SUM(H37:H48),"")</f>
        <v>0</v>
      </c>
      <c r="I49" s="79">
        <f>IFERROR(SUM(I37:I48),"")</f>
        <v>0</v>
      </c>
      <c r="J49" s="76">
        <f>IFERROR(SUM(J37:J48),"")</f>
        <v>0</v>
      </c>
      <c r="K49" s="76">
        <f>IFERROR(SUM(K37:K48),"")</f>
        <v>0</v>
      </c>
      <c r="L49" s="80">
        <f>IFERROR(SUM(L37:L48),"")</f>
        <v>0</v>
      </c>
      <c r="M49" s="77" t="str">
        <f>IFERROR(AVERAGE(M37:M48),"")</f>
        <v/>
      </c>
    </row>
    <row r="50" spans="2:13" ht="7.5" customHeight="1" x14ac:dyDescent="0.2"/>
    <row r="51" spans="2:13" ht="25.5" customHeight="1" x14ac:dyDescent="0.2">
      <c r="B51" s="94" t="s">
        <v>141</v>
      </c>
      <c r="C51" s="94"/>
      <c r="D51" s="74">
        <v>46321</v>
      </c>
      <c r="E51" s="74">
        <v>46325</v>
      </c>
      <c r="F51" s="75"/>
      <c r="G51" s="75"/>
      <c r="H51" s="75"/>
      <c r="I51" s="75"/>
      <c r="J51" s="75"/>
      <c r="K51" s="75"/>
      <c r="L51" s="75"/>
      <c r="M51" s="75"/>
    </row>
    <row r="52" spans="2:13" ht="36" customHeight="1" x14ac:dyDescent="0.2">
      <c r="B52" s="47" t="s">
        <v>60</v>
      </c>
      <c r="C52" s="47" t="s">
        <v>24</v>
      </c>
      <c r="D52" s="47" t="s">
        <v>61</v>
      </c>
      <c r="E52" s="47" t="s">
        <v>62</v>
      </c>
      <c r="F52" s="47" t="s">
        <v>63</v>
      </c>
      <c r="G52" s="47" t="s">
        <v>64</v>
      </c>
      <c r="H52" s="47" t="s">
        <v>65</v>
      </c>
      <c r="I52" s="47" t="s">
        <v>66</v>
      </c>
      <c r="J52" s="47" t="s">
        <v>67</v>
      </c>
      <c r="K52" s="47" t="s">
        <v>68</v>
      </c>
      <c r="L52" s="47" t="s">
        <v>69</v>
      </c>
      <c r="M52" s="47" t="s">
        <v>70</v>
      </c>
    </row>
    <row r="53" spans="2:13" ht="18.75" customHeight="1" x14ac:dyDescent="0.2">
      <c r="B53" s="48" t="s">
        <v>80</v>
      </c>
      <c r="C53" s="49" t="str">
        <f>'Q3 Setup'!$C$7</f>
        <v>Rep 1</v>
      </c>
      <c r="D53" s="50" t="str">
        <f>IFERROR(AVERAGEIFS('Q3 Daily Log'!$E$4:$E$861,'Q3 Daily Log'!$B$4:$B$861,"&gt;="&amp;DATE(2026,10,26),'Q3 Daily Log'!$B$4:$B$861,"&lt;="&amp;DATE(2026,10,30),'Q3 Daily Log'!$C$4:$C$861,'Q3 Setup'!$C$7),"")</f>
        <v/>
      </c>
      <c r="E53" s="51" t="str">
        <f>IFERROR(AVERAGEIFS('Q3 Daily Log'!$H$4:$H$861,'Q3 Daily Log'!$B$4:$B$861,"&gt;="&amp;DATE(2026,10,26),'Q3 Daily Log'!$B$4:$B$861,"&lt;="&amp;DATE(2026,10,30),'Q3 Daily Log'!$C$4:$C$861,'Q3 Setup'!$C$7),"")</f>
        <v/>
      </c>
      <c r="F53" s="52" t="str">
        <f>IFERROR(AVERAGEIFS('Q3 Daily Log'!$I$4:$I$861,'Q3 Daily Log'!$B$4:$B$861,"&gt;="&amp;DATE(2026,10,26),'Q3 Daily Log'!$B$4:$B$861,"&lt;="&amp;DATE(2026,10,30),'Q3 Daily Log'!$C$4:$C$861,'Q3 Setup'!$C$7),"")</f>
        <v/>
      </c>
      <c r="G53" s="51" t="str">
        <f>IFERROR(AVERAGEIFS('Q3 Daily Log'!$K$4:$K$861,'Q3 Daily Log'!$B$4:$B$861,"&gt;="&amp;DATE(2026,10,26),'Q3 Daily Log'!$B$4:$B$861,"&lt;="&amp;DATE(2026,10,30),'Q3 Daily Log'!$C$4:$C$861,'Q3 Setup'!$C$7),"")</f>
        <v/>
      </c>
      <c r="H53" s="50">
        <f>IFERROR(SUMIFS('Q3 Daily Log'!$E$4:$E$861,'Q3 Daily Log'!$B$4:$B$861,"&gt;="&amp;DATE(2026,10,26),'Q3 Daily Log'!$B$4:$B$861,"&lt;="&amp;DATE(2026,10,30),'Q3 Daily Log'!$C$4:$C$861,'Q3 Setup'!$C$7),"")</f>
        <v>0</v>
      </c>
      <c r="I53" s="52">
        <f>IFERROR(SUMIFS('Q3 Daily Log'!$I$4:$I$861,'Q3 Daily Log'!$B$4:$B$861,"&gt;="&amp;DATE(2026,10,26),'Q3 Daily Log'!$B$4:$B$861,"&lt;="&amp;DATE(2026,10,30),'Q3 Daily Log'!$C$4:$C$861,'Q3 Setup'!$C$7),"")</f>
        <v>0</v>
      </c>
      <c r="J53" s="50">
        <f>IFERROR(SUMIFS('Q3 Daily Log'!$L$4:$L$861,'Q3 Daily Log'!$B$4:$B$861,"&gt;="&amp;DATE(2026,10,26),'Q3 Daily Log'!$B$4:$B$861,"&lt;="&amp;DATE(2026,10,30),'Q3 Daily Log'!$C$4:$C$861,'Q3 Setup'!$C$7),"")</f>
        <v>0</v>
      </c>
      <c r="K53" s="50">
        <f>IFERROR(SUMIFS('Q3 Daily Log'!$M$4:$M$861,'Q3 Daily Log'!$B$4:$B$861,"&gt;="&amp;DATE(2026,10,26),'Q3 Daily Log'!$B$4:$B$861,"&lt;="&amp;DATE(2026,10,30),'Q3 Daily Log'!$C$4:$C$861,'Q3 Setup'!$C$7),"")</f>
        <v>0</v>
      </c>
      <c r="L53" s="29">
        <f>IFERROR(SUMIFS('Q3 Daily Log'!$N$4:$N$861,'Q3 Daily Log'!$B$4:$B$861,"&gt;="&amp;DATE(2026,10,26),'Q3 Daily Log'!$B$4:$B$861,"&lt;="&amp;DATE(2026,10,30),'Q3 Daily Log'!$C$4:$C$861,'Q3 Setup'!$C$7),"")</f>
        <v>0</v>
      </c>
      <c r="M53" s="51" t="str">
        <f>IFERROR(SUMIFS('Q3 Daily Log'!$N$4:$N$861,'Q3 Daily Log'!$B$4:$B$861,"&gt;="&amp;DATE(2026,10,26),'Q3 Daily Log'!$B$4:$B$861,"&lt;="&amp;DATE(2026,10,30),'Q3 Daily Log'!$C$4:$C$861,'Q3 Setup'!$C$7)/SUMIFS('Q3 Daily Log'!$O$4:$O$861,'Q3 Daily Log'!$B$4:$B$861,"&gt;="&amp;DATE(2026,10,26),'Q3 Daily Log'!$B$4:$B$861,"&lt;="&amp;DATE(2026,10,30),'Q3 Daily Log'!$C$4:$C$861,'Q3 Setup'!$C$7),"" )</f>
        <v/>
      </c>
    </row>
    <row r="54" spans="2:13" ht="18.75" customHeight="1" x14ac:dyDescent="0.2">
      <c r="B54" s="53" t="s">
        <v>80</v>
      </c>
      <c r="C54" s="54" t="str">
        <f>'Q3 Setup'!$C$8</f>
        <v>Rep 2</v>
      </c>
      <c r="D54" s="55" t="str">
        <f>IFERROR(AVERAGEIFS('Q3 Daily Log'!$E$4:$E$861,'Q3 Daily Log'!$B$4:$B$861,"&gt;="&amp;DATE(2026,10,26),'Q3 Daily Log'!$B$4:$B$861,"&lt;="&amp;DATE(2026,10,30),'Q3 Daily Log'!$C$4:$C$861,'Q3 Setup'!$C$8),"")</f>
        <v/>
      </c>
      <c r="E54" s="56" t="str">
        <f>IFERROR(AVERAGEIFS('Q3 Daily Log'!$H$4:$H$861,'Q3 Daily Log'!$B$4:$B$861,"&gt;="&amp;DATE(2026,10,26),'Q3 Daily Log'!$B$4:$B$861,"&lt;="&amp;DATE(2026,10,30),'Q3 Daily Log'!$C$4:$C$861,'Q3 Setup'!$C$8),"")</f>
        <v/>
      </c>
      <c r="F54" s="57" t="str">
        <f>IFERROR(AVERAGEIFS('Q3 Daily Log'!$I$4:$I$861,'Q3 Daily Log'!$B$4:$B$861,"&gt;="&amp;DATE(2026,10,26),'Q3 Daily Log'!$B$4:$B$861,"&lt;="&amp;DATE(2026,10,30),'Q3 Daily Log'!$C$4:$C$861,'Q3 Setup'!$C$8),"")</f>
        <v/>
      </c>
      <c r="G54" s="56" t="str">
        <f>IFERROR(AVERAGEIFS('Q3 Daily Log'!$K$4:$K$861,'Q3 Daily Log'!$B$4:$B$861,"&gt;="&amp;DATE(2026,10,26),'Q3 Daily Log'!$B$4:$B$861,"&lt;="&amp;DATE(2026,10,30),'Q3 Daily Log'!$C$4:$C$861,'Q3 Setup'!$C$8),"")</f>
        <v/>
      </c>
      <c r="H54" s="55">
        <f>IFERROR(SUMIFS('Q3 Daily Log'!$E$4:$E$861,'Q3 Daily Log'!$B$4:$B$861,"&gt;="&amp;DATE(2026,10,26),'Q3 Daily Log'!$B$4:$B$861,"&lt;="&amp;DATE(2026,10,30),'Q3 Daily Log'!$C$4:$C$861,'Q3 Setup'!$C$8),"")</f>
        <v>0</v>
      </c>
      <c r="I54" s="57">
        <f>IFERROR(SUMIFS('Q3 Daily Log'!$I$4:$I$861,'Q3 Daily Log'!$B$4:$B$861,"&gt;="&amp;DATE(2026,10,26),'Q3 Daily Log'!$B$4:$B$861,"&lt;="&amp;DATE(2026,10,30),'Q3 Daily Log'!$C$4:$C$861,'Q3 Setup'!$C$8),"")</f>
        <v>0</v>
      </c>
      <c r="J54" s="55">
        <f>IFERROR(SUMIFS('Q3 Daily Log'!$L$4:$L$861,'Q3 Daily Log'!$B$4:$B$861,"&gt;="&amp;DATE(2026,10,26),'Q3 Daily Log'!$B$4:$B$861,"&lt;="&amp;DATE(2026,10,30),'Q3 Daily Log'!$C$4:$C$861,'Q3 Setup'!$C$8),"")</f>
        <v>0</v>
      </c>
      <c r="K54" s="55">
        <f>IFERROR(SUMIFS('Q3 Daily Log'!$M$4:$M$861,'Q3 Daily Log'!$B$4:$B$861,"&gt;="&amp;DATE(2026,10,26),'Q3 Daily Log'!$B$4:$B$861,"&lt;="&amp;DATE(2026,10,30),'Q3 Daily Log'!$C$4:$C$861,'Q3 Setup'!$C$8),"")</f>
        <v>0</v>
      </c>
      <c r="L54" s="29">
        <f>IFERROR(SUMIFS('Q3 Daily Log'!$N$4:$N$861,'Q3 Daily Log'!$B$4:$B$861,"&gt;="&amp;DATE(2026,10,26),'Q3 Daily Log'!$B$4:$B$861,"&lt;="&amp;DATE(2026,10,30),'Q3 Daily Log'!$C$4:$C$861,'Q3 Setup'!$C$8),"")</f>
        <v>0</v>
      </c>
      <c r="M54" s="56" t="str">
        <f>IFERROR(SUMIFS('Q3 Daily Log'!$N$4:$N$861,'Q3 Daily Log'!$B$4:$B$861,"&gt;="&amp;DATE(2026,10,26),'Q3 Daily Log'!$B$4:$B$861,"&lt;="&amp;DATE(2026,10,30),'Q3 Daily Log'!$C$4:$C$861,'Q3 Setup'!$C$8)/SUMIFS('Q3 Daily Log'!$O$4:$O$861,'Q3 Daily Log'!$B$4:$B$861,"&gt;="&amp;DATE(2026,10,26),'Q3 Daily Log'!$B$4:$B$861,"&lt;="&amp;DATE(2026,10,30),'Q3 Daily Log'!$C$4:$C$861,'Q3 Setup'!$C$8),"" )</f>
        <v/>
      </c>
    </row>
    <row r="55" spans="2:13" ht="18.75" customHeight="1" x14ac:dyDescent="0.2">
      <c r="B55" s="48" t="s">
        <v>80</v>
      </c>
      <c r="C55" s="49" t="str">
        <f>'Q3 Setup'!$C$9</f>
        <v>Rep 3</v>
      </c>
      <c r="D55" s="50" t="str">
        <f>IFERROR(AVERAGEIFS('Q3 Daily Log'!$E$4:$E$861,'Q3 Daily Log'!$B$4:$B$861,"&gt;="&amp;DATE(2026,10,26),'Q3 Daily Log'!$B$4:$B$861,"&lt;="&amp;DATE(2026,10,30),'Q3 Daily Log'!$C$4:$C$861,'Q3 Setup'!$C$9),"")</f>
        <v/>
      </c>
      <c r="E55" s="51" t="str">
        <f>IFERROR(AVERAGEIFS('Q3 Daily Log'!$H$4:$H$861,'Q3 Daily Log'!$B$4:$B$861,"&gt;="&amp;DATE(2026,10,26),'Q3 Daily Log'!$B$4:$B$861,"&lt;="&amp;DATE(2026,10,30),'Q3 Daily Log'!$C$4:$C$861,'Q3 Setup'!$C$9),"")</f>
        <v/>
      </c>
      <c r="F55" s="52" t="str">
        <f>IFERROR(AVERAGEIFS('Q3 Daily Log'!$I$4:$I$861,'Q3 Daily Log'!$B$4:$B$861,"&gt;="&amp;DATE(2026,10,26),'Q3 Daily Log'!$B$4:$B$861,"&lt;="&amp;DATE(2026,10,30),'Q3 Daily Log'!$C$4:$C$861,'Q3 Setup'!$C$9),"")</f>
        <v/>
      </c>
      <c r="G55" s="51" t="str">
        <f>IFERROR(AVERAGEIFS('Q3 Daily Log'!$K$4:$K$861,'Q3 Daily Log'!$B$4:$B$861,"&gt;="&amp;DATE(2026,10,26),'Q3 Daily Log'!$B$4:$B$861,"&lt;="&amp;DATE(2026,10,30),'Q3 Daily Log'!$C$4:$C$861,'Q3 Setup'!$C$9),"")</f>
        <v/>
      </c>
      <c r="H55" s="50">
        <f>IFERROR(SUMIFS('Q3 Daily Log'!$E$4:$E$861,'Q3 Daily Log'!$B$4:$B$861,"&gt;="&amp;DATE(2026,10,26),'Q3 Daily Log'!$B$4:$B$861,"&lt;="&amp;DATE(2026,10,30),'Q3 Daily Log'!$C$4:$C$861,'Q3 Setup'!$C$9),"")</f>
        <v>0</v>
      </c>
      <c r="I55" s="52">
        <f>IFERROR(SUMIFS('Q3 Daily Log'!$I$4:$I$861,'Q3 Daily Log'!$B$4:$B$861,"&gt;="&amp;DATE(2026,10,26),'Q3 Daily Log'!$B$4:$B$861,"&lt;="&amp;DATE(2026,10,30),'Q3 Daily Log'!$C$4:$C$861,'Q3 Setup'!$C$9),"")</f>
        <v>0</v>
      </c>
      <c r="J55" s="50">
        <f>IFERROR(SUMIFS('Q3 Daily Log'!$L$4:$L$861,'Q3 Daily Log'!$B$4:$B$861,"&gt;="&amp;DATE(2026,10,26),'Q3 Daily Log'!$B$4:$B$861,"&lt;="&amp;DATE(2026,10,30),'Q3 Daily Log'!$C$4:$C$861,'Q3 Setup'!$C$9),"")</f>
        <v>0</v>
      </c>
      <c r="K55" s="50">
        <f>IFERROR(SUMIFS('Q3 Daily Log'!$M$4:$M$861,'Q3 Daily Log'!$B$4:$B$861,"&gt;="&amp;DATE(2026,10,26),'Q3 Daily Log'!$B$4:$B$861,"&lt;="&amp;DATE(2026,10,30),'Q3 Daily Log'!$C$4:$C$861,'Q3 Setup'!$C$9),"")</f>
        <v>0</v>
      </c>
      <c r="L55" s="29">
        <f>IFERROR(SUMIFS('Q3 Daily Log'!$N$4:$N$861,'Q3 Daily Log'!$B$4:$B$861,"&gt;="&amp;DATE(2026,10,26),'Q3 Daily Log'!$B$4:$B$861,"&lt;="&amp;DATE(2026,10,30),'Q3 Daily Log'!$C$4:$C$861,'Q3 Setup'!$C$9),"")</f>
        <v>0</v>
      </c>
      <c r="M55" s="51" t="str">
        <f>IFERROR(SUMIFS('Q3 Daily Log'!$N$4:$N$861,'Q3 Daily Log'!$B$4:$B$861,"&gt;="&amp;DATE(2026,10,26),'Q3 Daily Log'!$B$4:$B$861,"&lt;="&amp;DATE(2026,10,30),'Q3 Daily Log'!$C$4:$C$861,'Q3 Setup'!$C$9)/SUMIFS('Q3 Daily Log'!$O$4:$O$861,'Q3 Daily Log'!$B$4:$B$861,"&gt;="&amp;DATE(2026,10,26),'Q3 Daily Log'!$B$4:$B$861,"&lt;="&amp;DATE(2026,10,30),'Q3 Daily Log'!$C$4:$C$861,'Q3 Setup'!$C$9),"" )</f>
        <v/>
      </c>
    </row>
    <row r="56" spans="2:13" ht="18.75" customHeight="1" x14ac:dyDescent="0.2">
      <c r="B56" s="53" t="s">
        <v>80</v>
      </c>
      <c r="C56" s="54" t="str">
        <f>'Q3 Setup'!$C$10</f>
        <v>Rep 4</v>
      </c>
      <c r="D56" s="55" t="str">
        <f>IFERROR(AVERAGEIFS('Q3 Daily Log'!$E$4:$E$861,'Q3 Daily Log'!$B$4:$B$861,"&gt;="&amp;DATE(2026,10,26),'Q3 Daily Log'!$B$4:$B$861,"&lt;="&amp;DATE(2026,10,30),'Q3 Daily Log'!$C$4:$C$861,'Q3 Setup'!$C$10),"")</f>
        <v/>
      </c>
      <c r="E56" s="56" t="str">
        <f>IFERROR(AVERAGEIFS('Q3 Daily Log'!$H$4:$H$861,'Q3 Daily Log'!$B$4:$B$861,"&gt;="&amp;DATE(2026,10,26),'Q3 Daily Log'!$B$4:$B$861,"&lt;="&amp;DATE(2026,10,30),'Q3 Daily Log'!$C$4:$C$861,'Q3 Setup'!$C$10),"")</f>
        <v/>
      </c>
      <c r="F56" s="57" t="str">
        <f>IFERROR(AVERAGEIFS('Q3 Daily Log'!$I$4:$I$861,'Q3 Daily Log'!$B$4:$B$861,"&gt;="&amp;DATE(2026,10,26),'Q3 Daily Log'!$B$4:$B$861,"&lt;="&amp;DATE(2026,10,30),'Q3 Daily Log'!$C$4:$C$861,'Q3 Setup'!$C$10),"")</f>
        <v/>
      </c>
      <c r="G56" s="56" t="str">
        <f>IFERROR(AVERAGEIFS('Q3 Daily Log'!$K$4:$K$861,'Q3 Daily Log'!$B$4:$B$861,"&gt;="&amp;DATE(2026,10,26),'Q3 Daily Log'!$B$4:$B$861,"&lt;="&amp;DATE(2026,10,30),'Q3 Daily Log'!$C$4:$C$861,'Q3 Setup'!$C$10),"")</f>
        <v/>
      </c>
      <c r="H56" s="55">
        <f>IFERROR(SUMIFS('Q3 Daily Log'!$E$4:$E$861,'Q3 Daily Log'!$B$4:$B$861,"&gt;="&amp;DATE(2026,10,26),'Q3 Daily Log'!$B$4:$B$861,"&lt;="&amp;DATE(2026,10,30),'Q3 Daily Log'!$C$4:$C$861,'Q3 Setup'!$C$10),"")</f>
        <v>0</v>
      </c>
      <c r="I56" s="57">
        <f>IFERROR(SUMIFS('Q3 Daily Log'!$I$4:$I$861,'Q3 Daily Log'!$B$4:$B$861,"&gt;="&amp;DATE(2026,10,26),'Q3 Daily Log'!$B$4:$B$861,"&lt;="&amp;DATE(2026,10,30),'Q3 Daily Log'!$C$4:$C$861,'Q3 Setup'!$C$10),"")</f>
        <v>0</v>
      </c>
      <c r="J56" s="55">
        <f>IFERROR(SUMIFS('Q3 Daily Log'!$L$4:$L$861,'Q3 Daily Log'!$B$4:$B$861,"&gt;="&amp;DATE(2026,10,26),'Q3 Daily Log'!$B$4:$B$861,"&lt;="&amp;DATE(2026,10,30),'Q3 Daily Log'!$C$4:$C$861,'Q3 Setup'!$C$10),"")</f>
        <v>0</v>
      </c>
      <c r="K56" s="55">
        <f>IFERROR(SUMIFS('Q3 Daily Log'!$M$4:$M$861,'Q3 Daily Log'!$B$4:$B$861,"&gt;="&amp;DATE(2026,10,26),'Q3 Daily Log'!$B$4:$B$861,"&lt;="&amp;DATE(2026,10,30),'Q3 Daily Log'!$C$4:$C$861,'Q3 Setup'!$C$10),"")</f>
        <v>0</v>
      </c>
      <c r="L56" s="29">
        <f>IFERROR(SUMIFS('Q3 Daily Log'!$N$4:$N$861,'Q3 Daily Log'!$B$4:$B$861,"&gt;="&amp;DATE(2026,10,26),'Q3 Daily Log'!$B$4:$B$861,"&lt;="&amp;DATE(2026,10,30),'Q3 Daily Log'!$C$4:$C$861,'Q3 Setup'!$C$10),"")</f>
        <v>0</v>
      </c>
      <c r="M56" s="56" t="str">
        <f>IFERROR(SUMIFS('Q3 Daily Log'!$N$4:$N$861,'Q3 Daily Log'!$B$4:$B$861,"&gt;="&amp;DATE(2026,10,26),'Q3 Daily Log'!$B$4:$B$861,"&lt;="&amp;DATE(2026,10,30),'Q3 Daily Log'!$C$4:$C$861,'Q3 Setup'!$C$10)/SUMIFS('Q3 Daily Log'!$O$4:$O$861,'Q3 Daily Log'!$B$4:$B$861,"&gt;="&amp;DATE(2026,10,26),'Q3 Daily Log'!$B$4:$B$861,"&lt;="&amp;DATE(2026,10,30),'Q3 Daily Log'!$C$4:$C$861,'Q3 Setup'!$C$10),"" )</f>
        <v/>
      </c>
    </row>
    <row r="57" spans="2:13" ht="18.75" customHeight="1" x14ac:dyDescent="0.2">
      <c r="B57" s="48" t="s">
        <v>80</v>
      </c>
      <c r="C57" s="49" t="str">
        <f>'Q3 Setup'!$C$11</f>
        <v>Rep 5</v>
      </c>
      <c r="D57" s="50" t="str">
        <f>IFERROR(AVERAGEIFS('Q3 Daily Log'!$E$4:$E$861,'Q3 Daily Log'!$B$4:$B$861,"&gt;="&amp;DATE(2026,10,26),'Q3 Daily Log'!$B$4:$B$861,"&lt;="&amp;DATE(2026,10,30),'Q3 Daily Log'!$C$4:$C$861,'Q3 Setup'!$C$11),"")</f>
        <v/>
      </c>
      <c r="E57" s="51" t="str">
        <f>IFERROR(AVERAGEIFS('Q3 Daily Log'!$H$4:$H$861,'Q3 Daily Log'!$B$4:$B$861,"&gt;="&amp;DATE(2026,10,26),'Q3 Daily Log'!$B$4:$B$861,"&lt;="&amp;DATE(2026,10,30),'Q3 Daily Log'!$C$4:$C$861,'Q3 Setup'!$C$11),"")</f>
        <v/>
      </c>
      <c r="F57" s="52" t="str">
        <f>IFERROR(AVERAGEIFS('Q3 Daily Log'!$I$4:$I$861,'Q3 Daily Log'!$B$4:$B$861,"&gt;="&amp;DATE(2026,10,26),'Q3 Daily Log'!$B$4:$B$861,"&lt;="&amp;DATE(2026,10,30),'Q3 Daily Log'!$C$4:$C$861,'Q3 Setup'!$C$11),"")</f>
        <v/>
      </c>
      <c r="G57" s="51" t="str">
        <f>IFERROR(AVERAGEIFS('Q3 Daily Log'!$K$4:$K$861,'Q3 Daily Log'!$B$4:$B$861,"&gt;="&amp;DATE(2026,10,26),'Q3 Daily Log'!$B$4:$B$861,"&lt;="&amp;DATE(2026,10,30),'Q3 Daily Log'!$C$4:$C$861,'Q3 Setup'!$C$11),"")</f>
        <v/>
      </c>
      <c r="H57" s="50">
        <f>IFERROR(SUMIFS('Q3 Daily Log'!$E$4:$E$861,'Q3 Daily Log'!$B$4:$B$861,"&gt;="&amp;DATE(2026,10,26),'Q3 Daily Log'!$B$4:$B$861,"&lt;="&amp;DATE(2026,10,30),'Q3 Daily Log'!$C$4:$C$861,'Q3 Setup'!$C$11),"")</f>
        <v>0</v>
      </c>
      <c r="I57" s="52">
        <f>IFERROR(SUMIFS('Q3 Daily Log'!$I$4:$I$861,'Q3 Daily Log'!$B$4:$B$861,"&gt;="&amp;DATE(2026,10,26),'Q3 Daily Log'!$B$4:$B$861,"&lt;="&amp;DATE(2026,10,30),'Q3 Daily Log'!$C$4:$C$861,'Q3 Setup'!$C$11),"")</f>
        <v>0</v>
      </c>
      <c r="J57" s="50">
        <f>IFERROR(SUMIFS('Q3 Daily Log'!$L$4:$L$861,'Q3 Daily Log'!$B$4:$B$861,"&gt;="&amp;DATE(2026,10,26),'Q3 Daily Log'!$B$4:$B$861,"&lt;="&amp;DATE(2026,10,30),'Q3 Daily Log'!$C$4:$C$861,'Q3 Setup'!$C$11),"")</f>
        <v>0</v>
      </c>
      <c r="K57" s="50">
        <f>IFERROR(SUMIFS('Q3 Daily Log'!$M$4:$M$861,'Q3 Daily Log'!$B$4:$B$861,"&gt;="&amp;DATE(2026,10,26),'Q3 Daily Log'!$B$4:$B$861,"&lt;="&amp;DATE(2026,10,30),'Q3 Daily Log'!$C$4:$C$861,'Q3 Setup'!$C$11),"")</f>
        <v>0</v>
      </c>
      <c r="L57" s="29">
        <f>IFERROR(SUMIFS('Q3 Daily Log'!$N$4:$N$861,'Q3 Daily Log'!$B$4:$B$861,"&gt;="&amp;DATE(2026,10,26),'Q3 Daily Log'!$B$4:$B$861,"&lt;="&amp;DATE(2026,10,30),'Q3 Daily Log'!$C$4:$C$861,'Q3 Setup'!$C$11),"")</f>
        <v>0</v>
      </c>
      <c r="M57" s="51" t="str">
        <f>IFERROR(SUMIFS('Q3 Daily Log'!$N$4:$N$861,'Q3 Daily Log'!$B$4:$B$861,"&gt;="&amp;DATE(2026,10,26),'Q3 Daily Log'!$B$4:$B$861,"&lt;="&amp;DATE(2026,10,30),'Q3 Daily Log'!$C$4:$C$861,'Q3 Setup'!$C$11)/SUMIFS('Q3 Daily Log'!$O$4:$O$861,'Q3 Daily Log'!$B$4:$B$861,"&gt;="&amp;DATE(2026,10,26),'Q3 Daily Log'!$B$4:$B$861,"&lt;="&amp;DATE(2026,10,30),'Q3 Daily Log'!$C$4:$C$861,'Q3 Setup'!$C$11),"" )</f>
        <v/>
      </c>
    </row>
    <row r="58" spans="2:13" ht="18.75" customHeight="1" x14ac:dyDescent="0.2">
      <c r="B58" s="53" t="s">
        <v>80</v>
      </c>
      <c r="C58" s="54" t="str">
        <f>'Q3 Setup'!$C$12</f>
        <v>Rep 6</v>
      </c>
      <c r="D58" s="55" t="str">
        <f>IFERROR(AVERAGEIFS('Q3 Daily Log'!$E$4:$E$861,'Q3 Daily Log'!$B$4:$B$861,"&gt;="&amp;DATE(2026,10,26),'Q3 Daily Log'!$B$4:$B$861,"&lt;="&amp;DATE(2026,10,30),'Q3 Daily Log'!$C$4:$C$861,'Q3 Setup'!$C$12),"")</f>
        <v/>
      </c>
      <c r="E58" s="56" t="str">
        <f>IFERROR(AVERAGEIFS('Q3 Daily Log'!$H$4:$H$861,'Q3 Daily Log'!$B$4:$B$861,"&gt;="&amp;DATE(2026,10,26),'Q3 Daily Log'!$B$4:$B$861,"&lt;="&amp;DATE(2026,10,30),'Q3 Daily Log'!$C$4:$C$861,'Q3 Setup'!$C$12),"")</f>
        <v/>
      </c>
      <c r="F58" s="57" t="str">
        <f>IFERROR(AVERAGEIFS('Q3 Daily Log'!$I$4:$I$861,'Q3 Daily Log'!$B$4:$B$861,"&gt;="&amp;DATE(2026,10,26),'Q3 Daily Log'!$B$4:$B$861,"&lt;="&amp;DATE(2026,10,30),'Q3 Daily Log'!$C$4:$C$861,'Q3 Setup'!$C$12),"")</f>
        <v/>
      </c>
      <c r="G58" s="56" t="str">
        <f>IFERROR(AVERAGEIFS('Q3 Daily Log'!$K$4:$K$861,'Q3 Daily Log'!$B$4:$B$861,"&gt;="&amp;DATE(2026,10,26),'Q3 Daily Log'!$B$4:$B$861,"&lt;="&amp;DATE(2026,10,30),'Q3 Daily Log'!$C$4:$C$861,'Q3 Setup'!$C$12),"")</f>
        <v/>
      </c>
      <c r="H58" s="55">
        <f>IFERROR(SUMIFS('Q3 Daily Log'!$E$4:$E$861,'Q3 Daily Log'!$B$4:$B$861,"&gt;="&amp;DATE(2026,10,26),'Q3 Daily Log'!$B$4:$B$861,"&lt;="&amp;DATE(2026,10,30),'Q3 Daily Log'!$C$4:$C$861,'Q3 Setup'!$C$12),"")</f>
        <v>0</v>
      </c>
      <c r="I58" s="57">
        <f>IFERROR(SUMIFS('Q3 Daily Log'!$I$4:$I$861,'Q3 Daily Log'!$B$4:$B$861,"&gt;="&amp;DATE(2026,10,26),'Q3 Daily Log'!$B$4:$B$861,"&lt;="&amp;DATE(2026,10,30),'Q3 Daily Log'!$C$4:$C$861,'Q3 Setup'!$C$12),"")</f>
        <v>0</v>
      </c>
      <c r="J58" s="55">
        <f>IFERROR(SUMIFS('Q3 Daily Log'!$L$4:$L$861,'Q3 Daily Log'!$B$4:$B$861,"&gt;="&amp;DATE(2026,10,26),'Q3 Daily Log'!$B$4:$B$861,"&lt;="&amp;DATE(2026,10,30),'Q3 Daily Log'!$C$4:$C$861,'Q3 Setup'!$C$12),"")</f>
        <v>0</v>
      </c>
      <c r="K58" s="55">
        <f>IFERROR(SUMIFS('Q3 Daily Log'!$M$4:$M$861,'Q3 Daily Log'!$B$4:$B$861,"&gt;="&amp;DATE(2026,10,26),'Q3 Daily Log'!$B$4:$B$861,"&lt;="&amp;DATE(2026,10,30),'Q3 Daily Log'!$C$4:$C$861,'Q3 Setup'!$C$12),"")</f>
        <v>0</v>
      </c>
      <c r="L58" s="29">
        <f>IFERROR(SUMIFS('Q3 Daily Log'!$N$4:$N$861,'Q3 Daily Log'!$B$4:$B$861,"&gt;="&amp;DATE(2026,10,26),'Q3 Daily Log'!$B$4:$B$861,"&lt;="&amp;DATE(2026,10,30),'Q3 Daily Log'!$C$4:$C$861,'Q3 Setup'!$C$12),"")</f>
        <v>0</v>
      </c>
      <c r="M58" s="56" t="str">
        <f>IFERROR(SUMIFS('Q3 Daily Log'!$N$4:$N$861,'Q3 Daily Log'!$B$4:$B$861,"&gt;="&amp;DATE(2026,10,26),'Q3 Daily Log'!$B$4:$B$861,"&lt;="&amp;DATE(2026,10,30),'Q3 Daily Log'!$C$4:$C$861,'Q3 Setup'!$C$12)/SUMIFS('Q3 Daily Log'!$O$4:$O$861,'Q3 Daily Log'!$B$4:$B$861,"&gt;="&amp;DATE(2026,10,26),'Q3 Daily Log'!$B$4:$B$861,"&lt;="&amp;DATE(2026,10,30),'Q3 Daily Log'!$C$4:$C$861,'Q3 Setup'!$C$12),"" )</f>
        <v/>
      </c>
    </row>
    <row r="59" spans="2:13" ht="18.75" customHeight="1" x14ac:dyDescent="0.2">
      <c r="B59" s="48" t="s">
        <v>80</v>
      </c>
      <c r="C59" s="49" t="str">
        <f>'Q3 Setup'!$C$13</f>
        <v>Rep 7</v>
      </c>
      <c r="D59" s="50" t="str">
        <f>IFERROR(AVERAGEIFS('Q3 Daily Log'!$E$4:$E$861,'Q3 Daily Log'!$B$4:$B$861,"&gt;="&amp;DATE(2026,10,26),'Q3 Daily Log'!$B$4:$B$861,"&lt;="&amp;DATE(2026,10,30),'Q3 Daily Log'!$C$4:$C$861,'Q3 Setup'!$C$13),"")</f>
        <v/>
      </c>
      <c r="E59" s="51" t="str">
        <f>IFERROR(AVERAGEIFS('Q3 Daily Log'!$H$4:$H$861,'Q3 Daily Log'!$B$4:$B$861,"&gt;="&amp;DATE(2026,10,26),'Q3 Daily Log'!$B$4:$B$861,"&lt;="&amp;DATE(2026,10,30),'Q3 Daily Log'!$C$4:$C$861,'Q3 Setup'!$C$13),"")</f>
        <v/>
      </c>
      <c r="F59" s="52" t="str">
        <f>IFERROR(AVERAGEIFS('Q3 Daily Log'!$I$4:$I$861,'Q3 Daily Log'!$B$4:$B$861,"&gt;="&amp;DATE(2026,10,26),'Q3 Daily Log'!$B$4:$B$861,"&lt;="&amp;DATE(2026,10,30),'Q3 Daily Log'!$C$4:$C$861,'Q3 Setup'!$C$13),"")</f>
        <v/>
      </c>
      <c r="G59" s="51" t="str">
        <f>IFERROR(AVERAGEIFS('Q3 Daily Log'!$K$4:$K$861,'Q3 Daily Log'!$B$4:$B$861,"&gt;="&amp;DATE(2026,10,26),'Q3 Daily Log'!$B$4:$B$861,"&lt;="&amp;DATE(2026,10,30),'Q3 Daily Log'!$C$4:$C$861,'Q3 Setup'!$C$13),"")</f>
        <v/>
      </c>
      <c r="H59" s="50">
        <f>IFERROR(SUMIFS('Q3 Daily Log'!$E$4:$E$861,'Q3 Daily Log'!$B$4:$B$861,"&gt;="&amp;DATE(2026,10,26),'Q3 Daily Log'!$B$4:$B$861,"&lt;="&amp;DATE(2026,10,30),'Q3 Daily Log'!$C$4:$C$861,'Q3 Setup'!$C$13),"")</f>
        <v>0</v>
      </c>
      <c r="I59" s="52">
        <f>IFERROR(SUMIFS('Q3 Daily Log'!$I$4:$I$861,'Q3 Daily Log'!$B$4:$B$861,"&gt;="&amp;DATE(2026,10,26),'Q3 Daily Log'!$B$4:$B$861,"&lt;="&amp;DATE(2026,10,30),'Q3 Daily Log'!$C$4:$C$861,'Q3 Setup'!$C$13),"")</f>
        <v>0</v>
      </c>
      <c r="J59" s="50">
        <f>IFERROR(SUMIFS('Q3 Daily Log'!$L$4:$L$861,'Q3 Daily Log'!$B$4:$B$861,"&gt;="&amp;DATE(2026,10,26),'Q3 Daily Log'!$B$4:$B$861,"&lt;="&amp;DATE(2026,10,30),'Q3 Daily Log'!$C$4:$C$861,'Q3 Setup'!$C$13),"")</f>
        <v>0</v>
      </c>
      <c r="K59" s="50">
        <f>IFERROR(SUMIFS('Q3 Daily Log'!$M$4:$M$861,'Q3 Daily Log'!$B$4:$B$861,"&gt;="&amp;DATE(2026,10,26),'Q3 Daily Log'!$B$4:$B$861,"&lt;="&amp;DATE(2026,10,30),'Q3 Daily Log'!$C$4:$C$861,'Q3 Setup'!$C$13),"")</f>
        <v>0</v>
      </c>
      <c r="L59" s="29">
        <f>IFERROR(SUMIFS('Q3 Daily Log'!$N$4:$N$861,'Q3 Daily Log'!$B$4:$B$861,"&gt;="&amp;DATE(2026,10,26),'Q3 Daily Log'!$B$4:$B$861,"&lt;="&amp;DATE(2026,10,30),'Q3 Daily Log'!$C$4:$C$861,'Q3 Setup'!$C$13),"")</f>
        <v>0</v>
      </c>
      <c r="M59" s="51" t="str">
        <f>IFERROR(SUMIFS('Q3 Daily Log'!$N$4:$N$861,'Q3 Daily Log'!$B$4:$B$861,"&gt;="&amp;DATE(2026,10,26),'Q3 Daily Log'!$B$4:$B$861,"&lt;="&amp;DATE(2026,10,30),'Q3 Daily Log'!$C$4:$C$861,'Q3 Setup'!$C$13)/SUMIFS('Q3 Daily Log'!$O$4:$O$861,'Q3 Daily Log'!$B$4:$B$861,"&gt;="&amp;DATE(2026,10,26),'Q3 Daily Log'!$B$4:$B$861,"&lt;="&amp;DATE(2026,10,30),'Q3 Daily Log'!$C$4:$C$861,'Q3 Setup'!$C$13),"" )</f>
        <v/>
      </c>
    </row>
    <row r="60" spans="2:13" ht="18.75" customHeight="1" x14ac:dyDescent="0.2">
      <c r="B60" s="53" t="s">
        <v>80</v>
      </c>
      <c r="C60" s="54" t="str">
        <f>'Q3 Setup'!$C$14</f>
        <v>Rep 8</v>
      </c>
      <c r="D60" s="55" t="str">
        <f>IFERROR(AVERAGEIFS('Q3 Daily Log'!$E$4:$E$861,'Q3 Daily Log'!$B$4:$B$861,"&gt;="&amp;DATE(2026,10,26),'Q3 Daily Log'!$B$4:$B$861,"&lt;="&amp;DATE(2026,10,30),'Q3 Daily Log'!$C$4:$C$861,'Q3 Setup'!$C$14),"")</f>
        <v/>
      </c>
      <c r="E60" s="56" t="str">
        <f>IFERROR(AVERAGEIFS('Q3 Daily Log'!$H$4:$H$861,'Q3 Daily Log'!$B$4:$B$861,"&gt;="&amp;DATE(2026,10,26),'Q3 Daily Log'!$B$4:$B$861,"&lt;="&amp;DATE(2026,10,30),'Q3 Daily Log'!$C$4:$C$861,'Q3 Setup'!$C$14),"")</f>
        <v/>
      </c>
      <c r="F60" s="57" t="str">
        <f>IFERROR(AVERAGEIFS('Q3 Daily Log'!$I$4:$I$861,'Q3 Daily Log'!$B$4:$B$861,"&gt;="&amp;DATE(2026,10,26),'Q3 Daily Log'!$B$4:$B$861,"&lt;="&amp;DATE(2026,10,30),'Q3 Daily Log'!$C$4:$C$861,'Q3 Setup'!$C$14),"")</f>
        <v/>
      </c>
      <c r="G60" s="56" t="str">
        <f>IFERROR(AVERAGEIFS('Q3 Daily Log'!$K$4:$K$861,'Q3 Daily Log'!$B$4:$B$861,"&gt;="&amp;DATE(2026,10,26),'Q3 Daily Log'!$B$4:$B$861,"&lt;="&amp;DATE(2026,10,30),'Q3 Daily Log'!$C$4:$C$861,'Q3 Setup'!$C$14),"")</f>
        <v/>
      </c>
      <c r="H60" s="55">
        <f>IFERROR(SUMIFS('Q3 Daily Log'!$E$4:$E$861,'Q3 Daily Log'!$B$4:$B$861,"&gt;="&amp;DATE(2026,10,26),'Q3 Daily Log'!$B$4:$B$861,"&lt;="&amp;DATE(2026,10,30),'Q3 Daily Log'!$C$4:$C$861,'Q3 Setup'!$C$14),"")</f>
        <v>0</v>
      </c>
      <c r="I60" s="57">
        <f>IFERROR(SUMIFS('Q3 Daily Log'!$I$4:$I$861,'Q3 Daily Log'!$B$4:$B$861,"&gt;="&amp;DATE(2026,10,26),'Q3 Daily Log'!$B$4:$B$861,"&lt;="&amp;DATE(2026,10,30),'Q3 Daily Log'!$C$4:$C$861,'Q3 Setup'!$C$14),"")</f>
        <v>0</v>
      </c>
      <c r="J60" s="55">
        <f>IFERROR(SUMIFS('Q3 Daily Log'!$L$4:$L$861,'Q3 Daily Log'!$B$4:$B$861,"&gt;="&amp;DATE(2026,10,26),'Q3 Daily Log'!$B$4:$B$861,"&lt;="&amp;DATE(2026,10,30),'Q3 Daily Log'!$C$4:$C$861,'Q3 Setup'!$C$14),"")</f>
        <v>0</v>
      </c>
      <c r="K60" s="55">
        <f>IFERROR(SUMIFS('Q3 Daily Log'!$M$4:$M$861,'Q3 Daily Log'!$B$4:$B$861,"&gt;="&amp;DATE(2026,10,26),'Q3 Daily Log'!$B$4:$B$861,"&lt;="&amp;DATE(2026,10,30),'Q3 Daily Log'!$C$4:$C$861,'Q3 Setup'!$C$14),"")</f>
        <v>0</v>
      </c>
      <c r="L60" s="29">
        <f>IFERROR(SUMIFS('Q3 Daily Log'!$N$4:$N$861,'Q3 Daily Log'!$B$4:$B$861,"&gt;="&amp;DATE(2026,10,26),'Q3 Daily Log'!$B$4:$B$861,"&lt;="&amp;DATE(2026,10,30),'Q3 Daily Log'!$C$4:$C$861,'Q3 Setup'!$C$14),"")</f>
        <v>0</v>
      </c>
      <c r="M60" s="56" t="str">
        <f>IFERROR(SUMIFS('Q3 Daily Log'!$N$4:$N$861,'Q3 Daily Log'!$B$4:$B$861,"&gt;="&amp;DATE(2026,10,26),'Q3 Daily Log'!$B$4:$B$861,"&lt;="&amp;DATE(2026,10,30),'Q3 Daily Log'!$C$4:$C$861,'Q3 Setup'!$C$14)/SUMIFS('Q3 Daily Log'!$O$4:$O$861,'Q3 Daily Log'!$B$4:$B$861,"&gt;="&amp;DATE(2026,10,26),'Q3 Daily Log'!$B$4:$B$861,"&lt;="&amp;DATE(2026,10,30),'Q3 Daily Log'!$C$4:$C$861,'Q3 Setup'!$C$14),"" )</f>
        <v/>
      </c>
    </row>
    <row r="61" spans="2:13" ht="18.75" customHeight="1" x14ac:dyDescent="0.2">
      <c r="B61" s="48" t="s">
        <v>80</v>
      </c>
      <c r="C61" s="49" t="str">
        <f>'Q3 Setup'!$C$15</f>
        <v>Rep 9</v>
      </c>
      <c r="D61" s="50" t="str">
        <f>IFERROR(AVERAGEIFS('Q3 Daily Log'!$E$4:$E$861,'Q3 Daily Log'!$B$4:$B$861,"&gt;="&amp;DATE(2026,10,26),'Q3 Daily Log'!$B$4:$B$861,"&lt;="&amp;DATE(2026,10,30),'Q3 Daily Log'!$C$4:$C$861,'Q3 Setup'!$C$15),"")</f>
        <v/>
      </c>
      <c r="E61" s="51" t="str">
        <f>IFERROR(AVERAGEIFS('Q3 Daily Log'!$H$4:$H$861,'Q3 Daily Log'!$B$4:$B$861,"&gt;="&amp;DATE(2026,10,26),'Q3 Daily Log'!$B$4:$B$861,"&lt;="&amp;DATE(2026,10,30),'Q3 Daily Log'!$C$4:$C$861,'Q3 Setup'!$C$15),"")</f>
        <v/>
      </c>
      <c r="F61" s="52" t="str">
        <f>IFERROR(AVERAGEIFS('Q3 Daily Log'!$I$4:$I$861,'Q3 Daily Log'!$B$4:$B$861,"&gt;="&amp;DATE(2026,10,26),'Q3 Daily Log'!$B$4:$B$861,"&lt;="&amp;DATE(2026,10,30),'Q3 Daily Log'!$C$4:$C$861,'Q3 Setup'!$C$15),"")</f>
        <v/>
      </c>
      <c r="G61" s="51" t="str">
        <f>IFERROR(AVERAGEIFS('Q3 Daily Log'!$K$4:$K$861,'Q3 Daily Log'!$B$4:$B$861,"&gt;="&amp;DATE(2026,10,26),'Q3 Daily Log'!$B$4:$B$861,"&lt;="&amp;DATE(2026,10,30),'Q3 Daily Log'!$C$4:$C$861,'Q3 Setup'!$C$15),"")</f>
        <v/>
      </c>
      <c r="H61" s="50">
        <f>IFERROR(SUMIFS('Q3 Daily Log'!$E$4:$E$861,'Q3 Daily Log'!$B$4:$B$861,"&gt;="&amp;DATE(2026,10,26),'Q3 Daily Log'!$B$4:$B$861,"&lt;="&amp;DATE(2026,10,30),'Q3 Daily Log'!$C$4:$C$861,'Q3 Setup'!$C$15),"")</f>
        <v>0</v>
      </c>
      <c r="I61" s="52">
        <f>IFERROR(SUMIFS('Q3 Daily Log'!$I$4:$I$861,'Q3 Daily Log'!$B$4:$B$861,"&gt;="&amp;DATE(2026,10,26),'Q3 Daily Log'!$B$4:$B$861,"&lt;="&amp;DATE(2026,10,30),'Q3 Daily Log'!$C$4:$C$861,'Q3 Setup'!$C$15),"")</f>
        <v>0</v>
      </c>
      <c r="J61" s="50">
        <f>IFERROR(SUMIFS('Q3 Daily Log'!$L$4:$L$861,'Q3 Daily Log'!$B$4:$B$861,"&gt;="&amp;DATE(2026,10,26),'Q3 Daily Log'!$B$4:$B$861,"&lt;="&amp;DATE(2026,10,30),'Q3 Daily Log'!$C$4:$C$861,'Q3 Setup'!$C$15),"")</f>
        <v>0</v>
      </c>
      <c r="K61" s="50">
        <f>IFERROR(SUMIFS('Q3 Daily Log'!$M$4:$M$861,'Q3 Daily Log'!$B$4:$B$861,"&gt;="&amp;DATE(2026,10,26),'Q3 Daily Log'!$B$4:$B$861,"&lt;="&amp;DATE(2026,10,30),'Q3 Daily Log'!$C$4:$C$861,'Q3 Setup'!$C$15),"")</f>
        <v>0</v>
      </c>
      <c r="L61" s="29">
        <f>IFERROR(SUMIFS('Q3 Daily Log'!$N$4:$N$861,'Q3 Daily Log'!$B$4:$B$861,"&gt;="&amp;DATE(2026,10,26),'Q3 Daily Log'!$B$4:$B$861,"&lt;="&amp;DATE(2026,10,30),'Q3 Daily Log'!$C$4:$C$861,'Q3 Setup'!$C$15),"")</f>
        <v>0</v>
      </c>
      <c r="M61" s="51" t="str">
        <f>IFERROR(SUMIFS('Q3 Daily Log'!$N$4:$N$861,'Q3 Daily Log'!$B$4:$B$861,"&gt;="&amp;DATE(2026,10,26),'Q3 Daily Log'!$B$4:$B$861,"&lt;="&amp;DATE(2026,10,30),'Q3 Daily Log'!$C$4:$C$861,'Q3 Setup'!$C$15)/SUMIFS('Q3 Daily Log'!$O$4:$O$861,'Q3 Daily Log'!$B$4:$B$861,"&gt;="&amp;DATE(2026,10,26),'Q3 Daily Log'!$B$4:$B$861,"&lt;="&amp;DATE(2026,10,30),'Q3 Daily Log'!$C$4:$C$861,'Q3 Setup'!$C$15),"" )</f>
        <v/>
      </c>
    </row>
    <row r="62" spans="2:13" ht="18.75" customHeight="1" x14ac:dyDescent="0.2">
      <c r="B62" s="53" t="s">
        <v>80</v>
      </c>
      <c r="C62" s="54" t="str">
        <f>'Q3 Setup'!$C$16</f>
        <v>Rep 10</v>
      </c>
      <c r="D62" s="55" t="str">
        <f>IFERROR(AVERAGEIFS('Q3 Daily Log'!$E$4:$E$861,'Q3 Daily Log'!$B$4:$B$861,"&gt;="&amp;DATE(2026,10,26),'Q3 Daily Log'!$B$4:$B$861,"&lt;="&amp;DATE(2026,10,30),'Q3 Daily Log'!$C$4:$C$861,'Q3 Setup'!$C$16),"")</f>
        <v/>
      </c>
      <c r="E62" s="56" t="str">
        <f>IFERROR(AVERAGEIFS('Q3 Daily Log'!$H$4:$H$861,'Q3 Daily Log'!$B$4:$B$861,"&gt;="&amp;DATE(2026,10,26),'Q3 Daily Log'!$B$4:$B$861,"&lt;="&amp;DATE(2026,10,30),'Q3 Daily Log'!$C$4:$C$861,'Q3 Setup'!$C$16),"")</f>
        <v/>
      </c>
      <c r="F62" s="57" t="str">
        <f>IFERROR(AVERAGEIFS('Q3 Daily Log'!$I$4:$I$861,'Q3 Daily Log'!$B$4:$B$861,"&gt;="&amp;DATE(2026,10,26),'Q3 Daily Log'!$B$4:$B$861,"&lt;="&amp;DATE(2026,10,30),'Q3 Daily Log'!$C$4:$C$861,'Q3 Setup'!$C$16),"")</f>
        <v/>
      </c>
      <c r="G62" s="56" t="str">
        <f>IFERROR(AVERAGEIFS('Q3 Daily Log'!$K$4:$K$861,'Q3 Daily Log'!$B$4:$B$861,"&gt;="&amp;DATE(2026,10,26),'Q3 Daily Log'!$B$4:$B$861,"&lt;="&amp;DATE(2026,10,30),'Q3 Daily Log'!$C$4:$C$861,'Q3 Setup'!$C$16),"")</f>
        <v/>
      </c>
      <c r="H62" s="55">
        <f>IFERROR(SUMIFS('Q3 Daily Log'!$E$4:$E$861,'Q3 Daily Log'!$B$4:$B$861,"&gt;="&amp;DATE(2026,10,26),'Q3 Daily Log'!$B$4:$B$861,"&lt;="&amp;DATE(2026,10,30),'Q3 Daily Log'!$C$4:$C$861,'Q3 Setup'!$C$16),"")</f>
        <v>0</v>
      </c>
      <c r="I62" s="57">
        <f>IFERROR(SUMIFS('Q3 Daily Log'!$I$4:$I$861,'Q3 Daily Log'!$B$4:$B$861,"&gt;="&amp;DATE(2026,10,26),'Q3 Daily Log'!$B$4:$B$861,"&lt;="&amp;DATE(2026,10,30),'Q3 Daily Log'!$C$4:$C$861,'Q3 Setup'!$C$16),"")</f>
        <v>0</v>
      </c>
      <c r="J62" s="55">
        <f>IFERROR(SUMIFS('Q3 Daily Log'!$L$4:$L$861,'Q3 Daily Log'!$B$4:$B$861,"&gt;="&amp;DATE(2026,10,26),'Q3 Daily Log'!$B$4:$B$861,"&lt;="&amp;DATE(2026,10,30),'Q3 Daily Log'!$C$4:$C$861,'Q3 Setup'!$C$16),"")</f>
        <v>0</v>
      </c>
      <c r="K62" s="55">
        <f>IFERROR(SUMIFS('Q3 Daily Log'!$M$4:$M$861,'Q3 Daily Log'!$B$4:$B$861,"&gt;="&amp;DATE(2026,10,26),'Q3 Daily Log'!$B$4:$B$861,"&lt;="&amp;DATE(2026,10,30),'Q3 Daily Log'!$C$4:$C$861,'Q3 Setup'!$C$16),"")</f>
        <v>0</v>
      </c>
      <c r="L62" s="29">
        <f>IFERROR(SUMIFS('Q3 Daily Log'!$N$4:$N$861,'Q3 Daily Log'!$B$4:$B$861,"&gt;="&amp;DATE(2026,10,26),'Q3 Daily Log'!$B$4:$B$861,"&lt;="&amp;DATE(2026,10,30),'Q3 Daily Log'!$C$4:$C$861,'Q3 Setup'!$C$16),"")</f>
        <v>0</v>
      </c>
      <c r="M62" s="56" t="str">
        <f>IFERROR(SUMIFS('Q3 Daily Log'!$N$4:$N$861,'Q3 Daily Log'!$B$4:$B$861,"&gt;="&amp;DATE(2026,10,26),'Q3 Daily Log'!$B$4:$B$861,"&lt;="&amp;DATE(2026,10,30),'Q3 Daily Log'!$C$4:$C$861,'Q3 Setup'!$C$16)/SUMIFS('Q3 Daily Log'!$O$4:$O$861,'Q3 Daily Log'!$B$4:$B$861,"&gt;="&amp;DATE(2026,10,26),'Q3 Daily Log'!$B$4:$B$861,"&lt;="&amp;DATE(2026,10,30),'Q3 Daily Log'!$C$4:$C$861,'Q3 Setup'!$C$16),"" )</f>
        <v/>
      </c>
    </row>
    <row r="63" spans="2:13" ht="18.75" customHeight="1" x14ac:dyDescent="0.2">
      <c r="B63" s="48" t="s">
        <v>80</v>
      </c>
      <c r="C63" s="49">
        <f>'Q3 Setup'!$C$17</f>
        <v>0</v>
      </c>
      <c r="D63" s="50" t="str">
        <f>IFERROR(AVERAGEIFS('Q3 Daily Log'!$E$4:$E$861,'Q3 Daily Log'!$B$4:$B$861,"&gt;="&amp;DATE(2026,10,26),'Q3 Daily Log'!$B$4:$B$861,"&lt;="&amp;DATE(2026,10,30),'Q3 Daily Log'!$C$4:$C$861,'Q3 Setup'!$C$17),"")</f>
        <v/>
      </c>
      <c r="E63" s="51" t="str">
        <f>IFERROR(AVERAGEIFS('Q3 Daily Log'!$H$4:$H$861,'Q3 Daily Log'!$B$4:$B$861,"&gt;="&amp;DATE(2026,10,26),'Q3 Daily Log'!$B$4:$B$861,"&lt;="&amp;DATE(2026,10,30),'Q3 Daily Log'!$C$4:$C$861,'Q3 Setup'!$C$17),"")</f>
        <v/>
      </c>
      <c r="F63" s="52" t="str">
        <f>IFERROR(AVERAGEIFS('Q3 Daily Log'!$I$4:$I$861,'Q3 Daily Log'!$B$4:$B$861,"&gt;="&amp;DATE(2026,10,26),'Q3 Daily Log'!$B$4:$B$861,"&lt;="&amp;DATE(2026,10,30),'Q3 Daily Log'!$C$4:$C$861,'Q3 Setup'!$C$17),"")</f>
        <v/>
      </c>
      <c r="G63" s="51" t="str">
        <f>IFERROR(AVERAGEIFS('Q3 Daily Log'!$K$4:$K$861,'Q3 Daily Log'!$B$4:$B$861,"&gt;="&amp;DATE(2026,10,26),'Q3 Daily Log'!$B$4:$B$861,"&lt;="&amp;DATE(2026,10,30),'Q3 Daily Log'!$C$4:$C$861,'Q3 Setup'!$C$17),"")</f>
        <v/>
      </c>
      <c r="H63" s="50">
        <f>IFERROR(SUMIFS('Q3 Daily Log'!$E$4:$E$861,'Q3 Daily Log'!$B$4:$B$861,"&gt;="&amp;DATE(2026,10,26),'Q3 Daily Log'!$B$4:$B$861,"&lt;="&amp;DATE(2026,10,30),'Q3 Daily Log'!$C$4:$C$861,'Q3 Setup'!$C$17),"")</f>
        <v>0</v>
      </c>
      <c r="I63" s="52">
        <f>IFERROR(SUMIFS('Q3 Daily Log'!$I$4:$I$861,'Q3 Daily Log'!$B$4:$B$861,"&gt;="&amp;DATE(2026,10,26),'Q3 Daily Log'!$B$4:$B$861,"&lt;="&amp;DATE(2026,10,30),'Q3 Daily Log'!$C$4:$C$861,'Q3 Setup'!$C$17),"")</f>
        <v>0</v>
      </c>
      <c r="J63" s="50">
        <f>IFERROR(SUMIFS('Q3 Daily Log'!$L$4:$L$861,'Q3 Daily Log'!$B$4:$B$861,"&gt;="&amp;DATE(2026,10,26),'Q3 Daily Log'!$B$4:$B$861,"&lt;="&amp;DATE(2026,10,30),'Q3 Daily Log'!$C$4:$C$861,'Q3 Setup'!$C$17),"")</f>
        <v>0</v>
      </c>
      <c r="K63" s="50">
        <f>IFERROR(SUMIFS('Q3 Daily Log'!$M$4:$M$861,'Q3 Daily Log'!$B$4:$B$861,"&gt;="&amp;DATE(2026,10,26),'Q3 Daily Log'!$B$4:$B$861,"&lt;="&amp;DATE(2026,10,30),'Q3 Daily Log'!$C$4:$C$861,'Q3 Setup'!$C$17),"")</f>
        <v>0</v>
      </c>
      <c r="L63" s="29">
        <f>IFERROR(SUMIFS('Q3 Daily Log'!$N$4:$N$861,'Q3 Daily Log'!$B$4:$B$861,"&gt;="&amp;DATE(2026,10,26),'Q3 Daily Log'!$B$4:$B$861,"&lt;="&amp;DATE(2026,10,30),'Q3 Daily Log'!$C$4:$C$861,'Q3 Setup'!$C$17),"")</f>
        <v>0</v>
      </c>
      <c r="M63" s="51" t="str">
        <f>IFERROR(SUMIFS('Q3 Daily Log'!$N$4:$N$861,'Q3 Daily Log'!$B$4:$B$861,"&gt;="&amp;DATE(2026,10,26),'Q3 Daily Log'!$B$4:$B$861,"&lt;="&amp;DATE(2026,10,30),'Q3 Daily Log'!$C$4:$C$861,'Q3 Setup'!$C$17)/SUMIFS('Q3 Daily Log'!$O$4:$O$861,'Q3 Daily Log'!$B$4:$B$861,"&gt;="&amp;DATE(2026,10,26),'Q3 Daily Log'!$B$4:$B$861,"&lt;="&amp;DATE(2026,10,30),'Q3 Daily Log'!$C$4:$C$861,'Q3 Setup'!$C$17),"" )</f>
        <v/>
      </c>
    </row>
    <row r="64" spans="2:13" ht="18.75" customHeight="1" x14ac:dyDescent="0.2">
      <c r="B64" s="53" t="s">
        <v>80</v>
      </c>
      <c r="C64" s="54">
        <f>'Q3 Setup'!$C$18</f>
        <v>0</v>
      </c>
      <c r="D64" s="55" t="str">
        <f>IFERROR(AVERAGEIFS('Q3 Daily Log'!$E$4:$E$861,'Q3 Daily Log'!$B$4:$B$861,"&gt;="&amp;DATE(2026,10,26),'Q3 Daily Log'!$B$4:$B$861,"&lt;="&amp;DATE(2026,10,30),'Q3 Daily Log'!$C$4:$C$861,'Q3 Setup'!$C$18),"")</f>
        <v/>
      </c>
      <c r="E64" s="56" t="str">
        <f>IFERROR(AVERAGEIFS('Q3 Daily Log'!$H$4:$H$861,'Q3 Daily Log'!$B$4:$B$861,"&gt;="&amp;DATE(2026,10,26),'Q3 Daily Log'!$B$4:$B$861,"&lt;="&amp;DATE(2026,10,30),'Q3 Daily Log'!$C$4:$C$861,'Q3 Setup'!$C$18),"")</f>
        <v/>
      </c>
      <c r="F64" s="57" t="str">
        <f>IFERROR(AVERAGEIFS('Q3 Daily Log'!$I$4:$I$861,'Q3 Daily Log'!$B$4:$B$861,"&gt;="&amp;DATE(2026,10,26),'Q3 Daily Log'!$B$4:$B$861,"&lt;="&amp;DATE(2026,10,30),'Q3 Daily Log'!$C$4:$C$861,'Q3 Setup'!$C$18),"")</f>
        <v/>
      </c>
      <c r="G64" s="56" t="str">
        <f>IFERROR(AVERAGEIFS('Q3 Daily Log'!$K$4:$K$861,'Q3 Daily Log'!$B$4:$B$861,"&gt;="&amp;DATE(2026,10,26),'Q3 Daily Log'!$B$4:$B$861,"&lt;="&amp;DATE(2026,10,30),'Q3 Daily Log'!$C$4:$C$861,'Q3 Setup'!$C$18),"")</f>
        <v/>
      </c>
      <c r="H64" s="55">
        <f>IFERROR(SUMIFS('Q3 Daily Log'!$E$4:$E$861,'Q3 Daily Log'!$B$4:$B$861,"&gt;="&amp;DATE(2026,10,26),'Q3 Daily Log'!$B$4:$B$861,"&lt;="&amp;DATE(2026,10,30),'Q3 Daily Log'!$C$4:$C$861,'Q3 Setup'!$C$18),"")</f>
        <v>0</v>
      </c>
      <c r="I64" s="57">
        <f>IFERROR(SUMIFS('Q3 Daily Log'!$I$4:$I$861,'Q3 Daily Log'!$B$4:$B$861,"&gt;="&amp;DATE(2026,10,26),'Q3 Daily Log'!$B$4:$B$861,"&lt;="&amp;DATE(2026,10,30),'Q3 Daily Log'!$C$4:$C$861,'Q3 Setup'!$C$18),"")</f>
        <v>0</v>
      </c>
      <c r="J64" s="55">
        <f>IFERROR(SUMIFS('Q3 Daily Log'!$L$4:$L$861,'Q3 Daily Log'!$B$4:$B$861,"&gt;="&amp;DATE(2026,10,26),'Q3 Daily Log'!$B$4:$B$861,"&lt;="&amp;DATE(2026,10,30),'Q3 Daily Log'!$C$4:$C$861,'Q3 Setup'!$C$18),"")</f>
        <v>0</v>
      </c>
      <c r="K64" s="55">
        <f>IFERROR(SUMIFS('Q3 Daily Log'!$M$4:$M$861,'Q3 Daily Log'!$B$4:$B$861,"&gt;="&amp;DATE(2026,10,26),'Q3 Daily Log'!$B$4:$B$861,"&lt;="&amp;DATE(2026,10,30),'Q3 Daily Log'!$C$4:$C$861,'Q3 Setup'!$C$18),"")</f>
        <v>0</v>
      </c>
      <c r="L64" s="29">
        <f>IFERROR(SUMIFS('Q3 Daily Log'!$N$4:$N$861,'Q3 Daily Log'!$B$4:$B$861,"&gt;="&amp;DATE(2026,10,26),'Q3 Daily Log'!$B$4:$B$861,"&lt;="&amp;DATE(2026,10,30),'Q3 Daily Log'!$C$4:$C$861,'Q3 Setup'!$C$18),"")</f>
        <v>0</v>
      </c>
      <c r="M64" s="56" t="str">
        <f>IFERROR(SUMIFS('Q3 Daily Log'!$N$4:$N$861,'Q3 Daily Log'!$B$4:$B$861,"&gt;="&amp;DATE(2026,10,26),'Q3 Daily Log'!$B$4:$B$861,"&lt;="&amp;DATE(2026,10,30),'Q3 Daily Log'!$C$4:$C$861,'Q3 Setup'!$C$18)/SUMIFS('Q3 Daily Log'!$O$4:$O$861,'Q3 Daily Log'!$B$4:$B$861,"&gt;="&amp;DATE(2026,10,26),'Q3 Daily Log'!$B$4:$B$861,"&lt;="&amp;DATE(2026,10,30),'Q3 Daily Log'!$C$4:$C$861,'Q3 Setup'!$C$18),"" )</f>
        <v/>
      </c>
    </row>
    <row r="65" spans="2:13" ht="18.75" customHeight="1" x14ac:dyDescent="0.2">
      <c r="B65" s="95" t="s">
        <v>81</v>
      </c>
      <c r="C65" s="95"/>
      <c r="D65" s="76" t="str">
        <f>IFERROR(AVERAGE(D53:D64),"")</f>
        <v/>
      </c>
      <c r="E65" s="77" t="str">
        <f>IFERROR(AVERAGE(E53:E64),"")</f>
        <v/>
      </c>
      <c r="F65" s="78" t="str">
        <f>IFERROR(AVERAGE(F53:F64),"")</f>
        <v/>
      </c>
      <c r="G65" s="77" t="str">
        <f>IFERROR(AVERAGE(G53:G64),"")</f>
        <v/>
      </c>
      <c r="H65" s="76">
        <f>IFERROR(SUM(H53:H64),"")</f>
        <v>0</v>
      </c>
      <c r="I65" s="79">
        <f>IFERROR(SUM(I53:I64),"")</f>
        <v>0</v>
      </c>
      <c r="J65" s="76">
        <f>IFERROR(SUM(J53:J64),"")</f>
        <v>0</v>
      </c>
      <c r="K65" s="76">
        <f>IFERROR(SUM(K53:K64),"")</f>
        <v>0</v>
      </c>
      <c r="L65" s="80">
        <f>IFERROR(SUM(L53:L64),"")</f>
        <v>0</v>
      </c>
      <c r="M65" s="77" t="str">
        <f>IFERROR(AVERAGE(M53:M64),"")</f>
        <v/>
      </c>
    </row>
    <row r="66" spans="2:13" ht="7.5" customHeight="1" x14ac:dyDescent="0.2"/>
    <row r="67" spans="2:13" ht="25.5" customHeight="1" x14ac:dyDescent="0.2">
      <c r="B67" s="94" t="s">
        <v>142</v>
      </c>
      <c r="C67" s="94"/>
      <c r="D67" s="74">
        <v>46328</v>
      </c>
      <c r="E67" s="74">
        <v>46332</v>
      </c>
      <c r="F67" s="75"/>
      <c r="G67" s="75"/>
      <c r="H67" s="75"/>
      <c r="I67" s="75"/>
      <c r="J67" s="75"/>
      <c r="K67" s="75"/>
      <c r="L67" s="75"/>
      <c r="M67" s="75"/>
    </row>
    <row r="68" spans="2:13" ht="36" customHeight="1" x14ac:dyDescent="0.2">
      <c r="B68" s="47" t="s">
        <v>60</v>
      </c>
      <c r="C68" s="47" t="s">
        <v>24</v>
      </c>
      <c r="D68" s="47" t="s">
        <v>61</v>
      </c>
      <c r="E68" s="47" t="s">
        <v>62</v>
      </c>
      <c r="F68" s="47" t="s">
        <v>63</v>
      </c>
      <c r="G68" s="47" t="s">
        <v>64</v>
      </c>
      <c r="H68" s="47" t="s">
        <v>65</v>
      </c>
      <c r="I68" s="47" t="s">
        <v>66</v>
      </c>
      <c r="J68" s="47" t="s">
        <v>67</v>
      </c>
      <c r="K68" s="47" t="s">
        <v>68</v>
      </c>
      <c r="L68" s="47" t="s">
        <v>69</v>
      </c>
      <c r="M68" s="47" t="s">
        <v>70</v>
      </c>
    </row>
    <row r="69" spans="2:13" ht="18.75" customHeight="1" x14ac:dyDescent="0.2">
      <c r="B69" s="48" t="s">
        <v>105</v>
      </c>
      <c r="C69" s="49" t="str">
        <f>'Q3 Setup'!$C$7</f>
        <v>Rep 1</v>
      </c>
      <c r="D69" s="50" t="str">
        <f>IFERROR(AVERAGEIFS('Q3 Daily Log'!$E$4:$E$861,'Q3 Daily Log'!$B$4:$B$861,"&gt;="&amp;DATE(2026,11,2),'Q3 Daily Log'!$B$4:$B$861,"&lt;="&amp;DATE(2026,11,6),'Q3 Daily Log'!$C$4:$C$861,'Q3 Setup'!$C$7),"")</f>
        <v/>
      </c>
      <c r="E69" s="51" t="str">
        <f>IFERROR(AVERAGEIFS('Q3 Daily Log'!$H$4:$H$861,'Q3 Daily Log'!$B$4:$B$861,"&gt;="&amp;DATE(2026,11,2),'Q3 Daily Log'!$B$4:$B$861,"&lt;="&amp;DATE(2026,11,6),'Q3 Daily Log'!$C$4:$C$861,'Q3 Setup'!$C$7),"")</f>
        <v/>
      </c>
      <c r="F69" s="52" t="str">
        <f>IFERROR(AVERAGEIFS('Q3 Daily Log'!$I$4:$I$861,'Q3 Daily Log'!$B$4:$B$861,"&gt;="&amp;DATE(2026,11,2),'Q3 Daily Log'!$B$4:$B$861,"&lt;="&amp;DATE(2026,11,6),'Q3 Daily Log'!$C$4:$C$861,'Q3 Setup'!$C$7),"")</f>
        <v/>
      </c>
      <c r="G69" s="51" t="str">
        <f>IFERROR(AVERAGEIFS('Q3 Daily Log'!$K$4:$K$861,'Q3 Daily Log'!$B$4:$B$861,"&gt;="&amp;DATE(2026,11,2),'Q3 Daily Log'!$B$4:$B$861,"&lt;="&amp;DATE(2026,11,6),'Q3 Daily Log'!$C$4:$C$861,'Q3 Setup'!$C$7),"")</f>
        <v/>
      </c>
      <c r="H69" s="50">
        <f>IFERROR(SUMIFS('Q3 Daily Log'!$E$4:$E$861,'Q3 Daily Log'!$B$4:$B$861,"&gt;="&amp;DATE(2026,11,2),'Q3 Daily Log'!$B$4:$B$861,"&lt;="&amp;DATE(2026,11,6),'Q3 Daily Log'!$C$4:$C$861,'Q3 Setup'!$C$7),"")</f>
        <v>0</v>
      </c>
      <c r="I69" s="52">
        <f>IFERROR(SUMIFS('Q3 Daily Log'!$I$4:$I$861,'Q3 Daily Log'!$B$4:$B$861,"&gt;="&amp;DATE(2026,11,2),'Q3 Daily Log'!$B$4:$B$861,"&lt;="&amp;DATE(2026,11,6),'Q3 Daily Log'!$C$4:$C$861,'Q3 Setup'!$C$7),"")</f>
        <v>0</v>
      </c>
      <c r="J69" s="50">
        <f>IFERROR(SUMIFS('Q3 Daily Log'!$L$4:$L$861,'Q3 Daily Log'!$B$4:$B$861,"&gt;="&amp;DATE(2026,11,2),'Q3 Daily Log'!$B$4:$B$861,"&lt;="&amp;DATE(2026,11,6),'Q3 Daily Log'!$C$4:$C$861,'Q3 Setup'!$C$7),"")</f>
        <v>0</v>
      </c>
      <c r="K69" s="50">
        <f>IFERROR(SUMIFS('Q3 Daily Log'!$M$4:$M$861,'Q3 Daily Log'!$B$4:$B$861,"&gt;="&amp;DATE(2026,11,2),'Q3 Daily Log'!$B$4:$B$861,"&lt;="&amp;DATE(2026,11,6),'Q3 Daily Log'!$C$4:$C$861,'Q3 Setup'!$C$7),"")</f>
        <v>0</v>
      </c>
      <c r="L69" s="29">
        <f>IFERROR(SUMIFS('Q3 Daily Log'!$N$4:$N$861,'Q3 Daily Log'!$B$4:$B$861,"&gt;="&amp;DATE(2026,11,2),'Q3 Daily Log'!$B$4:$B$861,"&lt;="&amp;DATE(2026,11,6),'Q3 Daily Log'!$C$4:$C$861,'Q3 Setup'!$C$7),"")</f>
        <v>0</v>
      </c>
      <c r="M69" s="51" t="str">
        <f>IFERROR(SUMIFS('Q3 Daily Log'!$N$4:$N$861,'Q3 Daily Log'!$B$4:$B$861,"&gt;="&amp;DATE(2026,11,2),'Q3 Daily Log'!$B$4:$B$861,"&lt;="&amp;DATE(2026,11,6),'Q3 Daily Log'!$C$4:$C$861,'Q3 Setup'!$C$7)/SUMIFS('Q3 Daily Log'!$O$4:$O$861,'Q3 Daily Log'!$B$4:$B$861,"&gt;="&amp;DATE(2026,11,2),'Q3 Daily Log'!$B$4:$B$861,"&lt;="&amp;DATE(2026,11,6),'Q3 Daily Log'!$C$4:$C$861,'Q3 Setup'!$C$7),"" )</f>
        <v/>
      </c>
    </row>
    <row r="70" spans="2:13" ht="18.75" customHeight="1" x14ac:dyDescent="0.2">
      <c r="B70" s="53" t="s">
        <v>105</v>
      </c>
      <c r="C70" s="54" t="str">
        <f>'Q3 Setup'!$C$8</f>
        <v>Rep 2</v>
      </c>
      <c r="D70" s="55" t="str">
        <f>IFERROR(AVERAGEIFS('Q3 Daily Log'!$E$4:$E$861,'Q3 Daily Log'!$B$4:$B$861,"&gt;="&amp;DATE(2026,11,2),'Q3 Daily Log'!$B$4:$B$861,"&lt;="&amp;DATE(2026,11,6),'Q3 Daily Log'!$C$4:$C$861,'Q3 Setup'!$C$8),"")</f>
        <v/>
      </c>
      <c r="E70" s="56" t="str">
        <f>IFERROR(AVERAGEIFS('Q3 Daily Log'!$H$4:$H$861,'Q3 Daily Log'!$B$4:$B$861,"&gt;="&amp;DATE(2026,11,2),'Q3 Daily Log'!$B$4:$B$861,"&lt;="&amp;DATE(2026,11,6),'Q3 Daily Log'!$C$4:$C$861,'Q3 Setup'!$C$8),"")</f>
        <v/>
      </c>
      <c r="F70" s="57" t="str">
        <f>IFERROR(AVERAGEIFS('Q3 Daily Log'!$I$4:$I$861,'Q3 Daily Log'!$B$4:$B$861,"&gt;="&amp;DATE(2026,11,2),'Q3 Daily Log'!$B$4:$B$861,"&lt;="&amp;DATE(2026,11,6),'Q3 Daily Log'!$C$4:$C$861,'Q3 Setup'!$C$8),"")</f>
        <v/>
      </c>
      <c r="G70" s="56" t="str">
        <f>IFERROR(AVERAGEIFS('Q3 Daily Log'!$K$4:$K$861,'Q3 Daily Log'!$B$4:$B$861,"&gt;="&amp;DATE(2026,11,2),'Q3 Daily Log'!$B$4:$B$861,"&lt;="&amp;DATE(2026,11,6),'Q3 Daily Log'!$C$4:$C$861,'Q3 Setup'!$C$8),"")</f>
        <v/>
      </c>
      <c r="H70" s="55">
        <f>IFERROR(SUMIFS('Q3 Daily Log'!$E$4:$E$861,'Q3 Daily Log'!$B$4:$B$861,"&gt;="&amp;DATE(2026,11,2),'Q3 Daily Log'!$B$4:$B$861,"&lt;="&amp;DATE(2026,11,6),'Q3 Daily Log'!$C$4:$C$861,'Q3 Setup'!$C$8),"")</f>
        <v>0</v>
      </c>
      <c r="I70" s="57">
        <f>IFERROR(SUMIFS('Q3 Daily Log'!$I$4:$I$861,'Q3 Daily Log'!$B$4:$B$861,"&gt;="&amp;DATE(2026,11,2),'Q3 Daily Log'!$B$4:$B$861,"&lt;="&amp;DATE(2026,11,6),'Q3 Daily Log'!$C$4:$C$861,'Q3 Setup'!$C$8),"")</f>
        <v>0</v>
      </c>
      <c r="J70" s="55">
        <f>IFERROR(SUMIFS('Q3 Daily Log'!$L$4:$L$861,'Q3 Daily Log'!$B$4:$B$861,"&gt;="&amp;DATE(2026,11,2),'Q3 Daily Log'!$B$4:$B$861,"&lt;="&amp;DATE(2026,11,6),'Q3 Daily Log'!$C$4:$C$861,'Q3 Setup'!$C$8),"")</f>
        <v>0</v>
      </c>
      <c r="K70" s="55">
        <f>IFERROR(SUMIFS('Q3 Daily Log'!$M$4:$M$861,'Q3 Daily Log'!$B$4:$B$861,"&gt;="&amp;DATE(2026,11,2),'Q3 Daily Log'!$B$4:$B$861,"&lt;="&amp;DATE(2026,11,6),'Q3 Daily Log'!$C$4:$C$861,'Q3 Setup'!$C$8),"")</f>
        <v>0</v>
      </c>
      <c r="L70" s="29">
        <f>IFERROR(SUMIFS('Q3 Daily Log'!$N$4:$N$861,'Q3 Daily Log'!$B$4:$B$861,"&gt;="&amp;DATE(2026,11,2),'Q3 Daily Log'!$B$4:$B$861,"&lt;="&amp;DATE(2026,11,6),'Q3 Daily Log'!$C$4:$C$861,'Q3 Setup'!$C$8),"")</f>
        <v>0</v>
      </c>
      <c r="M70" s="56" t="str">
        <f>IFERROR(SUMIFS('Q3 Daily Log'!$N$4:$N$861,'Q3 Daily Log'!$B$4:$B$861,"&gt;="&amp;DATE(2026,11,2),'Q3 Daily Log'!$B$4:$B$861,"&lt;="&amp;DATE(2026,11,6),'Q3 Daily Log'!$C$4:$C$861,'Q3 Setup'!$C$8)/SUMIFS('Q3 Daily Log'!$O$4:$O$861,'Q3 Daily Log'!$B$4:$B$861,"&gt;="&amp;DATE(2026,11,2),'Q3 Daily Log'!$B$4:$B$861,"&lt;="&amp;DATE(2026,11,6),'Q3 Daily Log'!$C$4:$C$861,'Q3 Setup'!$C$8),"" )</f>
        <v/>
      </c>
    </row>
    <row r="71" spans="2:13" ht="18.75" customHeight="1" x14ac:dyDescent="0.2">
      <c r="B71" s="48" t="s">
        <v>105</v>
      </c>
      <c r="C71" s="49" t="str">
        <f>'Q3 Setup'!$C$9</f>
        <v>Rep 3</v>
      </c>
      <c r="D71" s="50" t="str">
        <f>IFERROR(AVERAGEIFS('Q3 Daily Log'!$E$4:$E$861,'Q3 Daily Log'!$B$4:$B$861,"&gt;="&amp;DATE(2026,11,2),'Q3 Daily Log'!$B$4:$B$861,"&lt;="&amp;DATE(2026,11,6),'Q3 Daily Log'!$C$4:$C$861,'Q3 Setup'!$C$9),"")</f>
        <v/>
      </c>
      <c r="E71" s="51" t="str">
        <f>IFERROR(AVERAGEIFS('Q3 Daily Log'!$H$4:$H$861,'Q3 Daily Log'!$B$4:$B$861,"&gt;="&amp;DATE(2026,11,2),'Q3 Daily Log'!$B$4:$B$861,"&lt;="&amp;DATE(2026,11,6),'Q3 Daily Log'!$C$4:$C$861,'Q3 Setup'!$C$9),"")</f>
        <v/>
      </c>
      <c r="F71" s="52" t="str">
        <f>IFERROR(AVERAGEIFS('Q3 Daily Log'!$I$4:$I$861,'Q3 Daily Log'!$B$4:$B$861,"&gt;="&amp;DATE(2026,11,2),'Q3 Daily Log'!$B$4:$B$861,"&lt;="&amp;DATE(2026,11,6),'Q3 Daily Log'!$C$4:$C$861,'Q3 Setup'!$C$9),"")</f>
        <v/>
      </c>
      <c r="G71" s="51" t="str">
        <f>IFERROR(AVERAGEIFS('Q3 Daily Log'!$K$4:$K$861,'Q3 Daily Log'!$B$4:$B$861,"&gt;="&amp;DATE(2026,11,2),'Q3 Daily Log'!$B$4:$B$861,"&lt;="&amp;DATE(2026,11,6),'Q3 Daily Log'!$C$4:$C$861,'Q3 Setup'!$C$9),"")</f>
        <v/>
      </c>
      <c r="H71" s="50">
        <f>IFERROR(SUMIFS('Q3 Daily Log'!$E$4:$E$861,'Q3 Daily Log'!$B$4:$B$861,"&gt;="&amp;DATE(2026,11,2),'Q3 Daily Log'!$B$4:$B$861,"&lt;="&amp;DATE(2026,11,6),'Q3 Daily Log'!$C$4:$C$861,'Q3 Setup'!$C$9),"")</f>
        <v>0</v>
      </c>
      <c r="I71" s="52">
        <f>IFERROR(SUMIFS('Q3 Daily Log'!$I$4:$I$861,'Q3 Daily Log'!$B$4:$B$861,"&gt;="&amp;DATE(2026,11,2),'Q3 Daily Log'!$B$4:$B$861,"&lt;="&amp;DATE(2026,11,6),'Q3 Daily Log'!$C$4:$C$861,'Q3 Setup'!$C$9),"")</f>
        <v>0</v>
      </c>
      <c r="J71" s="50">
        <f>IFERROR(SUMIFS('Q3 Daily Log'!$L$4:$L$861,'Q3 Daily Log'!$B$4:$B$861,"&gt;="&amp;DATE(2026,11,2),'Q3 Daily Log'!$B$4:$B$861,"&lt;="&amp;DATE(2026,11,6),'Q3 Daily Log'!$C$4:$C$861,'Q3 Setup'!$C$9),"")</f>
        <v>0</v>
      </c>
      <c r="K71" s="50">
        <f>IFERROR(SUMIFS('Q3 Daily Log'!$M$4:$M$861,'Q3 Daily Log'!$B$4:$B$861,"&gt;="&amp;DATE(2026,11,2),'Q3 Daily Log'!$B$4:$B$861,"&lt;="&amp;DATE(2026,11,6),'Q3 Daily Log'!$C$4:$C$861,'Q3 Setup'!$C$9),"")</f>
        <v>0</v>
      </c>
      <c r="L71" s="29">
        <f>IFERROR(SUMIFS('Q3 Daily Log'!$N$4:$N$861,'Q3 Daily Log'!$B$4:$B$861,"&gt;="&amp;DATE(2026,11,2),'Q3 Daily Log'!$B$4:$B$861,"&lt;="&amp;DATE(2026,11,6),'Q3 Daily Log'!$C$4:$C$861,'Q3 Setup'!$C$9),"")</f>
        <v>0</v>
      </c>
      <c r="M71" s="51" t="str">
        <f>IFERROR(SUMIFS('Q3 Daily Log'!$N$4:$N$861,'Q3 Daily Log'!$B$4:$B$861,"&gt;="&amp;DATE(2026,11,2),'Q3 Daily Log'!$B$4:$B$861,"&lt;="&amp;DATE(2026,11,6),'Q3 Daily Log'!$C$4:$C$861,'Q3 Setup'!$C$9)/SUMIFS('Q3 Daily Log'!$O$4:$O$861,'Q3 Daily Log'!$B$4:$B$861,"&gt;="&amp;DATE(2026,11,2),'Q3 Daily Log'!$B$4:$B$861,"&lt;="&amp;DATE(2026,11,6),'Q3 Daily Log'!$C$4:$C$861,'Q3 Setup'!$C$9),"" )</f>
        <v/>
      </c>
    </row>
    <row r="72" spans="2:13" ht="18.75" customHeight="1" x14ac:dyDescent="0.2">
      <c r="B72" s="53" t="s">
        <v>105</v>
      </c>
      <c r="C72" s="54" t="str">
        <f>'Q3 Setup'!$C$10</f>
        <v>Rep 4</v>
      </c>
      <c r="D72" s="55" t="str">
        <f>IFERROR(AVERAGEIFS('Q3 Daily Log'!$E$4:$E$861,'Q3 Daily Log'!$B$4:$B$861,"&gt;="&amp;DATE(2026,11,2),'Q3 Daily Log'!$B$4:$B$861,"&lt;="&amp;DATE(2026,11,6),'Q3 Daily Log'!$C$4:$C$861,'Q3 Setup'!$C$10),"")</f>
        <v/>
      </c>
      <c r="E72" s="56" t="str">
        <f>IFERROR(AVERAGEIFS('Q3 Daily Log'!$H$4:$H$861,'Q3 Daily Log'!$B$4:$B$861,"&gt;="&amp;DATE(2026,11,2),'Q3 Daily Log'!$B$4:$B$861,"&lt;="&amp;DATE(2026,11,6),'Q3 Daily Log'!$C$4:$C$861,'Q3 Setup'!$C$10),"")</f>
        <v/>
      </c>
      <c r="F72" s="57" t="str">
        <f>IFERROR(AVERAGEIFS('Q3 Daily Log'!$I$4:$I$861,'Q3 Daily Log'!$B$4:$B$861,"&gt;="&amp;DATE(2026,11,2),'Q3 Daily Log'!$B$4:$B$861,"&lt;="&amp;DATE(2026,11,6),'Q3 Daily Log'!$C$4:$C$861,'Q3 Setup'!$C$10),"")</f>
        <v/>
      </c>
      <c r="G72" s="56" t="str">
        <f>IFERROR(AVERAGEIFS('Q3 Daily Log'!$K$4:$K$861,'Q3 Daily Log'!$B$4:$B$861,"&gt;="&amp;DATE(2026,11,2),'Q3 Daily Log'!$B$4:$B$861,"&lt;="&amp;DATE(2026,11,6),'Q3 Daily Log'!$C$4:$C$861,'Q3 Setup'!$C$10),"")</f>
        <v/>
      </c>
      <c r="H72" s="55">
        <f>IFERROR(SUMIFS('Q3 Daily Log'!$E$4:$E$861,'Q3 Daily Log'!$B$4:$B$861,"&gt;="&amp;DATE(2026,11,2),'Q3 Daily Log'!$B$4:$B$861,"&lt;="&amp;DATE(2026,11,6),'Q3 Daily Log'!$C$4:$C$861,'Q3 Setup'!$C$10),"")</f>
        <v>0</v>
      </c>
      <c r="I72" s="57">
        <f>IFERROR(SUMIFS('Q3 Daily Log'!$I$4:$I$861,'Q3 Daily Log'!$B$4:$B$861,"&gt;="&amp;DATE(2026,11,2),'Q3 Daily Log'!$B$4:$B$861,"&lt;="&amp;DATE(2026,11,6),'Q3 Daily Log'!$C$4:$C$861,'Q3 Setup'!$C$10),"")</f>
        <v>0</v>
      </c>
      <c r="J72" s="55">
        <f>IFERROR(SUMIFS('Q3 Daily Log'!$L$4:$L$861,'Q3 Daily Log'!$B$4:$B$861,"&gt;="&amp;DATE(2026,11,2),'Q3 Daily Log'!$B$4:$B$861,"&lt;="&amp;DATE(2026,11,6),'Q3 Daily Log'!$C$4:$C$861,'Q3 Setup'!$C$10),"")</f>
        <v>0</v>
      </c>
      <c r="K72" s="55">
        <f>IFERROR(SUMIFS('Q3 Daily Log'!$M$4:$M$861,'Q3 Daily Log'!$B$4:$B$861,"&gt;="&amp;DATE(2026,11,2),'Q3 Daily Log'!$B$4:$B$861,"&lt;="&amp;DATE(2026,11,6),'Q3 Daily Log'!$C$4:$C$861,'Q3 Setup'!$C$10),"")</f>
        <v>0</v>
      </c>
      <c r="L72" s="29">
        <f>IFERROR(SUMIFS('Q3 Daily Log'!$N$4:$N$861,'Q3 Daily Log'!$B$4:$B$861,"&gt;="&amp;DATE(2026,11,2),'Q3 Daily Log'!$B$4:$B$861,"&lt;="&amp;DATE(2026,11,6),'Q3 Daily Log'!$C$4:$C$861,'Q3 Setup'!$C$10),"")</f>
        <v>0</v>
      </c>
      <c r="M72" s="56" t="str">
        <f>IFERROR(SUMIFS('Q3 Daily Log'!$N$4:$N$861,'Q3 Daily Log'!$B$4:$B$861,"&gt;="&amp;DATE(2026,11,2),'Q3 Daily Log'!$B$4:$B$861,"&lt;="&amp;DATE(2026,11,6),'Q3 Daily Log'!$C$4:$C$861,'Q3 Setup'!$C$10)/SUMIFS('Q3 Daily Log'!$O$4:$O$861,'Q3 Daily Log'!$B$4:$B$861,"&gt;="&amp;DATE(2026,11,2),'Q3 Daily Log'!$B$4:$B$861,"&lt;="&amp;DATE(2026,11,6),'Q3 Daily Log'!$C$4:$C$861,'Q3 Setup'!$C$10),"" )</f>
        <v/>
      </c>
    </row>
    <row r="73" spans="2:13" ht="18.75" customHeight="1" x14ac:dyDescent="0.2">
      <c r="B73" s="48" t="s">
        <v>105</v>
      </c>
      <c r="C73" s="49" t="str">
        <f>'Q3 Setup'!$C$11</f>
        <v>Rep 5</v>
      </c>
      <c r="D73" s="50" t="str">
        <f>IFERROR(AVERAGEIFS('Q3 Daily Log'!$E$4:$E$861,'Q3 Daily Log'!$B$4:$B$861,"&gt;="&amp;DATE(2026,11,2),'Q3 Daily Log'!$B$4:$B$861,"&lt;="&amp;DATE(2026,11,6),'Q3 Daily Log'!$C$4:$C$861,'Q3 Setup'!$C$11),"")</f>
        <v/>
      </c>
      <c r="E73" s="51" t="str">
        <f>IFERROR(AVERAGEIFS('Q3 Daily Log'!$H$4:$H$861,'Q3 Daily Log'!$B$4:$B$861,"&gt;="&amp;DATE(2026,11,2),'Q3 Daily Log'!$B$4:$B$861,"&lt;="&amp;DATE(2026,11,6),'Q3 Daily Log'!$C$4:$C$861,'Q3 Setup'!$C$11),"")</f>
        <v/>
      </c>
      <c r="F73" s="52" t="str">
        <f>IFERROR(AVERAGEIFS('Q3 Daily Log'!$I$4:$I$861,'Q3 Daily Log'!$B$4:$B$861,"&gt;="&amp;DATE(2026,11,2),'Q3 Daily Log'!$B$4:$B$861,"&lt;="&amp;DATE(2026,11,6),'Q3 Daily Log'!$C$4:$C$861,'Q3 Setup'!$C$11),"")</f>
        <v/>
      </c>
      <c r="G73" s="51" t="str">
        <f>IFERROR(AVERAGEIFS('Q3 Daily Log'!$K$4:$K$861,'Q3 Daily Log'!$B$4:$B$861,"&gt;="&amp;DATE(2026,11,2),'Q3 Daily Log'!$B$4:$B$861,"&lt;="&amp;DATE(2026,11,6),'Q3 Daily Log'!$C$4:$C$861,'Q3 Setup'!$C$11),"")</f>
        <v/>
      </c>
      <c r="H73" s="50">
        <f>IFERROR(SUMIFS('Q3 Daily Log'!$E$4:$E$861,'Q3 Daily Log'!$B$4:$B$861,"&gt;="&amp;DATE(2026,11,2),'Q3 Daily Log'!$B$4:$B$861,"&lt;="&amp;DATE(2026,11,6),'Q3 Daily Log'!$C$4:$C$861,'Q3 Setup'!$C$11),"")</f>
        <v>0</v>
      </c>
      <c r="I73" s="52">
        <f>IFERROR(SUMIFS('Q3 Daily Log'!$I$4:$I$861,'Q3 Daily Log'!$B$4:$B$861,"&gt;="&amp;DATE(2026,11,2),'Q3 Daily Log'!$B$4:$B$861,"&lt;="&amp;DATE(2026,11,6),'Q3 Daily Log'!$C$4:$C$861,'Q3 Setup'!$C$11),"")</f>
        <v>0</v>
      </c>
      <c r="J73" s="50">
        <f>IFERROR(SUMIFS('Q3 Daily Log'!$L$4:$L$861,'Q3 Daily Log'!$B$4:$B$861,"&gt;="&amp;DATE(2026,11,2),'Q3 Daily Log'!$B$4:$B$861,"&lt;="&amp;DATE(2026,11,6),'Q3 Daily Log'!$C$4:$C$861,'Q3 Setup'!$C$11),"")</f>
        <v>0</v>
      </c>
      <c r="K73" s="50">
        <f>IFERROR(SUMIFS('Q3 Daily Log'!$M$4:$M$861,'Q3 Daily Log'!$B$4:$B$861,"&gt;="&amp;DATE(2026,11,2),'Q3 Daily Log'!$B$4:$B$861,"&lt;="&amp;DATE(2026,11,6),'Q3 Daily Log'!$C$4:$C$861,'Q3 Setup'!$C$11),"")</f>
        <v>0</v>
      </c>
      <c r="L73" s="29">
        <f>IFERROR(SUMIFS('Q3 Daily Log'!$N$4:$N$861,'Q3 Daily Log'!$B$4:$B$861,"&gt;="&amp;DATE(2026,11,2),'Q3 Daily Log'!$B$4:$B$861,"&lt;="&amp;DATE(2026,11,6),'Q3 Daily Log'!$C$4:$C$861,'Q3 Setup'!$C$11),"")</f>
        <v>0</v>
      </c>
      <c r="M73" s="51" t="str">
        <f>IFERROR(SUMIFS('Q3 Daily Log'!$N$4:$N$861,'Q3 Daily Log'!$B$4:$B$861,"&gt;="&amp;DATE(2026,11,2),'Q3 Daily Log'!$B$4:$B$861,"&lt;="&amp;DATE(2026,11,6),'Q3 Daily Log'!$C$4:$C$861,'Q3 Setup'!$C$11)/SUMIFS('Q3 Daily Log'!$O$4:$O$861,'Q3 Daily Log'!$B$4:$B$861,"&gt;="&amp;DATE(2026,11,2),'Q3 Daily Log'!$B$4:$B$861,"&lt;="&amp;DATE(2026,11,6),'Q3 Daily Log'!$C$4:$C$861,'Q3 Setup'!$C$11),"" )</f>
        <v/>
      </c>
    </row>
    <row r="74" spans="2:13" ht="18.75" customHeight="1" x14ac:dyDescent="0.2">
      <c r="B74" s="53" t="s">
        <v>105</v>
      </c>
      <c r="C74" s="54" t="str">
        <f>'Q3 Setup'!$C$12</f>
        <v>Rep 6</v>
      </c>
      <c r="D74" s="55" t="str">
        <f>IFERROR(AVERAGEIFS('Q3 Daily Log'!$E$4:$E$861,'Q3 Daily Log'!$B$4:$B$861,"&gt;="&amp;DATE(2026,11,2),'Q3 Daily Log'!$B$4:$B$861,"&lt;="&amp;DATE(2026,11,6),'Q3 Daily Log'!$C$4:$C$861,'Q3 Setup'!$C$12),"")</f>
        <v/>
      </c>
      <c r="E74" s="56" t="str">
        <f>IFERROR(AVERAGEIFS('Q3 Daily Log'!$H$4:$H$861,'Q3 Daily Log'!$B$4:$B$861,"&gt;="&amp;DATE(2026,11,2),'Q3 Daily Log'!$B$4:$B$861,"&lt;="&amp;DATE(2026,11,6),'Q3 Daily Log'!$C$4:$C$861,'Q3 Setup'!$C$12),"")</f>
        <v/>
      </c>
      <c r="F74" s="57" t="str">
        <f>IFERROR(AVERAGEIFS('Q3 Daily Log'!$I$4:$I$861,'Q3 Daily Log'!$B$4:$B$861,"&gt;="&amp;DATE(2026,11,2),'Q3 Daily Log'!$B$4:$B$861,"&lt;="&amp;DATE(2026,11,6),'Q3 Daily Log'!$C$4:$C$861,'Q3 Setup'!$C$12),"")</f>
        <v/>
      </c>
      <c r="G74" s="56" t="str">
        <f>IFERROR(AVERAGEIFS('Q3 Daily Log'!$K$4:$K$861,'Q3 Daily Log'!$B$4:$B$861,"&gt;="&amp;DATE(2026,11,2),'Q3 Daily Log'!$B$4:$B$861,"&lt;="&amp;DATE(2026,11,6),'Q3 Daily Log'!$C$4:$C$861,'Q3 Setup'!$C$12),"")</f>
        <v/>
      </c>
      <c r="H74" s="55">
        <f>IFERROR(SUMIFS('Q3 Daily Log'!$E$4:$E$861,'Q3 Daily Log'!$B$4:$B$861,"&gt;="&amp;DATE(2026,11,2),'Q3 Daily Log'!$B$4:$B$861,"&lt;="&amp;DATE(2026,11,6),'Q3 Daily Log'!$C$4:$C$861,'Q3 Setup'!$C$12),"")</f>
        <v>0</v>
      </c>
      <c r="I74" s="57">
        <f>IFERROR(SUMIFS('Q3 Daily Log'!$I$4:$I$861,'Q3 Daily Log'!$B$4:$B$861,"&gt;="&amp;DATE(2026,11,2),'Q3 Daily Log'!$B$4:$B$861,"&lt;="&amp;DATE(2026,11,6),'Q3 Daily Log'!$C$4:$C$861,'Q3 Setup'!$C$12),"")</f>
        <v>0</v>
      </c>
      <c r="J74" s="55">
        <f>IFERROR(SUMIFS('Q3 Daily Log'!$L$4:$L$861,'Q3 Daily Log'!$B$4:$B$861,"&gt;="&amp;DATE(2026,11,2),'Q3 Daily Log'!$B$4:$B$861,"&lt;="&amp;DATE(2026,11,6),'Q3 Daily Log'!$C$4:$C$861,'Q3 Setup'!$C$12),"")</f>
        <v>0</v>
      </c>
      <c r="K74" s="55">
        <f>IFERROR(SUMIFS('Q3 Daily Log'!$M$4:$M$861,'Q3 Daily Log'!$B$4:$B$861,"&gt;="&amp;DATE(2026,11,2),'Q3 Daily Log'!$B$4:$B$861,"&lt;="&amp;DATE(2026,11,6),'Q3 Daily Log'!$C$4:$C$861,'Q3 Setup'!$C$12),"")</f>
        <v>0</v>
      </c>
      <c r="L74" s="29">
        <f>IFERROR(SUMIFS('Q3 Daily Log'!$N$4:$N$861,'Q3 Daily Log'!$B$4:$B$861,"&gt;="&amp;DATE(2026,11,2),'Q3 Daily Log'!$B$4:$B$861,"&lt;="&amp;DATE(2026,11,6),'Q3 Daily Log'!$C$4:$C$861,'Q3 Setup'!$C$12),"")</f>
        <v>0</v>
      </c>
      <c r="M74" s="56" t="str">
        <f>IFERROR(SUMIFS('Q3 Daily Log'!$N$4:$N$861,'Q3 Daily Log'!$B$4:$B$861,"&gt;="&amp;DATE(2026,11,2),'Q3 Daily Log'!$B$4:$B$861,"&lt;="&amp;DATE(2026,11,6),'Q3 Daily Log'!$C$4:$C$861,'Q3 Setup'!$C$12)/SUMIFS('Q3 Daily Log'!$O$4:$O$861,'Q3 Daily Log'!$B$4:$B$861,"&gt;="&amp;DATE(2026,11,2),'Q3 Daily Log'!$B$4:$B$861,"&lt;="&amp;DATE(2026,11,6),'Q3 Daily Log'!$C$4:$C$861,'Q3 Setup'!$C$12),"" )</f>
        <v/>
      </c>
    </row>
    <row r="75" spans="2:13" ht="18.75" customHeight="1" x14ac:dyDescent="0.2">
      <c r="B75" s="48" t="s">
        <v>105</v>
      </c>
      <c r="C75" s="49" t="str">
        <f>'Q3 Setup'!$C$13</f>
        <v>Rep 7</v>
      </c>
      <c r="D75" s="50" t="str">
        <f>IFERROR(AVERAGEIFS('Q3 Daily Log'!$E$4:$E$861,'Q3 Daily Log'!$B$4:$B$861,"&gt;="&amp;DATE(2026,11,2),'Q3 Daily Log'!$B$4:$B$861,"&lt;="&amp;DATE(2026,11,6),'Q3 Daily Log'!$C$4:$C$861,'Q3 Setup'!$C$13),"")</f>
        <v/>
      </c>
      <c r="E75" s="51" t="str">
        <f>IFERROR(AVERAGEIFS('Q3 Daily Log'!$H$4:$H$861,'Q3 Daily Log'!$B$4:$B$861,"&gt;="&amp;DATE(2026,11,2),'Q3 Daily Log'!$B$4:$B$861,"&lt;="&amp;DATE(2026,11,6),'Q3 Daily Log'!$C$4:$C$861,'Q3 Setup'!$C$13),"")</f>
        <v/>
      </c>
      <c r="F75" s="52" t="str">
        <f>IFERROR(AVERAGEIFS('Q3 Daily Log'!$I$4:$I$861,'Q3 Daily Log'!$B$4:$B$861,"&gt;="&amp;DATE(2026,11,2),'Q3 Daily Log'!$B$4:$B$861,"&lt;="&amp;DATE(2026,11,6),'Q3 Daily Log'!$C$4:$C$861,'Q3 Setup'!$C$13),"")</f>
        <v/>
      </c>
      <c r="G75" s="51" t="str">
        <f>IFERROR(AVERAGEIFS('Q3 Daily Log'!$K$4:$K$861,'Q3 Daily Log'!$B$4:$B$861,"&gt;="&amp;DATE(2026,11,2),'Q3 Daily Log'!$B$4:$B$861,"&lt;="&amp;DATE(2026,11,6),'Q3 Daily Log'!$C$4:$C$861,'Q3 Setup'!$C$13),"")</f>
        <v/>
      </c>
      <c r="H75" s="50">
        <f>IFERROR(SUMIFS('Q3 Daily Log'!$E$4:$E$861,'Q3 Daily Log'!$B$4:$B$861,"&gt;="&amp;DATE(2026,11,2),'Q3 Daily Log'!$B$4:$B$861,"&lt;="&amp;DATE(2026,11,6),'Q3 Daily Log'!$C$4:$C$861,'Q3 Setup'!$C$13),"")</f>
        <v>0</v>
      </c>
      <c r="I75" s="52">
        <f>IFERROR(SUMIFS('Q3 Daily Log'!$I$4:$I$861,'Q3 Daily Log'!$B$4:$B$861,"&gt;="&amp;DATE(2026,11,2),'Q3 Daily Log'!$B$4:$B$861,"&lt;="&amp;DATE(2026,11,6),'Q3 Daily Log'!$C$4:$C$861,'Q3 Setup'!$C$13),"")</f>
        <v>0</v>
      </c>
      <c r="J75" s="50">
        <f>IFERROR(SUMIFS('Q3 Daily Log'!$L$4:$L$861,'Q3 Daily Log'!$B$4:$B$861,"&gt;="&amp;DATE(2026,11,2),'Q3 Daily Log'!$B$4:$B$861,"&lt;="&amp;DATE(2026,11,6),'Q3 Daily Log'!$C$4:$C$861,'Q3 Setup'!$C$13),"")</f>
        <v>0</v>
      </c>
      <c r="K75" s="50">
        <f>IFERROR(SUMIFS('Q3 Daily Log'!$M$4:$M$861,'Q3 Daily Log'!$B$4:$B$861,"&gt;="&amp;DATE(2026,11,2),'Q3 Daily Log'!$B$4:$B$861,"&lt;="&amp;DATE(2026,11,6),'Q3 Daily Log'!$C$4:$C$861,'Q3 Setup'!$C$13),"")</f>
        <v>0</v>
      </c>
      <c r="L75" s="29">
        <f>IFERROR(SUMIFS('Q3 Daily Log'!$N$4:$N$861,'Q3 Daily Log'!$B$4:$B$861,"&gt;="&amp;DATE(2026,11,2),'Q3 Daily Log'!$B$4:$B$861,"&lt;="&amp;DATE(2026,11,6),'Q3 Daily Log'!$C$4:$C$861,'Q3 Setup'!$C$13),"")</f>
        <v>0</v>
      </c>
      <c r="M75" s="51" t="str">
        <f>IFERROR(SUMIFS('Q3 Daily Log'!$N$4:$N$861,'Q3 Daily Log'!$B$4:$B$861,"&gt;="&amp;DATE(2026,11,2),'Q3 Daily Log'!$B$4:$B$861,"&lt;="&amp;DATE(2026,11,6),'Q3 Daily Log'!$C$4:$C$861,'Q3 Setup'!$C$13)/SUMIFS('Q3 Daily Log'!$O$4:$O$861,'Q3 Daily Log'!$B$4:$B$861,"&gt;="&amp;DATE(2026,11,2),'Q3 Daily Log'!$B$4:$B$861,"&lt;="&amp;DATE(2026,11,6),'Q3 Daily Log'!$C$4:$C$861,'Q3 Setup'!$C$13),"" )</f>
        <v/>
      </c>
    </row>
    <row r="76" spans="2:13" ht="18.75" customHeight="1" x14ac:dyDescent="0.2">
      <c r="B76" s="53" t="s">
        <v>105</v>
      </c>
      <c r="C76" s="54" t="str">
        <f>'Q3 Setup'!$C$14</f>
        <v>Rep 8</v>
      </c>
      <c r="D76" s="55" t="str">
        <f>IFERROR(AVERAGEIFS('Q3 Daily Log'!$E$4:$E$861,'Q3 Daily Log'!$B$4:$B$861,"&gt;="&amp;DATE(2026,11,2),'Q3 Daily Log'!$B$4:$B$861,"&lt;="&amp;DATE(2026,11,6),'Q3 Daily Log'!$C$4:$C$861,'Q3 Setup'!$C$14),"")</f>
        <v/>
      </c>
      <c r="E76" s="56" t="str">
        <f>IFERROR(AVERAGEIFS('Q3 Daily Log'!$H$4:$H$861,'Q3 Daily Log'!$B$4:$B$861,"&gt;="&amp;DATE(2026,11,2),'Q3 Daily Log'!$B$4:$B$861,"&lt;="&amp;DATE(2026,11,6),'Q3 Daily Log'!$C$4:$C$861,'Q3 Setup'!$C$14),"")</f>
        <v/>
      </c>
      <c r="F76" s="57" t="str">
        <f>IFERROR(AVERAGEIFS('Q3 Daily Log'!$I$4:$I$861,'Q3 Daily Log'!$B$4:$B$861,"&gt;="&amp;DATE(2026,11,2),'Q3 Daily Log'!$B$4:$B$861,"&lt;="&amp;DATE(2026,11,6),'Q3 Daily Log'!$C$4:$C$861,'Q3 Setup'!$C$14),"")</f>
        <v/>
      </c>
      <c r="G76" s="56" t="str">
        <f>IFERROR(AVERAGEIFS('Q3 Daily Log'!$K$4:$K$861,'Q3 Daily Log'!$B$4:$B$861,"&gt;="&amp;DATE(2026,11,2),'Q3 Daily Log'!$B$4:$B$861,"&lt;="&amp;DATE(2026,11,6),'Q3 Daily Log'!$C$4:$C$861,'Q3 Setup'!$C$14),"")</f>
        <v/>
      </c>
      <c r="H76" s="55">
        <f>IFERROR(SUMIFS('Q3 Daily Log'!$E$4:$E$861,'Q3 Daily Log'!$B$4:$B$861,"&gt;="&amp;DATE(2026,11,2),'Q3 Daily Log'!$B$4:$B$861,"&lt;="&amp;DATE(2026,11,6),'Q3 Daily Log'!$C$4:$C$861,'Q3 Setup'!$C$14),"")</f>
        <v>0</v>
      </c>
      <c r="I76" s="57">
        <f>IFERROR(SUMIFS('Q3 Daily Log'!$I$4:$I$861,'Q3 Daily Log'!$B$4:$B$861,"&gt;="&amp;DATE(2026,11,2),'Q3 Daily Log'!$B$4:$B$861,"&lt;="&amp;DATE(2026,11,6),'Q3 Daily Log'!$C$4:$C$861,'Q3 Setup'!$C$14),"")</f>
        <v>0</v>
      </c>
      <c r="J76" s="55">
        <f>IFERROR(SUMIFS('Q3 Daily Log'!$L$4:$L$861,'Q3 Daily Log'!$B$4:$B$861,"&gt;="&amp;DATE(2026,11,2),'Q3 Daily Log'!$B$4:$B$861,"&lt;="&amp;DATE(2026,11,6),'Q3 Daily Log'!$C$4:$C$861,'Q3 Setup'!$C$14),"")</f>
        <v>0</v>
      </c>
      <c r="K76" s="55">
        <f>IFERROR(SUMIFS('Q3 Daily Log'!$M$4:$M$861,'Q3 Daily Log'!$B$4:$B$861,"&gt;="&amp;DATE(2026,11,2),'Q3 Daily Log'!$B$4:$B$861,"&lt;="&amp;DATE(2026,11,6),'Q3 Daily Log'!$C$4:$C$861,'Q3 Setup'!$C$14),"")</f>
        <v>0</v>
      </c>
      <c r="L76" s="29">
        <f>IFERROR(SUMIFS('Q3 Daily Log'!$N$4:$N$861,'Q3 Daily Log'!$B$4:$B$861,"&gt;="&amp;DATE(2026,11,2),'Q3 Daily Log'!$B$4:$B$861,"&lt;="&amp;DATE(2026,11,6),'Q3 Daily Log'!$C$4:$C$861,'Q3 Setup'!$C$14),"")</f>
        <v>0</v>
      </c>
      <c r="M76" s="56" t="str">
        <f>IFERROR(SUMIFS('Q3 Daily Log'!$N$4:$N$861,'Q3 Daily Log'!$B$4:$B$861,"&gt;="&amp;DATE(2026,11,2),'Q3 Daily Log'!$B$4:$B$861,"&lt;="&amp;DATE(2026,11,6),'Q3 Daily Log'!$C$4:$C$861,'Q3 Setup'!$C$14)/SUMIFS('Q3 Daily Log'!$O$4:$O$861,'Q3 Daily Log'!$B$4:$B$861,"&gt;="&amp;DATE(2026,11,2),'Q3 Daily Log'!$B$4:$B$861,"&lt;="&amp;DATE(2026,11,6),'Q3 Daily Log'!$C$4:$C$861,'Q3 Setup'!$C$14),"" )</f>
        <v/>
      </c>
    </row>
    <row r="77" spans="2:13" ht="18.75" customHeight="1" x14ac:dyDescent="0.2">
      <c r="B77" s="48" t="s">
        <v>105</v>
      </c>
      <c r="C77" s="49" t="str">
        <f>'Q3 Setup'!$C$15</f>
        <v>Rep 9</v>
      </c>
      <c r="D77" s="50" t="str">
        <f>IFERROR(AVERAGEIFS('Q3 Daily Log'!$E$4:$E$861,'Q3 Daily Log'!$B$4:$B$861,"&gt;="&amp;DATE(2026,11,2),'Q3 Daily Log'!$B$4:$B$861,"&lt;="&amp;DATE(2026,11,6),'Q3 Daily Log'!$C$4:$C$861,'Q3 Setup'!$C$15),"")</f>
        <v/>
      </c>
      <c r="E77" s="51" t="str">
        <f>IFERROR(AVERAGEIFS('Q3 Daily Log'!$H$4:$H$861,'Q3 Daily Log'!$B$4:$B$861,"&gt;="&amp;DATE(2026,11,2),'Q3 Daily Log'!$B$4:$B$861,"&lt;="&amp;DATE(2026,11,6),'Q3 Daily Log'!$C$4:$C$861,'Q3 Setup'!$C$15),"")</f>
        <v/>
      </c>
      <c r="F77" s="52" t="str">
        <f>IFERROR(AVERAGEIFS('Q3 Daily Log'!$I$4:$I$861,'Q3 Daily Log'!$B$4:$B$861,"&gt;="&amp;DATE(2026,11,2),'Q3 Daily Log'!$B$4:$B$861,"&lt;="&amp;DATE(2026,11,6),'Q3 Daily Log'!$C$4:$C$861,'Q3 Setup'!$C$15),"")</f>
        <v/>
      </c>
      <c r="G77" s="51" t="str">
        <f>IFERROR(AVERAGEIFS('Q3 Daily Log'!$K$4:$K$861,'Q3 Daily Log'!$B$4:$B$861,"&gt;="&amp;DATE(2026,11,2),'Q3 Daily Log'!$B$4:$B$861,"&lt;="&amp;DATE(2026,11,6),'Q3 Daily Log'!$C$4:$C$861,'Q3 Setup'!$C$15),"")</f>
        <v/>
      </c>
      <c r="H77" s="50">
        <f>IFERROR(SUMIFS('Q3 Daily Log'!$E$4:$E$861,'Q3 Daily Log'!$B$4:$B$861,"&gt;="&amp;DATE(2026,11,2),'Q3 Daily Log'!$B$4:$B$861,"&lt;="&amp;DATE(2026,11,6),'Q3 Daily Log'!$C$4:$C$861,'Q3 Setup'!$C$15),"")</f>
        <v>0</v>
      </c>
      <c r="I77" s="52">
        <f>IFERROR(SUMIFS('Q3 Daily Log'!$I$4:$I$861,'Q3 Daily Log'!$B$4:$B$861,"&gt;="&amp;DATE(2026,11,2),'Q3 Daily Log'!$B$4:$B$861,"&lt;="&amp;DATE(2026,11,6),'Q3 Daily Log'!$C$4:$C$861,'Q3 Setup'!$C$15),"")</f>
        <v>0</v>
      </c>
      <c r="J77" s="50">
        <f>IFERROR(SUMIFS('Q3 Daily Log'!$L$4:$L$861,'Q3 Daily Log'!$B$4:$B$861,"&gt;="&amp;DATE(2026,11,2),'Q3 Daily Log'!$B$4:$B$861,"&lt;="&amp;DATE(2026,11,6),'Q3 Daily Log'!$C$4:$C$861,'Q3 Setup'!$C$15),"")</f>
        <v>0</v>
      </c>
      <c r="K77" s="50">
        <f>IFERROR(SUMIFS('Q3 Daily Log'!$M$4:$M$861,'Q3 Daily Log'!$B$4:$B$861,"&gt;="&amp;DATE(2026,11,2),'Q3 Daily Log'!$B$4:$B$861,"&lt;="&amp;DATE(2026,11,6),'Q3 Daily Log'!$C$4:$C$861,'Q3 Setup'!$C$15),"")</f>
        <v>0</v>
      </c>
      <c r="L77" s="29">
        <f>IFERROR(SUMIFS('Q3 Daily Log'!$N$4:$N$861,'Q3 Daily Log'!$B$4:$B$861,"&gt;="&amp;DATE(2026,11,2),'Q3 Daily Log'!$B$4:$B$861,"&lt;="&amp;DATE(2026,11,6),'Q3 Daily Log'!$C$4:$C$861,'Q3 Setup'!$C$15),"")</f>
        <v>0</v>
      </c>
      <c r="M77" s="51" t="str">
        <f>IFERROR(SUMIFS('Q3 Daily Log'!$N$4:$N$861,'Q3 Daily Log'!$B$4:$B$861,"&gt;="&amp;DATE(2026,11,2),'Q3 Daily Log'!$B$4:$B$861,"&lt;="&amp;DATE(2026,11,6),'Q3 Daily Log'!$C$4:$C$861,'Q3 Setup'!$C$15)/SUMIFS('Q3 Daily Log'!$O$4:$O$861,'Q3 Daily Log'!$B$4:$B$861,"&gt;="&amp;DATE(2026,11,2),'Q3 Daily Log'!$B$4:$B$861,"&lt;="&amp;DATE(2026,11,6),'Q3 Daily Log'!$C$4:$C$861,'Q3 Setup'!$C$15),"" )</f>
        <v/>
      </c>
    </row>
    <row r="78" spans="2:13" ht="18.75" customHeight="1" x14ac:dyDescent="0.2">
      <c r="B78" s="53" t="s">
        <v>105</v>
      </c>
      <c r="C78" s="54" t="str">
        <f>'Q3 Setup'!$C$16</f>
        <v>Rep 10</v>
      </c>
      <c r="D78" s="55" t="str">
        <f>IFERROR(AVERAGEIFS('Q3 Daily Log'!$E$4:$E$861,'Q3 Daily Log'!$B$4:$B$861,"&gt;="&amp;DATE(2026,11,2),'Q3 Daily Log'!$B$4:$B$861,"&lt;="&amp;DATE(2026,11,6),'Q3 Daily Log'!$C$4:$C$861,'Q3 Setup'!$C$16),"")</f>
        <v/>
      </c>
      <c r="E78" s="56" t="str">
        <f>IFERROR(AVERAGEIFS('Q3 Daily Log'!$H$4:$H$861,'Q3 Daily Log'!$B$4:$B$861,"&gt;="&amp;DATE(2026,11,2),'Q3 Daily Log'!$B$4:$B$861,"&lt;="&amp;DATE(2026,11,6),'Q3 Daily Log'!$C$4:$C$861,'Q3 Setup'!$C$16),"")</f>
        <v/>
      </c>
      <c r="F78" s="57" t="str">
        <f>IFERROR(AVERAGEIFS('Q3 Daily Log'!$I$4:$I$861,'Q3 Daily Log'!$B$4:$B$861,"&gt;="&amp;DATE(2026,11,2),'Q3 Daily Log'!$B$4:$B$861,"&lt;="&amp;DATE(2026,11,6),'Q3 Daily Log'!$C$4:$C$861,'Q3 Setup'!$C$16),"")</f>
        <v/>
      </c>
      <c r="G78" s="56" t="str">
        <f>IFERROR(AVERAGEIFS('Q3 Daily Log'!$K$4:$K$861,'Q3 Daily Log'!$B$4:$B$861,"&gt;="&amp;DATE(2026,11,2),'Q3 Daily Log'!$B$4:$B$861,"&lt;="&amp;DATE(2026,11,6),'Q3 Daily Log'!$C$4:$C$861,'Q3 Setup'!$C$16),"")</f>
        <v/>
      </c>
      <c r="H78" s="55">
        <f>IFERROR(SUMIFS('Q3 Daily Log'!$E$4:$E$861,'Q3 Daily Log'!$B$4:$B$861,"&gt;="&amp;DATE(2026,11,2),'Q3 Daily Log'!$B$4:$B$861,"&lt;="&amp;DATE(2026,11,6),'Q3 Daily Log'!$C$4:$C$861,'Q3 Setup'!$C$16),"")</f>
        <v>0</v>
      </c>
      <c r="I78" s="57">
        <f>IFERROR(SUMIFS('Q3 Daily Log'!$I$4:$I$861,'Q3 Daily Log'!$B$4:$B$861,"&gt;="&amp;DATE(2026,11,2),'Q3 Daily Log'!$B$4:$B$861,"&lt;="&amp;DATE(2026,11,6),'Q3 Daily Log'!$C$4:$C$861,'Q3 Setup'!$C$16),"")</f>
        <v>0</v>
      </c>
      <c r="J78" s="55">
        <f>IFERROR(SUMIFS('Q3 Daily Log'!$L$4:$L$861,'Q3 Daily Log'!$B$4:$B$861,"&gt;="&amp;DATE(2026,11,2),'Q3 Daily Log'!$B$4:$B$861,"&lt;="&amp;DATE(2026,11,6),'Q3 Daily Log'!$C$4:$C$861,'Q3 Setup'!$C$16),"")</f>
        <v>0</v>
      </c>
      <c r="K78" s="55">
        <f>IFERROR(SUMIFS('Q3 Daily Log'!$M$4:$M$861,'Q3 Daily Log'!$B$4:$B$861,"&gt;="&amp;DATE(2026,11,2),'Q3 Daily Log'!$B$4:$B$861,"&lt;="&amp;DATE(2026,11,6),'Q3 Daily Log'!$C$4:$C$861,'Q3 Setup'!$C$16),"")</f>
        <v>0</v>
      </c>
      <c r="L78" s="29">
        <f>IFERROR(SUMIFS('Q3 Daily Log'!$N$4:$N$861,'Q3 Daily Log'!$B$4:$B$861,"&gt;="&amp;DATE(2026,11,2),'Q3 Daily Log'!$B$4:$B$861,"&lt;="&amp;DATE(2026,11,6),'Q3 Daily Log'!$C$4:$C$861,'Q3 Setup'!$C$16),"")</f>
        <v>0</v>
      </c>
      <c r="M78" s="56" t="str">
        <f>IFERROR(SUMIFS('Q3 Daily Log'!$N$4:$N$861,'Q3 Daily Log'!$B$4:$B$861,"&gt;="&amp;DATE(2026,11,2),'Q3 Daily Log'!$B$4:$B$861,"&lt;="&amp;DATE(2026,11,6),'Q3 Daily Log'!$C$4:$C$861,'Q3 Setup'!$C$16)/SUMIFS('Q3 Daily Log'!$O$4:$O$861,'Q3 Daily Log'!$B$4:$B$861,"&gt;="&amp;DATE(2026,11,2),'Q3 Daily Log'!$B$4:$B$861,"&lt;="&amp;DATE(2026,11,6),'Q3 Daily Log'!$C$4:$C$861,'Q3 Setup'!$C$16),"" )</f>
        <v/>
      </c>
    </row>
    <row r="79" spans="2:13" ht="18.75" customHeight="1" x14ac:dyDescent="0.2">
      <c r="B79" s="48" t="s">
        <v>105</v>
      </c>
      <c r="C79" s="49">
        <f>'Q3 Setup'!$C$17</f>
        <v>0</v>
      </c>
      <c r="D79" s="50" t="str">
        <f>IFERROR(AVERAGEIFS('Q3 Daily Log'!$E$4:$E$861,'Q3 Daily Log'!$B$4:$B$861,"&gt;="&amp;DATE(2026,11,2),'Q3 Daily Log'!$B$4:$B$861,"&lt;="&amp;DATE(2026,11,6),'Q3 Daily Log'!$C$4:$C$861,'Q3 Setup'!$C$17),"")</f>
        <v/>
      </c>
      <c r="E79" s="51" t="str">
        <f>IFERROR(AVERAGEIFS('Q3 Daily Log'!$H$4:$H$861,'Q3 Daily Log'!$B$4:$B$861,"&gt;="&amp;DATE(2026,11,2),'Q3 Daily Log'!$B$4:$B$861,"&lt;="&amp;DATE(2026,11,6),'Q3 Daily Log'!$C$4:$C$861,'Q3 Setup'!$C$17),"")</f>
        <v/>
      </c>
      <c r="F79" s="52" t="str">
        <f>IFERROR(AVERAGEIFS('Q3 Daily Log'!$I$4:$I$861,'Q3 Daily Log'!$B$4:$B$861,"&gt;="&amp;DATE(2026,11,2),'Q3 Daily Log'!$B$4:$B$861,"&lt;="&amp;DATE(2026,11,6),'Q3 Daily Log'!$C$4:$C$861,'Q3 Setup'!$C$17),"")</f>
        <v/>
      </c>
      <c r="G79" s="51" t="str">
        <f>IFERROR(AVERAGEIFS('Q3 Daily Log'!$K$4:$K$861,'Q3 Daily Log'!$B$4:$B$861,"&gt;="&amp;DATE(2026,11,2),'Q3 Daily Log'!$B$4:$B$861,"&lt;="&amp;DATE(2026,11,6),'Q3 Daily Log'!$C$4:$C$861,'Q3 Setup'!$C$17),"")</f>
        <v/>
      </c>
      <c r="H79" s="50">
        <f>IFERROR(SUMIFS('Q3 Daily Log'!$E$4:$E$861,'Q3 Daily Log'!$B$4:$B$861,"&gt;="&amp;DATE(2026,11,2),'Q3 Daily Log'!$B$4:$B$861,"&lt;="&amp;DATE(2026,11,6),'Q3 Daily Log'!$C$4:$C$861,'Q3 Setup'!$C$17),"")</f>
        <v>0</v>
      </c>
      <c r="I79" s="52">
        <f>IFERROR(SUMIFS('Q3 Daily Log'!$I$4:$I$861,'Q3 Daily Log'!$B$4:$B$861,"&gt;="&amp;DATE(2026,11,2),'Q3 Daily Log'!$B$4:$B$861,"&lt;="&amp;DATE(2026,11,6),'Q3 Daily Log'!$C$4:$C$861,'Q3 Setup'!$C$17),"")</f>
        <v>0</v>
      </c>
      <c r="J79" s="50">
        <f>IFERROR(SUMIFS('Q3 Daily Log'!$L$4:$L$861,'Q3 Daily Log'!$B$4:$B$861,"&gt;="&amp;DATE(2026,11,2),'Q3 Daily Log'!$B$4:$B$861,"&lt;="&amp;DATE(2026,11,6),'Q3 Daily Log'!$C$4:$C$861,'Q3 Setup'!$C$17),"")</f>
        <v>0</v>
      </c>
      <c r="K79" s="50">
        <f>IFERROR(SUMIFS('Q3 Daily Log'!$M$4:$M$861,'Q3 Daily Log'!$B$4:$B$861,"&gt;="&amp;DATE(2026,11,2),'Q3 Daily Log'!$B$4:$B$861,"&lt;="&amp;DATE(2026,11,6),'Q3 Daily Log'!$C$4:$C$861,'Q3 Setup'!$C$17),"")</f>
        <v>0</v>
      </c>
      <c r="L79" s="29">
        <f>IFERROR(SUMIFS('Q3 Daily Log'!$N$4:$N$861,'Q3 Daily Log'!$B$4:$B$861,"&gt;="&amp;DATE(2026,11,2),'Q3 Daily Log'!$B$4:$B$861,"&lt;="&amp;DATE(2026,11,6),'Q3 Daily Log'!$C$4:$C$861,'Q3 Setup'!$C$17),"")</f>
        <v>0</v>
      </c>
      <c r="M79" s="51" t="str">
        <f>IFERROR(SUMIFS('Q3 Daily Log'!$N$4:$N$861,'Q3 Daily Log'!$B$4:$B$861,"&gt;="&amp;DATE(2026,11,2),'Q3 Daily Log'!$B$4:$B$861,"&lt;="&amp;DATE(2026,11,6),'Q3 Daily Log'!$C$4:$C$861,'Q3 Setup'!$C$17)/SUMIFS('Q3 Daily Log'!$O$4:$O$861,'Q3 Daily Log'!$B$4:$B$861,"&gt;="&amp;DATE(2026,11,2),'Q3 Daily Log'!$B$4:$B$861,"&lt;="&amp;DATE(2026,11,6),'Q3 Daily Log'!$C$4:$C$861,'Q3 Setup'!$C$17),"" )</f>
        <v/>
      </c>
    </row>
    <row r="80" spans="2:13" ht="18.75" customHeight="1" x14ac:dyDescent="0.2">
      <c r="B80" s="53" t="s">
        <v>105</v>
      </c>
      <c r="C80" s="54">
        <f>'Q3 Setup'!$C$18</f>
        <v>0</v>
      </c>
      <c r="D80" s="55" t="str">
        <f>IFERROR(AVERAGEIFS('Q3 Daily Log'!$E$4:$E$861,'Q3 Daily Log'!$B$4:$B$861,"&gt;="&amp;DATE(2026,11,2),'Q3 Daily Log'!$B$4:$B$861,"&lt;="&amp;DATE(2026,11,6),'Q3 Daily Log'!$C$4:$C$861,'Q3 Setup'!$C$18),"")</f>
        <v/>
      </c>
      <c r="E80" s="56" t="str">
        <f>IFERROR(AVERAGEIFS('Q3 Daily Log'!$H$4:$H$861,'Q3 Daily Log'!$B$4:$B$861,"&gt;="&amp;DATE(2026,11,2),'Q3 Daily Log'!$B$4:$B$861,"&lt;="&amp;DATE(2026,11,6),'Q3 Daily Log'!$C$4:$C$861,'Q3 Setup'!$C$18),"")</f>
        <v/>
      </c>
      <c r="F80" s="57" t="str">
        <f>IFERROR(AVERAGEIFS('Q3 Daily Log'!$I$4:$I$861,'Q3 Daily Log'!$B$4:$B$861,"&gt;="&amp;DATE(2026,11,2),'Q3 Daily Log'!$B$4:$B$861,"&lt;="&amp;DATE(2026,11,6),'Q3 Daily Log'!$C$4:$C$861,'Q3 Setup'!$C$18),"")</f>
        <v/>
      </c>
      <c r="G80" s="56" t="str">
        <f>IFERROR(AVERAGEIFS('Q3 Daily Log'!$K$4:$K$861,'Q3 Daily Log'!$B$4:$B$861,"&gt;="&amp;DATE(2026,11,2),'Q3 Daily Log'!$B$4:$B$861,"&lt;="&amp;DATE(2026,11,6),'Q3 Daily Log'!$C$4:$C$861,'Q3 Setup'!$C$18),"")</f>
        <v/>
      </c>
      <c r="H80" s="55">
        <f>IFERROR(SUMIFS('Q3 Daily Log'!$E$4:$E$861,'Q3 Daily Log'!$B$4:$B$861,"&gt;="&amp;DATE(2026,11,2),'Q3 Daily Log'!$B$4:$B$861,"&lt;="&amp;DATE(2026,11,6),'Q3 Daily Log'!$C$4:$C$861,'Q3 Setup'!$C$18),"")</f>
        <v>0</v>
      </c>
      <c r="I80" s="57">
        <f>IFERROR(SUMIFS('Q3 Daily Log'!$I$4:$I$861,'Q3 Daily Log'!$B$4:$B$861,"&gt;="&amp;DATE(2026,11,2),'Q3 Daily Log'!$B$4:$B$861,"&lt;="&amp;DATE(2026,11,6),'Q3 Daily Log'!$C$4:$C$861,'Q3 Setup'!$C$18),"")</f>
        <v>0</v>
      </c>
      <c r="J80" s="55">
        <f>IFERROR(SUMIFS('Q3 Daily Log'!$L$4:$L$861,'Q3 Daily Log'!$B$4:$B$861,"&gt;="&amp;DATE(2026,11,2),'Q3 Daily Log'!$B$4:$B$861,"&lt;="&amp;DATE(2026,11,6),'Q3 Daily Log'!$C$4:$C$861,'Q3 Setup'!$C$18),"")</f>
        <v>0</v>
      </c>
      <c r="K80" s="55">
        <f>IFERROR(SUMIFS('Q3 Daily Log'!$M$4:$M$861,'Q3 Daily Log'!$B$4:$B$861,"&gt;="&amp;DATE(2026,11,2),'Q3 Daily Log'!$B$4:$B$861,"&lt;="&amp;DATE(2026,11,6),'Q3 Daily Log'!$C$4:$C$861,'Q3 Setup'!$C$18),"")</f>
        <v>0</v>
      </c>
      <c r="L80" s="29">
        <f>IFERROR(SUMIFS('Q3 Daily Log'!$N$4:$N$861,'Q3 Daily Log'!$B$4:$B$861,"&gt;="&amp;DATE(2026,11,2),'Q3 Daily Log'!$B$4:$B$861,"&lt;="&amp;DATE(2026,11,6),'Q3 Daily Log'!$C$4:$C$861,'Q3 Setup'!$C$18),"")</f>
        <v>0</v>
      </c>
      <c r="M80" s="56" t="str">
        <f>IFERROR(SUMIFS('Q3 Daily Log'!$N$4:$N$861,'Q3 Daily Log'!$B$4:$B$861,"&gt;="&amp;DATE(2026,11,2),'Q3 Daily Log'!$B$4:$B$861,"&lt;="&amp;DATE(2026,11,6),'Q3 Daily Log'!$C$4:$C$861,'Q3 Setup'!$C$18)/SUMIFS('Q3 Daily Log'!$O$4:$O$861,'Q3 Daily Log'!$B$4:$B$861,"&gt;="&amp;DATE(2026,11,2),'Q3 Daily Log'!$B$4:$B$861,"&lt;="&amp;DATE(2026,11,6),'Q3 Daily Log'!$C$4:$C$861,'Q3 Setup'!$C$18),"" )</f>
        <v/>
      </c>
    </row>
    <row r="81" spans="2:13" ht="18.75" customHeight="1" x14ac:dyDescent="0.2">
      <c r="B81" s="95" t="s">
        <v>106</v>
      </c>
      <c r="C81" s="95"/>
      <c r="D81" s="76" t="str">
        <f>IFERROR(AVERAGE(D69:D80),"")</f>
        <v/>
      </c>
      <c r="E81" s="77" t="str">
        <f>IFERROR(AVERAGE(E69:E80),"")</f>
        <v/>
      </c>
      <c r="F81" s="78" t="str">
        <f>IFERROR(AVERAGE(F69:F80),"")</f>
        <v/>
      </c>
      <c r="G81" s="77" t="str">
        <f>IFERROR(AVERAGE(G69:G80),"")</f>
        <v/>
      </c>
      <c r="H81" s="76">
        <f>IFERROR(SUM(H69:H80),"")</f>
        <v>0</v>
      </c>
      <c r="I81" s="79">
        <f>IFERROR(SUM(I69:I80),"")</f>
        <v>0</v>
      </c>
      <c r="J81" s="76">
        <f>IFERROR(SUM(J69:J80),"")</f>
        <v>0</v>
      </c>
      <c r="K81" s="76">
        <f>IFERROR(SUM(K69:K80),"")</f>
        <v>0</v>
      </c>
      <c r="L81" s="80">
        <f>IFERROR(SUM(L69:L80),"")</f>
        <v>0</v>
      </c>
      <c r="M81" s="77" t="str">
        <f>IFERROR(AVERAGE(M69:M80),"")</f>
        <v/>
      </c>
    </row>
    <row r="82" spans="2:13" ht="7.5" customHeight="1" x14ac:dyDescent="0.2"/>
    <row r="83" spans="2:13" ht="25.5" customHeight="1" x14ac:dyDescent="0.2">
      <c r="B83" s="94" t="s">
        <v>143</v>
      </c>
      <c r="C83" s="94"/>
      <c r="D83" s="74">
        <v>46335</v>
      </c>
      <c r="E83" s="74">
        <v>46339</v>
      </c>
      <c r="F83" s="75"/>
      <c r="G83" s="75"/>
      <c r="H83" s="75"/>
      <c r="I83" s="75"/>
      <c r="J83" s="75"/>
      <c r="K83" s="75"/>
      <c r="L83" s="75"/>
      <c r="M83" s="75"/>
    </row>
    <row r="84" spans="2:13" ht="36" customHeight="1" x14ac:dyDescent="0.2">
      <c r="B84" s="47" t="s">
        <v>60</v>
      </c>
      <c r="C84" s="47" t="s">
        <v>24</v>
      </c>
      <c r="D84" s="47" t="s">
        <v>61</v>
      </c>
      <c r="E84" s="47" t="s">
        <v>62</v>
      </c>
      <c r="F84" s="47" t="s">
        <v>63</v>
      </c>
      <c r="G84" s="47" t="s">
        <v>64</v>
      </c>
      <c r="H84" s="47" t="s">
        <v>65</v>
      </c>
      <c r="I84" s="47" t="s">
        <v>66</v>
      </c>
      <c r="J84" s="47" t="s">
        <v>67</v>
      </c>
      <c r="K84" s="47" t="s">
        <v>68</v>
      </c>
      <c r="L84" s="47" t="s">
        <v>69</v>
      </c>
      <c r="M84" s="47" t="s">
        <v>70</v>
      </c>
    </row>
    <row r="85" spans="2:13" ht="18.75" customHeight="1" x14ac:dyDescent="0.2">
      <c r="B85" s="48" t="s">
        <v>108</v>
      </c>
      <c r="C85" s="49" t="str">
        <f>'Q3 Setup'!$C$7</f>
        <v>Rep 1</v>
      </c>
      <c r="D85" s="50" t="str">
        <f>IFERROR(AVERAGEIFS('Q3 Daily Log'!$E$4:$E$861,'Q3 Daily Log'!$B$4:$B$861,"&gt;="&amp;DATE(2026,11,9),'Q3 Daily Log'!$B$4:$B$861,"&lt;="&amp;DATE(2026,11,13),'Q3 Daily Log'!$C$4:$C$861,'Q3 Setup'!$C$7),"")</f>
        <v/>
      </c>
      <c r="E85" s="51" t="str">
        <f>IFERROR(AVERAGEIFS('Q3 Daily Log'!$H$4:$H$861,'Q3 Daily Log'!$B$4:$B$861,"&gt;="&amp;DATE(2026,11,9),'Q3 Daily Log'!$B$4:$B$861,"&lt;="&amp;DATE(2026,11,13),'Q3 Daily Log'!$C$4:$C$861,'Q3 Setup'!$C$7),"")</f>
        <v/>
      </c>
      <c r="F85" s="52" t="str">
        <f>IFERROR(AVERAGEIFS('Q3 Daily Log'!$I$4:$I$861,'Q3 Daily Log'!$B$4:$B$861,"&gt;="&amp;DATE(2026,11,9),'Q3 Daily Log'!$B$4:$B$861,"&lt;="&amp;DATE(2026,11,13),'Q3 Daily Log'!$C$4:$C$861,'Q3 Setup'!$C$7),"")</f>
        <v/>
      </c>
      <c r="G85" s="51" t="str">
        <f>IFERROR(AVERAGEIFS('Q3 Daily Log'!$K$4:$K$861,'Q3 Daily Log'!$B$4:$B$861,"&gt;="&amp;DATE(2026,11,9),'Q3 Daily Log'!$B$4:$B$861,"&lt;="&amp;DATE(2026,11,13),'Q3 Daily Log'!$C$4:$C$861,'Q3 Setup'!$C$7),"")</f>
        <v/>
      </c>
      <c r="H85" s="50">
        <f>IFERROR(SUMIFS('Q3 Daily Log'!$E$4:$E$861,'Q3 Daily Log'!$B$4:$B$861,"&gt;="&amp;DATE(2026,11,9),'Q3 Daily Log'!$B$4:$B$861,"&lt;="&amp;DATE(2026,11,13),'Q3 Daily Log'!$C$4:$C$861,'Q3 Setup'!$C$7),"")</f>
        <v>0</v>
      </c>
      <c r="I85" s="52">
        <f>IFERROR(SUMIFS('Q3 Daily Log'!$I$4:$I$861,'Q3 Daily Log'!$B$4:$B$861,"&gt;="&amp;DATE(2026,11,9),'Q3 Daily Log'!$B$4:$B$861,"&lt;="&amp;DATE(2026,11,13),'Q3 Daily Log'!$C$4:$C$861,'Q3 Setup'!$C$7),"")</f>
        <v>0</v>
      </c>
      <c r="J85" s="50">
        <f>IFERROR(SUMIFS('Q3 Daily Log'!$L$4:$L$861,'Q3 Daily Log'!$B$4:$B$861,"&gt;="&amp;DATE(2026,11,9),'Q3 Daily Log'!$B$4:$B$861,"&lt;="&amp;DATE(2026,11,13),'Q3 Daily Log'!$C$4:$C$861,'Q3 Setup'!$C$7),"")</f>
        <v>0</v>
      </c>
      <c r="K85" s="50">
        <f>IFERROR(SUMIFS('Q3 Daily Log'!$M$4:$M$861,'Q3 Daily Log'!$B$4:$B$861,"&gt;="&amp;DATE(2026,11,9),'Q3 Daily Log'!$B$4:$B$861,"&lt;="&amp;DATE(2026,11,13),'Q3 Daily Log'!$C$4:$C$861,'Q3 Setup'!$C$7),"")</f>
        <v>0</v>
      </c>
      <c r="L85" s="29">
        <f>IFERROR(SUMIFS('Q3 Daily Log'!$N$4:$N$861,'Q3 Daily Log'!$B$4:$B$861,"&gt;="&amp;DATE(2026,11,9),'Q3 Daily Log'!$B$4:$B$861,"&lt;="&amp;DATE(2026,11,13),'Q3 Daily Log'!$C$4:$C$861,'Q3 Setup'!$C$7),"")</f>
        <v>0</v>
      </c>
      <c r="M85" s="51" t="str">
        <f>IFERROR(SUMIFS('Q3 Daily Log'!$N$4:$N$861,'Q3 Daily Log'!$B$4:$B$861,"&gt;="&amp;DATE(2026,11,9),'Q3 Daily Log'!$B$4:$B$861,"&lt;="&amp;DATE(2026,11,13),'Q3 Daily Log'!$C$4:$C$861,'Q3 Setup'!$C$7)/SUMIFS('Q3 Daily Log'!$O$4:$O$861,'Q3 Daily Log'!$B$4:$B$861,"&gt;="&amp;DATE(2026,11,9),'Q3 Daily Log'!$B$4:$B$861,"&lt;="&amp;DATE(2026,11,13),'Q3 Daily Log'!$C$4:$C$861,'Q3 Setup'!$C$7),"" )</f>
        <v/>
      </c>
    </row>
    <row r="86" spans="2:13" ht="18.75" customHeight="1" x14ac:dyDescent="0.2">
      <c r="B86" s="53" t="s">
        <v>108</v>
      </c>
      <c r="C86" s="54" t="str">
        <f>'Q3 Setup'!$C$8</f>
        <v>Rep 2</v>
      </c>
      <c r="D86" s="55" t="str">
        <f>IFERROR(AVERAGEIFS('Q3 Daily Log'!$E$4:$E$861,'Q3 Daily Log'!$B$4:$B$861,"&gt;="&amp;DATE(2026,11,9),'Q3 Daily Log'!$B$4:$B$861,"&lt;="&amp;DATE(2026,11,13),'Q3 Daily Log'!$C$4:$C$861,'Q3 Setup'!$C$8),"")</f>
        <v/>
      </c>
      <c r="E86" s="56" t="str">
        <f>IFERROR(AVERAGEIFS('Q3 Daily Log'!$H$4:$H$861,'Q3 Daily Log'!$B$4:$B$861,"&gt;="&amp;DATE(2026,11,9),'Q3 Daily Log'!$B$4:$B$861,"&lt;="&amp;DATE(2026,11,13),'Q3 Daily Log'!$C$4:$C$861,'Q3 Setup'!$C$8),"")</f>
        <v/>
      </c>
      <c r="F86" s="57" t="str">
        <f>IFERROR(AVERAGEIFS('Q3 Daily Log'!$I$4:$I$861,'Q3 Daily Log'!$B$4:$B$861,"&gt;="&amp;DATE(2026,11,9),'Q3 Daily Log'!$B$4:$B$861,"&lt;="&amp;DATE(2026,11,13),'Q3 Daily Log'!$C$4:$C$861,'Q3 Setup'!$C$8),"")</f>
        <v/>
      </c>
      <c r="G86" s="56" t="str">
        <f>IFERROR(AVERAGEIFS('Q3 Daily Log'!$K$4:$K$861,'Q3 Daily Log'!$B$4:$B$861,"&gt;="&amp;DATE(2026,11,9),'Q3 Daily Log'!$B$4:$B$861,"&lt;="&amp;DATE(2026,11,13),'Q3 Daily Log'!$C$4:$C$861,'Q3 Setup'!$C$8),"")</f>
        <v/>
      </c>
      <c r="H86" s="55">
        <f>IFERROR(SUMIFS('Q3 Daily Log'!$E$4:$E$861,'Q3 Daily Log'!$B$4:$B$861,"&gt;="&amp;DATE(2026,11,9),'Q3 Daily Log'!$B$4:$B$861,"&lt;="&amp;DATE(2026,11,13),'Q3 Daily Log'!$C$4:$C$861,'Q3 Setup'!$C$8),"")</f>
        <v>0</v>
      </c>
      <c r="I86" s="57">
        <f>IFERROR(SUMIFS('Q3 Daily Log'!$I$4:$I$861,'Q3 Daily Log'!$B$4:$B$861,"&gt;="&amp;DATE(2026,11,9),'Q3 Daily Log'!$B$4:$B$861,"&lt;="&amp;DATE(2026,11,13),'Q3 Daily Log'!$C$4:$C$861,'Q3 Setup'!$C$8),"")</f>
        <v>0</v>
      </c>
      <c r="J86" s="55">
        <f>IFERROR(SUMIFS('Q3 Daily Log'!$L$4:$L$861,'Q3 Daily Log'!$B$4:$B$861,"&gt;="&amp;DATE(2026,11,9),'Q3 Daily Log'!$B$4:$B$861,"&lt;="&amp;DATE(2026,11,13),'Q3 Daily Log'!$C$4:$C$861,'Q3 Setup'!$C$8),"")</f>
        <v>0</v>
      </c>
      <c r="K86" s="55">
        <f>IFERROR(SUMIFS('Q3 Daily Log'!$M$4:$M$861,'Q3 Daily Log'!$B$4:$B$861,"&gt;="&amp;DATE(2026,11,9),'Q3 Daily Log'!$B$4:$B$861,"&lt;="&amp;DATE(2026,11,13),'Q3 Daily Log'!$C$4:$C$861,'Q3 Setup'!$C$8),"")</f>
        <v>0</v>
      </c>
      <c r="L86" s="29">
        <f>IFERROR(SUMIFS('Q3 Daily Log'!$N$4:$N$861,'Q3 Daily Log'!$B$4:$B$861,"&gt;="&amp;DATE(2026,11,9),'Q3 Daily Log'!$B$4:$B$861,"&lt;="&amp;DATE(2026,11,13),'Q3 Daily Log'!$C$4:$C$861,'Q3 Setup'!$C$8),"")</f>
        <v>0</v>
      </c>
      <c r="M86" s="56" t="str">
        <f>IFERROR(SUMIFS('Q3 Daily Log'!$N$4:$N$861,'Q3 Daily Log'!$B$4:$B$861,"&gt;="&amp;DATE(2026,11,9),'Q3 Daily Log'!$B$4:$B$861,"&lt;="&amp;DATE(2026,11,13),'Q3 Daily Log'!$C$4:$C$861,'Q3 Setup'!$C$8)/SUMIFS('Q3 Daily Log'!$O$4:$O$861,'Q3 Daily Log'!$B$4:$B$861,"&gt;="&amp;DATE(2026,11,9),'Q3 Daily Log'!$B$4:$B$861,"&lt;="&amp;DATE(2026,11,13),'Q3 Daily Log'!$C$4:$C$861,'Q3 Setup'!$C$8),"" )</f>
        <v/>
      </c>
    </row>
    <row r="87" spans="2:13" ht="18.75" customHeight="1" x14ac:dyDescent="0.2">
      <c r="B87" s="48" t="s">
        <v>108</v>
      </c>
      <c r="C87" s="49" t="str">
        <f>'Q3 Setup'!$C$9</f>
        <v>Rep 3</v>
      </c>
      <c r="D87" s="50" t="str">
        <f>IFERROR(AVERAGEIFS('Q3 Daily Log'!$E$4:$E$861,'Q3 Daily Log'!$B$4:$B$861,"&gt;="&amp;DATE(2026,11,9),'Q3 Daily Log'!$B$4:$B$861,"&lt;="&amp;DATE(2026,11,13),'Q3 Daily Log'!$C$4:$C$861,'Q3 Setup'!$C$9),"")</f>
        <v/>
      </c>
      <c r="E87" s="51" t="str">
        <f>IFERROR(AVERAGEIFS('Q3 Daily Log'!$H$4:$H$861,'Q3 Daily Log'!$B$4:$B$861,"&gt;="&amp;DATE(2026,11,9),'Q3 Daily Log'!$B$4:$B$861,"&lt;="&amp;DATE(2026,11,13),'Q3 Daily Log'!$C$4:$C$861,'Q3 Setup'!$C$9),"")</f>
        <v/>
      </c>
      <c r="F87" s="52" t="str">
        <f>IFERROR(AVERAGEIFS('Q3 Daily Log'!$I$4:$I$861,'Q3 Daily Log'!$B$4:$B$861,"&gt;="&amp;DATE(2026,11,9),'Q3 Daily Log'!$B$4:$B$861,"&lt;="&amp;DATE(2026,11,13),'Q3 Daily Log'!$C$4:$C$861,'Q3 Setup'!$C$9),"")</f>
        <v/>
      </c>
      <c r="G87" s="51" t="str">
        <f>IFERROR(AVERAGEIFS('Q3 Daily Log'!$K$4:$K$861,'Q3 Daily Log'!$B$4:$B$861,"&gt;="&amp;DATE(2026,11,9),'Q3 Daily Log'!$B$4:$B$861,"&lt;="&amp;DATE(2026,11,13),'Q3 Daily Log'!$C$4:$C$861,'Q3 Setup'!$C$9),"")</f>
        <v/>
      </c>
      <c r="H87" s="50">
        <f>IFERROR(SUMIFS('Q3 Daily Log'!$E$4:$E$861,'Q3 Daily Log'!$B$4:$B$861,"&gt;="&amp;DATE(2026,11,9),'Q3 Daily Log'!$B$4:$B$861,"&lt;="&amp;DATE(2026,11,13),'Q3 Daily Log'!$C$4:$C$861,'Q3 Setup'!$C$9),"")</f>
        <v>0</v>
      </c>
      <c r="I87" s="52">
        <f>IFERROR(SUMIFS('Q3 Daily Log'!$I$4:$I$861,'Q3 Daily Log'!$B$4:$B$861,"&gt;="&amp;DATE(2026,11,9),'Q3 Daily Log'!$B$4:$B$861,"&lt;="&amp;DATE(2026,11,13),'Q3 Daily Log'!$C$4:$C$861,'Q3 Setup'!$C$9),"")</f>
        <v>0</v>
      </c>
      <c r="J87" s="50">
        <f>IFERROR(SUMIFS('Q3 Daily Log'!$L$4:$L$861,'Q3 Daily Log'!$B$4:$B$861,"&gt;="&amp;DATE(2026,11,9),'Q3 Daily Log'!$B$4:$B$861,"&lt;="&amp;DATE(2026,11,13),'Q3 Daily Log'!$C$4:$C$861,'Q3 Setup'!$C$9),"")</f>
        <v>0</v>
      </c>
      <c r="K87" s="50">
        <f>IFERROR(SUMIFS('Q3 Daily Log'!$M$4:$M$861,'Q3 Daily Log'!$B$4:$B$861,"&gt;="&amp;DATE(2026,11,9),'Q3 Daily Log'!$B$4:$B$861,"&lt;="&amp;DATE(2026,11,13),'Q3 Daily Log'!$C$4:$C$861,'Q3 Setup'!$C$9),"")</f>
        <v>0</v>
      </c>
      <c r="L87" s="29">
        <f>IFERROR(SUMIFS('Q3 Daily Log'!$N$4:$N$861,'Q3 Daily Log'!$B$4:$B$861,"&gt;="&amp;DATE(2026,11,9),'Q3 Daily Log'!$B$4:$B$861,"&lt;="&amp;DATE(2026,11,13),'Q3 Daily Log'!$C$4:$C$861,'Q3 Setup'!$C$9),"")</f>
        <v>0</v>
      </c>
      <c r="M87" s="51" t="str">
        <f>IFERROR(SUMIFS('Q3 Daily Log'!$N$4:$N$861,'Q3 Daily Log'!$B$4:$B$861,"&gt;="&amp;DATE(2026,11,9),'Q3 Daily Log'!$B$4:$B$861,"&lt;="&amp;DATE(2026,11,13),'Q3 Daily Log'!$C$4:$C$861,'Q3 Setup'!$C$9)/SUMIFS('Q3 Daily Log'!$O$4:$O$861,'Q3 Daily Log'!$B$4:$B$861,"&gt;="&amp;DATE(2026,11,9),'Q3 Daily Log'!$B$4:$B$861,"&lt;="&amp;DATE(2026,11,13),'Q3 Daily Log'!$C$4:$C$861,'Q3 Setup'!$C$9),"" )</f>
        <v/>
      </c>
    </row>
    <row r="88" spans="2:13" ht="18.75" customHeight="1" x14ac:dyDescent="0.2">
      <c r="B88" s="53" t="s">
        <v>108</v>
      </c>
      <c r="C88" s="54" t="str">
        <f>'Q3 Setup'!$C$10</f>
        <v>Rep 4</v>
      </c>
      <c r="D88" s="55" t="str">
        <f>IFERROR(AVERAGEIFS('Q3 Daily Log'!$E$4:$E$861,'Q3 Daily Log'!$B$4:$B$861,"&gt;="&amp;DATE(2026,11,9),'Q3 Daily Log'!$B$4:$B$861,"&lt;="&amp;DATE(2026,11,13),'Q3 Daily Log'!$C$4:$C$861,'Q3 Setup'!$C$10),"")</f>
        <v/>
      </c>
      <c r="E88" s="56" t="str">
        <f>IFERROR(AVERAGEIFS('Q3 Daily Log'!$H$4:$H$861,'Q3 Daily Log'!$B$4:$B$861,"&gt;="&amp;DATE(2026,11,9),'Q3 Daily Log'!$B$4:$B$861,"&lt;="&amp;DATE(2026,11,13),'Q3 Daily Log'!$C$4:$C$861,'Q3 Setup'!$C$10),"")</f>
        <v/>
      </c>
      <c r="F88" s="57" t="str">
        <f>IFERROR(AVERAGEIFS('Q3 Daily Log'!$I$4:$I$861,'Q3 Daily Log'!$B$4:$B$861,"&gt;="&amp;DATE(2026,11,9),'Q3 Daily Log'!$B$4:$B$861,"&lt;="&amp;DATE(2026,11,13),'Q3 Daily Log'!$C$4:$C$861,'Q3 Setup'!$C$10),"")</f>
        <v/>
      </c>
      <c r="G88" s="56" t="str">
        <f>IFERROR(AVERAGEIFS('Q3 Daily Log'!$K$4:$K$861,'Q3 Daily Log'!$B$4:$B$861,"&gt;="&amp;DATE(2026,11,9),'Q3 Daily Log'!$B$4:$B$861,"&lt;="&amp;DATE(2026,11,13),'Q3 Daily Log'!$C$4:$C$861,'Q3 Setup'!$C$10),"")</f>
        <v/>
      </c>
      <c r="H88" s="55">
        <f>IFERROR(SUMIFS('Q3 Daily Log'!$E$4:$E$861,'Q3 Daily Log'!$B$4:$B$861,"&gt;="&amp;DATE(2026,11,9),'Q3 Daily Log'!$B$4:$B$861,"&lt;="&amp;DATE(2026,11,13),'Q3 Daily Log'!$C$4:$C$861,'Q3 Setup'!$C$10),"")</f>
        <v>0</v>
      </c>
      <c r="I88" s="57">
        <f>IFERROR(SUMIFS('Q3 Daily Log'!$I$4:$I$861,'Q3 Daily Log'!$B$4:$B$861,"&gt;="&amp;DATE(2026,11,9),'Q3 Daily Log'!$B$4:$B$861,"&lt;="&amp;DATE(2026,11,13),'Q3 Daily Log'!$C$4:$C$861,'Q3 Setup'!$C$10),"")</f>
        <v>0</v>
      </c>
      <c r="J88" s="55">
        <f>IFERROR(SUMIFS('Q3 Daily Log'!$L$4:$L$861,'Q3 Daily Log'!$B$4:$B$861,"&gt;="&amp;DATE(2026,11,9),'Q3 Daily Log'!$B$4:$B$861,"&lt;="&amp;DATE(2026,11,13),'Q3 Daily Log'!$C$4:$C$861,'Q3 Setup'!$C$10),"")</f>
        <v>0</v>
      </c>
      <c r="K88" s="55">
        <f>IFERROR(SUMIFS('Q3 Daily Log'!$M$4:$M$861,'Q3 Daily Log'!$B$4:$B$861,"&gt;="&amp;DATE(2026,11,9),'Q3 Daily Log'!$B$4:$B$861,"&lt;="&amp;DATE(2026,11,13),'Q3 Daily Log'!$C$4:$C$861,'Q3 Setup'!$C$10),"")</f>
        <v>0</v>
      </c>
      <c r="L88" s="29">
        <f>IFERROR(SUMIFS('Q3 Daily Log'!$N$4:$N$861,'Q3 Daily Log'!$B$4:$B$861,"&gt;="&amp;DATE(2026,11,9),'Q3 Daily Log'!$B$4:$B$861,"&lt;="&amp;DATE(2026,11,13),'Q3 Daily Log'!$C$4:$C$861,'Q3 Setup'!$C$10),"")</f>
        <v>0</v>
      </c>
      <c r="M88" s="56" t="str">
        <f>IFERROR(SUMIFS('Q3 Daily Log'!$N$4:$N$861,'Q3 Daily Log'!$B$4:$B$861,"&gt;="&amp;DATE(2026,11,9),'Q3 Daily Log'!$B$4:$B$861,"&lt;="&amp;DATE(2026,11,13),'Q3 Daily Log'!$C$4:$C$861,'Q3 Setup'!$C$10)/SUMIFS('Q3 Daily Log'!$O$4:$O$861,'Q3 Daily Log'!$B$4:$B$861,"&gt;="&amp;DATE(2026,11,9),'Q3 Daily Log'!$B$4:$B$861,"&lt;="&amp;DATE(2026,11,13),'Q3 Daily Log'!$C$4:$C$861,'Q3 Setup'!$C$10),"" )</f>
        <v/>
      </c>
    </row>
    <row r="89" spans="2:13" ht="18.75" customHeight="1" x14ac:dyDescent="0.2">
      <c r="B89" s="48" t="s">
        <v>108</v>
      </c>
      <c r="C89" s="49" t="str">
        <f>'Q3 Setup'!$C$11</f>
        <v>Rep 5</v>
      </c>
      <c r="D89" s="50" t="str">
        <f>IFERROR(AVERAGEIFS('Q3 Daily Log'!$E$4:$E$861,'Q3 Daily Log'!$B$4:$B$861,"&gt;="&amp;DATE(2026,11,9),'Q3 Daily Log'!$B$4:$B$861,"&lt;="&amp;DATE(2026,11,13),'Q3 Daily Log'!$C$4:$C$861,'Q3 Setup'!$C$11),"")</f>
        <v/>
      </c>
      <c r="E89" s="51" t="str">
        <f>IFERROR(AVERAGEIFS('Q3 Daily Log'!$H$4:$H$861,'Q3 Daily Log'!$B$4:$B$861,"&gt;="&amp;DATE(2026,11,9),'Q3 Daily Log'!$B$4:$B$861,"&lt;="&amp;DATE(2026,11,13),'Q3 Daily Log'!$C$4:$C$861,'Q3 Setup'!$C$11),"")</f>
        <v/>
      </c>
      <c r="F89" s="52" t="str">
        <f>IFERROR(AVERAGEIFS('Q3 Daily Log'!$I$4:$I$861,'Q3 Daily Log'!$B$4:$B$861,"&gt;="&amp;DATE(2026,11,9),'Q3 Daily Log'!$B$4:$B$861,"&lt;="&amp;DATE(2026,11,13),'Q3 Daily Log'!$C$4:$C$861,'Q3 Setup'!$C$11),"")</f>
        <v/>
      </c>
      <c r="G89" s="51" t="str">
        <f>IFERROR(AVERAGEIFS('Q3 Daily Log'!$K$4:$K$861,'Q3 Daily Log'!$B$4:$B$861,"&gt;="&amp;DATE(2026,11,9),'Q3 Daily Log'!$B$4:$B$861,"&lt;="&amp;DATE(2026,11,13),'Q3 Daily Log'!$C$4:$C$861,'Q3 Setup'!$C$11),"")</f>
        <v/>
      </c>
      <c r="H89" s="50">
        <f>IFERROR(SUMIFS('Q3 Daily Log'!$E$4:$E$861,'Q3 Daily Log'!$B$4:$B$861,"&gt;="&amp;DATE(2026,11,9),'Q3 Daily Log'!$B$4:$B$861,"&lt;="&amp;DATE(2026,11,13),'Q3 Daily Log'!$C$4:$C$861,'Q3 Setup'!$C$11),"")</f>
        <v>0</v>
      </c>
      <c r="I89" s="52">
        <f>IFERROR(SUMIFS('Q3 Daily Log'!$I$4:$I$861,'Q3 Daily Log'!$B$4:$B$861,"&gt;="&amp;DATE(2026,11,9),'Q3 Daily Log'!$B$4:$B$861,"&lt;="&amp;DATE(2026,11,13),'Q3 Daily Log'!$C$4:$C$861,'Q3 Setup'!$C$11),"")</f>
        <v>0</v>
      </c>
      <c r="J89" s="50">
        <f>IFERROR(SUMIFS('Q3 Daily Log'!$L$4:$L$861,'Q3 Daily Log'!$B$4:$B$861,"&gt;="&amp;DATE(2026,11,9),'Q3 Daily Log'!$B$4:$B$861,"&lt;="&amp;DATE(2026,11,13),'Q3 Daily Log'!$C$4:$C$861,'Q3 Setup'!$C$11),"")</f>
        <v>0</v>
      </c>
      <c r="K89" s="50">
        <f>IFERROR(SUMIFS('Q3 Daily Log'!$M$4:$M$861,'Q3 Daily Log'!$B$4:$B$861,"&gt;="&amp;DATE(2026,11,9),'Q3 Daily Log'!$B$4:$B$861,"&lt;="&amp;DATE(2026,11,13),'Q3 Daily Log'!$C$4:$C$861,'Q3 Setup'!$C$11),"")</f>
        <v>0</v>
      </c>
      <c r="L89" s="29">
        <f>IFERROR(SUMIFS('Q3 Daily Log'!$N$4:$N$861,'Q3 Daily Log'!$B$4:$B$861,"&gt;="&amp;DATE(2026,11,9),'Q3 Daily Log'!$B$4:$B$861,"&lt;="&amp;DATE(2026,11,13),'Q3 Daily Log'!$C$4:$C$861,'Q3 Setup'!$C$11),"")</f>
        <v>0</v>
      </c>
      <c r="M89" s="51" t="str">
        <f>IFERROR(SUMIFS('Q3 Daily Log'!$N$4:$N$861,'Q3 Daily Log'!$B$4:$B$861,"&gt;="&amp;DATE(2026,11,9),'Q3 Daily Log'!$B$4:$B$861,"&lt;="&amp;DATE(2026,11,13),'Q3 Daily Log'!$C$4:$C$861,'Q3 Setup'!$C$11)/SUMIFS('Q3 Daily Log'!$O$4:$O$861,'Q3 Daily Log'!$B$4:$B$861,"&gt;="&amp;DATE(2026,11,9),'Q3 Daily Log'!$B$4:$B$861,"&lt;="&amp;DATE(2026,11,13),'Q3 Daily Log'!$C$4:$C$861,'Q3 Setup'!$C$11),"" )</f>
        <v/>
      </c>
    </row>
    <row r="90" spans="2:13" ht="18.75" customHeight="1" x14ac:dyDescent="0.2">
      <c r="B90" s="53" t="s">
        <v>108</v>
      </c>
      <c r="C90" s="54" t="str">
        <f>'Q3 Setup'!$C$12</f>
        <v>Rep 6</v>
      </c>
      <c r="D90" s="55" t="str">
        <f>IFERROR(AVERAGEIFS('Q3 Daily Log'!$E$4:$E$861,'Q3 Daily Log'!$B$4:$B$861,"&gt;="&amp;DATE(2026,11,9),'Q3 Daily Log'!$B$4:$B$861,"&lt;="&amp;DATE(2026,11,13),'Q3 Daily Log'!$C$4:$C$861,'Q3 Setup'!$C$12),"")</f>
        <v/>
      </c>
      <c r="E90" s="56" t="str">
        <f>IFERROR(AVERAGEIFS('Q3 Daily Log'!$H$4:$H$861,'Q3 Daily Log'!$B$4:$B$861,"&gt;="&amp;DATE(2026,11,9),'Q3 Daily Log'!$B$4:$B$861,"&lt;="&amp;DATE(2026,11,13),'Q3 Daily Log'!$C$4:$C$861,'Q3 Setup'!$C$12),"")</f>
        <v/>
      </c>
      <c r="F90" s="57" t="str">
        <f>IFERROR(AVERAGEIFS('Q3 Daily Log'!$I$4:$I$861,'Q3 Daily Log'!$B$4:$B$861,"&gt;="&amp;DATE(2026,11,9),'Q3 Daily Log'!$B$4:$B$861,"&lt;="&amp;DATE(2026,11,13),'Q3 Daily Log'!$C$4:$C$861,'Q3 Setup'!$C$12),"")</f>
        <v/>
      </c>
      <c r="G90" s="56" t="str">
        <f>IFERROR(AVERAGEIFS('Q3 Daily Log'!$K$4:$K$861,'Q3 Daily Log'!$B$4:$B$861,"&gt;="&amp;DATE(2026,11,9),'Q3 Daily Log'!$B$4:$B$861,"&lt;="&amp;DATE(2026,11,13),'Q3 Daily Log'!$C$4:$C$861,'Q3 Setup'!$C$12),"")</f>
        <v/>
      </c>
      <c r="H90" s="55">
        <f>IFERROR(SUMIFS('Q3 Daily Log'!$E$4:$E$861,'Q3 Daily Log'!$B$4:$B$861,"&gt;="&amp;DATE(2026,11,9),'Q3 Daily Log'!$B$4:$B$861,"&lt;="&amp;DATE(2026,11,13),'Q3 Daily Log'!$C$4:$C$861,'Q3 Setup'!$C$12),"")</f>
        <v>0</v>
      </c>
      <c r="I90" s="57">
        <f>IFERROR(SUMIFS('Q3 Daily Log'!$I$4:$I$861,'Q3 Daily Log'!$B$4:$B$861,"&gt;="&amp;DATE(2026,11,9),'Q3 Daily Log'!$B$4:$B$861,"&lt;="&amp;DATE(2026,11,13),'Q3 Daily Log'!$C$4:$C$861,'Q3 Setup'!$C$12),"")</f>
        <v>0</v>
      </c>
      <c r="J90" s="55">
        <f>IFERROR(SUMIFS('Q3 Daily Log'!$L$4:$L$861,'Q3 Daily Log'!$B$4:$B$861,"&gt;="&amp;DATE(2026,11,9),'Q3 Daily Log'!$B$4:$B$861,"&lt;="&amp;DATE(2026,11,13),'Q3 Daily Log'!$C$4:$C$861,'Q3 Setup'!$C$12),"")</f>
        <v>0</v>
      </c>
      <c r="K90" s="55">
        <f>IFERROR(SUMIFS('Q3 Daily Log'!$M$4:$M$861,'Q3 Daily Log'!$B$4:$B$861,"&gt;="&amp;DATE(2026,11,9),'Q3 Daily Log'!$B$4:$B$861,"&lt;="&amp;DATE(2026,11,13),'Q3 Daily Log'!$C$4:$C$861,'Q3 Setup'!$C$12),"")</f>
        <v>0</v>
      </c>
      <c r="L90" s="29">
        <f>IFERROR(SUMIFS('Q3 Daily Log'!$N$4:$N$861,'Q3 Daily Log'!$B$4:$B$861,"&gt;="&amp;DATE(2026,11,9),'Q3 Daily Log'!$B$4:$B$861,"&lt;="&amp;DATE(2026,11,13),'Q3 Daily Log'!$C$4:$C$861,'Q3 Setup'!$C$12),"")</f>
        <v>0</v>
      </c>
      <c r="M90" s="56" t="str">
        <f>IFERROR(SUMIFS('Q3 Daily Log'!$N$4:$N$861,'Q3 Daily Log'!$B$4:$B$861,"&gt;="&amp;DATE(2026,11,9),'Q3 Daily Log'!$B$4:$B$861,"&lt;="&amp;DATE(2026,11,13),'Q3 Daily Log'!$C$4:$C$861,'Q3 Setup'!$C$12)/SUMIFS('Q3 Daily Log'!$O$4:$O$861,'Q3 Daily Log'!$B$4:$B$861,"&gt;="&amp;DATE(2026,11,9),'Q3 Daily Log'!$B$4:$B$861,"&lt;="&amp;DATE(2026,11,13),'Q3 Daily Log'!$C$4:$C$861,'Q3 Setup'!$C$12),"" )</f>
        <v/>
      </c>
    </row>
    <row r="91" spans="2:13" ht="18.75" customHeight="1" x14ac:dyDescent="0.2">
      <c r="B91" s="48" t="s">
        <v>108</v>
      </c>
      <c r="C91" s="49" t="str">
        <f>'Q3 Setup'!$C$13</f>
        <v>Rep 7</v>
      </c>
      <c r="D91" s="50" t="str">
        <f>IFERROR(AVERAGEIFS('Q3 Daily Log'!$E$4:$E$861,'Q3 Daily Log'!$B$4:$B$861,"&gt;="&amp;DATE(2026,11,9),'Q3 Daily Log'!$B$4:$B$861,"&lt;="&amp;DATE(2026,11,13),'Q3 Daily Log'!$C$4:$C$861,'Q3 Setup'!$C$13),"")</f>
        <v/>
      </c>
      <c r="E91" s="51" t="str">
        <f>IFERROR(AVERAGEIFS('Q3 Daily Log'!$H$4:$H$861,'Q3 Daily Log'!$B$4:$B$861,"&gt;="&amp;DATE(2026,11,9),'Q3 Daily Log'!$B$4:$B$861,"&lt;="&amp;DATE(2026,11,13),'Q3 Daily Log'!$C$4:$C$861,'Q3 Setup'!$C$13),"")</f>
        <v/>
      </c>
      <c r="F91" s="52" t="str">
        <f>IFERROR(AVERAGEIFS('Q3 Daily Log'!$I$4:$I$861,'Q3 Daily Log'!$B$4:$B$861,"&gt;="&amp;DATE(2026,11,9),'Q3 Daily Log'!$B$4:$B$861,"&lt;="&amp;DATE(2026,11,13),'Q3 Daily Log'!$C$4:$C$861,'Q3 Setup'!$C$13),"")</f>
        <v/>
      </c>
      <c r="G91" s="51" t="str">
        <f>IFERROR(AVERAGEIFS('Q3 Daily Log'!$K$4:$K$861,'Q3 Daily Log'!$B$4:$B$861,"&gt;="&amp;DATE(2026,11,9),'Q3 Daily Log'!$B$4:$B$861,"&lt;="&amp;DATE(2026,11,13),'Q3 Daily Log'!$C$4:$C$861,'Q3 Setup'!$C$13),"")</f>
        <v/>
      </c>
      <c r="H91" s="50">
        <f>IFERROR(SUMIFS('Q3 Daily Log'!$E$4:$E$861,'Q3 Daily Log'!$B$4:$B$861,"&gt;="&amp;DATE(2026,11,9),'Q3 Daily Log'!$B$4:$B$861,"&lt;="&amp;DATE(2026,11,13),'Q3 Daily Log'!$C$4:$C$861,'Q3 Setup'!$C$13),"")</f>
        <v>0</v>
      </c>
      <c r="I91" s="52">
        <f>IFERROR(SUMIFS('Q3 Daily Log'!$I$4:$I$861,'Q3 Daily Log'!$B$4:$B$861,"&gt;="&amp;DATE(2026,11,9),'Q3 Daily Log'!$B$4:$B$861,"&lt;="&amp;DATE(2026,11,13),'Q3 Daily Log'!$C$4:$C$861,'Q3 Setup'!$C$13),"")</f>
        <v>0</v>
      </c>
      <c r="J91" s="50">
        <f>IFERROR(SUMIFS('Q3 Daily Log'!$L$4:$L$861,'Q3 Daily Log'!$B$4:$B$861,"&gt;="&amp;DATE(2026,11,9),'Q3 Daily Log'!$B$4:$B$861,"&lt;="&amp;DATE(2026,11,13),'Q3 Daily Log'!$C$4:$C$861,'Q3 Setup'!$C$13),"")</f>
        <v>0</v>
      </c>
      <c r="K91" s="50">
        <f>IFERROR(SUMIFS('Q3 Daily Log'!$M$4:$M$861,'Q3 Daily Log'!$B$4:$B$861,"&gt;="&amp;DATE(2026,11,9),'Q3 Daily Log'!$B$4:$B$861,"&lt;="&amp;DATE(2026,11,13),'Q3 Daily Log'!$C$4:$C$861,'Q3 Setup'!$C$13),"")</f>
        <v>0</v>
      </c>
      <c r="L91" s="29">
        <f>IFERROR(SUMIFS('Q3 Daily Log'!$N$4:$N$861,'Q3 Daily Log'!$B$4:$B$861,"&gt;="&amp;DATE(2026,11,9),'Q3 Daily Log'!$B$4:$B$861,"&lt;="&amp;DATE(2026,11,13),'Q3 Daily Log'!$C$4:$C$861,'Q3 Setup'!$C$13),"")</f>
        <v>0</v>
      </c>
      <c r="M91" s="51" t="str">
        <f>IFERROR(SUMIFS('Q3 Daily Log'!$N$4:$N$861,'Q3 Daily Log'!$B$4:$B$861,"&gt;="&amp;DATE(2026,11,9),'Q3 Daily Log'!$B$4:$B$861,"&lt;="&amp;DATE(2026,11,13),'Q3 Daily Log'!$C$4:$C$861,'Q3 Setup'!$C$13)/SUMIFS('Q3 Daily Log'!$O$4:$O$861,'Q3 Daily Log'!$B$4:$B$861,"&gt;="&amp;DATE(2026,11,9),'Q3 Daily Log'!$B$4:$B$861,"&lt;="&amp;DATE(2026,11,13),'Q3 Daily Log'!$C$4:$C$861,'Q3 Setup'!$C$13),"" )</f>
        <v/>
      </c>
    </row>
    <row r="92" spans="2:13" ht="18.75" customHeight="1" x14ac:dyDescent="0.2">
      <c r="B92" s="53" t="s">
        <v>108</v>
      </c>
      <c r="C92" s="54" t="str">
        <f>'Q3 Setup'!$C$14</f>
        <v>Rep 8</v>
      </c>
      <c r="D92" s="55" t="str">
        <f>IFERROR(AVERAGEIFS('Q3 Daily Log'!$E$4:$E$861,'Q3 Daily Log'!$B$4:$B$861,"&gt;="&amp;DATE(2026,11,9),'Q3 Daily Log'!$B$4:$B$861,"&lt;="&amp;DATE(2026,11,13),'Q3 Daily Log'!$C$4:$C$861,'Q3 Setup'!$C$14),"")</f>
        <v/>
      </c>
      <c r="E92" s="56" t="str">
        <f>IFERROR(AVERAGEIFS('Q3 Daily Log'!$H$4:$H$861,'Q3 Daily Log'!$B$4:$B$861,"&gt;="&amp;DATE(2026,11,9),'Q3 Daily Log'!$B$4:$B$861,"&lt;="&amp;DATE(2026,11,13),'Q3 Daily Log'!$C$4:$C$861,'Q3 Setup'!$C$14),"")</f>
        <v/>
      </c>
      <c r="F92" s="57" t="str">
        <f>IFERROR(AVERAGEIFS('Q3 Daily Log'!$I$4:$I$861,'Q3 Daily Log'!$B$4:$B$861,"&gt;="&amp;DATE(2026,11,9),'Q3 Daily Log'!$B$4:$B$861,"&lt;="&amp;DATE(2026,11,13),'Q3 Daily Log'!$C$4:$C$861,'Q3 Setup'!$C$14),"")</f>
        <v/>
      </c>
      <c r="G92" s="56" t="str">
        <f>IFERROR(AVERAGEIFS('Q3 Daily Log'!$K$4:$K$861,'Q3 Daily Log'!$B$4:$B$861,"&gt;="&amp;DATE(2026,11,9),'Q3 Daily Log'!$B$4:$B$861,"&lt;="&amp;DATE(2026,11,13),'Q3 Daily Log'!$C$4:$C$861,'Q3 Setup'!$C$14),"")</f>
        <v/>
      </c>
      <c r="H92" s="55">
        <f>IFERROR(SUMIFS('Q3 Daily Log'!$E$4:$E$861,'Q3 Daily Log'!$B$4:$B$861,"&gt;="&amp;DATE(2026,11,9),'Q3 Daily Log'!$B$4:$B$861,"&lt;="&amp;DATE(2026,11,13),'Q3 Daily Log'!$C$4:$C$861,'Q3 Setup'!$C$14),"")</f>
        <v>0</v>
      </c>
      <c r="I92" s="57">
        <f>IFERROR(SUMIFS('Q3 Daily Log'!$I$4:$I$861,'Q3 Daily Log'!$B$4:$B$861,"&gt;="&amp;DATE(2026,11,9),'Q3 Daily Log'!$B$4:$B$861,"&lt;="&amp;DATE(2026,11,13),'Q3 Daily Log'!$C$4:$C$861,'Q3 Setup'!$C$14),"")</f>
        <v>0</v>
      </c>
      <c r="J92" s="55">
        <f>IFERROR(SUMIFS('Q3 Daily Log'!$L$4:$L$861,'Q3 Daily Log'!$B$4:$B$861,"&gt;="&amp;DATE(2026,11,9),'Q3 Daily Log'!$B$4:$B$861,"&lt;="&amp;DATE(2026,11,13),'Q3 Daily Log'!$C$4:$C$861,'Q3 Setup'!$C$14),"")</f>
        <v>0</v>
      </c>
      <c r="K92" s="55">
        <f>IFERROR(SUMIFS('Q3 Daily Log'!$M$4:$M$861,'Q3 Daily Log'!$B$4:$B$861,"&gt;="&amp;DATE(2026,11,9),'Q3 Daily Log'!$B$4:$B$861,"&lt;="&amp;DATE(2026,11,13),'Q3 Daily Log'!$C$4:$C$861,'Q3 Setup'!$C$14),"")</f>
        <v>0</v>
      </c>
      <c r="L92" s="29">
        <f>IFERROR(SUMIFS('Q3 Daily Log'!$N$4:$N$861,'Q3 Daily Log'!$B$4:$B$861,"&gt;="&amp;DATE(2026,11,9),'Q3 Daily Log'!$B$4:$B$861,"&lt;="&amp;DATE(2026,11,13),'Q3 Daily Log'!$C$4:$C$861,'Q3 Setup'!$C$14),"")</f>
        <v>0</v>
      </c>
      <c r="M92" s="56" t="str">
        <f>IFERROR(SUMIFS('Q3 Daily Log'!$N$4:$N$861,'Q3 Daily Log'!$B$4:$B$861,"&gt;="&amp;DATE(2026,11,9),'Q3 Daily Log'!$B$4:$B$861,"&lt;="&amp;DATE(2026,11,13),'Q3 Daily Log'!$C$4:$C$861,'Q3 Setup'!$C$14)/SUMIFS('Q3 Daily Log'!$O$4:$O$861,'Q3 Daily Log'!$B$4:$B$861,"&gt;="&amp;DATE(2026,11,9),'Q3 Daily Log'!$B$4:$B$861,"&lt;="&amp;DATE(2026,11,13),'Q3 Daily Log'!$C$4:$C$861,'Q3 Setup'!$C$14),"" )</f>
        <v/>
      </c>
    </row>
    <row r="93" spans="2:13" ht="18.75" customHeight="1" x14ac:dyDescent="0.2">
      <c r="B93" s="48" t="s">
        <v>108</v>
      </c>
      <c r="C93" s="49" t="str">
        <f>'Q3 Setup'!$C$15</f>
        <v>Rep 9</v>
      </c>
      <c r="D93" s="50" t="str">
        <f>IFERROR(AVERAGEIFS('Q3 Daily Log'!$E$4:$E$861,'Q3 Daily Log'!$B$4:$B$861,"&gt;="&amp;DATE(2026,11,9),'Q3 Daily Log'!$B$4:$B$861,"&lt;="&amp;DATE(2026,11,13),'Q3 Daily Log'!$C$4:$C$861,'Q3 Setup'!$C$15),"")</f>
        <v/>
      </c>
      <c r="E93" s="51" t="str">
        <f>IFERROR(AVERAGEIFS('Q3 Daily Log'!$H$4:$H$861,'Q3 Daily Log'!$B$4:$B$861,"&gt;="&amp;DATE(2026,11,9),'Q3 Daily Log'!$B$4:$B$861,"&lt;="&amp;DATE(2026,11,13),'Q3 Daily Log'!$C$4:$C$861,'Q3 Setup'!$C$15),"")</f>
        <v/>
      </c>
      <c r="F93" s="52" t="str">
        <f>IFERROR(AVERAGEIFS('Q3 Daily Log'!$I$4:$I$861,'Q3 Daily Log'!$B$4:$B$861,"&gt;="&amp;DATE(2026,11,9),'Q3 Daily Log'!$B$4:$B$861,"&lt;="&amp;DATE(2026,11,13),'Q3 Daily Log'!$C$4:$C$861,'Q3 Setup'!$C$15),"")</f>
        <v/>
      </c>
      <c r="G93" s="51" t="str">
        <f>IFERROR(AVERAGEIFS('Q3 Daily Log'!$K$4:$K$861,'Q3 Daily Log'!$B$4:$B$861,"&gt;="&amp;DATE(2026,11,9),'Q3 Daily Log'!$B$4:$B$861,"&lt;="&amp;DATE(2026,11,13),'Q3 Daily Log'!$C$4:$C$861,'Q3 Setup'!$C$15),"")</f>
        <v/>
      </c>
      <c r="H93" s="50">
        <f>IFERROR(SUMIFS('Q3 Daily Log'!$E$4:$E$861,'Q3 Daily Log'!$B$4:$B$861,"&gt;="&amp;DATE(2026,11,9),'Q3 Daily Log'!$B$4:$B$861,"&lt;="&amp;DATE(2026,11,13),'Q3 Daily Log'!$C$4:$C$861,'Q3 Setup'!$C$15),"")</f>
        <v>0</v>
      </c>
      <c r="I93" s="52">
        <f>IFERROR(SUMIFS('Q3 Daily Log'!$I$4:$I$861,'Q3 Daily Log'!$B$4:$B$861,"&gt;="&amp;DATE(2026,11,9),'Q3 Daily Log'!$B$4:$B$861,"&lt;="&amp;DATE(2026,11,13),'Q3 Daily Log'!$C$4:$C$861,'Q3 Setup'!$C$15),"")</f>
        <v>0</v>
      </c>
      <c r="J93" s="50">
        <f>IFERROR(SUMIFS('Q3 Daily Log'!$L$4:$L$861,'Q3 Daily Log'!$B$4:$B$861,"&gt;="&amp;DATE(2026,11,9),'Q3 Daily Log'!$B$4:$B$861,"&lt;="&amp;DATE(2026,11,13),'Q3 Daily Log'!$C$4:$C$861,'Q3 Setup'!$C$15),"")</f>
        <v>0</v>
      </c>
      <c r="K93" s="50">
        <f>IFERROR(SUMIFS('Q3 Daily Log'!$M$4:$M$861,'Q3 Daily Log'!$B$4:$B$861,"&gt;="&amp;DATE(2026,11,9),'Q3 Daily Log'!$B$4:$B$861,"&lt;="&amp;DATE(2026,11,13),'Q3 Daily Log'!$C$4:$C$861,'Q3 Setup'!$C$15),"")</f>
        <v>0</v>
      </c>
      <c r="L93" s="29">
        <f>IFERROR(SUMIFS('Q3 Daily Log'!$N$4:$N$861,'Q3 Daily Log'!$B$4:$B$861,"&gt;="&amp;DATE(2026,11,9),'Q3 Daily Log'!$B$4:$B$861,"&lt;="&amp;DATE(2026,11,13),'Q3 Daily Log'!$C$4:$C$861,'Q3 Setup'!$C$15),"")</f>
        <v>0</v>
      </c>
      <c r="M93" s="51" t="str">
        <f>IFERROR(SUMIFS('Q3 Daily Log'!$N$4:$N$861,'Q3 Daily Log'!$B$4:$B$861,"&gt;="&amp;DATE(2026,11,9),'Q3 Daily Log'!$B$4:$B$861,"&lt;="&amp;DATE(2026,11,13),'Q3 Daily Log'!$C$4:$C$861,'Q3 Setup'!$C$15)/SUMIFS('Q3 Daily Log'!$O$4:$O$861,'Q3 Daily Log'!$B$4:$B$861,"&gt;="&amp;DATE(2026,11,9),'Q3 Daily Log'!$B$4:$B$861,"&lt;="&amp;DATE(2026,11,13),'Q3 Daily Log'!$C$4:$C$861,'Q3 Setup'!$C$15),"" )</f>
        <v/>
      </c>
    </row>
    <row r="94" spans="2:13" ht="18.75" customHeight="1" x14ac:dyDescent="0.2">
      <c r="B94" s="53" t="s">
        <v>108</v>
      </c>
      <c r="C94" s="54" t="str">
        <f>'Q3 Setup'!$C$16</f>
        <v>Rep 10</v>
      </c>
      <c r="D94" s="55" t="str">
        <f>IFERROR(AVERAGEIFS('Q3 Daily Log'!$E$4:$E$861,'Q3 Daily Log'!$B$4:$B$861,"&gt;="&amp;DATE(2026,11,9),'Q3 Daily Log'!$B$4:$B$861,"&lt;="&amp;DATE(2026,11,13),'Q3 Daily Log'!$C$4:$C$861,'Q3 Setup'!$C$16),"")</f>
        <v/>
      </c>
      <c r="E94" s="56" t="str">
        <f>IFERROR(AVERAGEIFS('Q3 Daily Log'!$H$4:$H$861,'Q3 Daily Log'!$B$4:$B$861,"&gt;="&amp;DATE(2026,11,9),'Q3 Daily Log'!$B$4:$B$861,"&lt;="&amp;DATE(2026,11,13),'Q3 Daily Log'!$C$4:$C$861,'Q3 Setup'!$C$16),"")</f>
        <v/>
      </c>
      <c r="F94" s="57" t="str">
        <f>IFERROR(AVERAGEIFS('Q3 Daily Log'!$I$4:$I$861,'Q3 Daily Log'!$B$4:$B$861,"&gt;="&amp;DATE(2026,11,9),'Q3 Daily Log'!$B$4:$B$861,"&lt;="&amp;DATE(2026,11,13),'Q3 Daily Log'!$C$4:$C$861,'Q3 Setup'!$C$16),"")</f>
        <v/>
      </c>
      <c r="G94" s="56" t="str">
        <f>IFERROR(AVERAGEIFS('Q3 Daily Log'!$K$4:$K$861,'Q3 Daily Log'!$B$4:$B$861,"&gt;="&amp;DATE(2026,11,9),'Q3 Daily Log'!$B$4:$B$861,"&lt;="&amp;DATE(2026,11,13),'Q3 Daily Log'!$C$4:$C$861,'Q3 Setup'!$C$16),"")</f>
        <v/>
      </c>
      <c r="H94" s="55">
        <f>IFERROR(SUMIFS('Q3 Daily Log'!$E$4:$E$861,'Q3 Daily Log'!$B$4:$B$861,"&gt;="&amp;DATE(2026,11,9),'Q3 Daily Log'!$B$4:$B$861,"&lt;="&amp;DATE(2026,11,13),'Q3 Daily Log'!$C$4:$C$861,'Q3 Setup'!$C$16),"")</f>
        <v>0</v>
      </c>
      <c r="I94" s="57">
        <f>IFERROR(SUMIFS('Q3 Daily Log'!$I$4:$I$861,'Q3 Daily Log'!$B$4:$B$861,"&gt;="&amp;DATE(2026,11,9),'Q3 Daily Log'!$B$4:$B$861,"&lt;="&amp;DATE(2026,11,13),'Q3 Daily Log'!$C$4:$C$861,'Q3 Setup'!$C$16),"")</f>
        <v>0</v>
      </c>
      <c r="J94" s="55">
        <f>IFERROR(SUMIFS('Q3 Daily Log'!$L$4:$L$861,'Q3 Daily Log'!$B$4:$B$861,"&gt;="&amp;DATE(2026,11,9),'Q3 Daily Log'!$B$4:$B$861,"&lt;="&amp;DATE(2026,11,13),'Q3 Daily Log'!$C$4:$C$861,'Q3 Setup'!$C$16),"")</f>
        <v>0</v>
      </c>
      <c r="K94" s="55">
        <f>IFERROR(SUMIFS('Q3 Daily Log'!$M$4:$M$861,'Q3 Daily Log'!$B$4:$B$861,"&gt;="&amp;DATE(2026,11,9),'Q3 Daily Log'!$B$4:$B$861,"&lt;="&amp;DATE(2026,11,13),'Q3 Daily Log'!$C$4:$C$861,'Q3 Setup'!$C$16),"")</f>
        <v>0</v>
      </c>
      <c r="L94" s="29">
        <f>IFERROR(SUMIFS('Q3 Daily Log'!$N$4:$N$861,'Q3 Daily Log'!$B$4:$B$861,"&gt;="&amp;DATE(2026,11,9),'Q3 Daily Log'!$B$4:$B$861,"&lt;="&amp;DATE(2026,11,13),'Q3 Daily Log'!$C$4:$C$861,'Q3 Setup'!$C$16),"")</f>
        <v>0</v>
      </c>
      <c r="M94" s="56" t="str">
        <f>IFERROR(SUMIFS('Q3 Daily Log'!$N$4:$N$861,'Q3 Daily Log'!$B$4:$B$861,"&gt;="&amp;DATE(2026,11,9),'Q3 Daily Log'!$B$4:$B$861,"&lt;="&amp;DATE(2026,11,13),'Q3 Daily Log'!$C$4:$C$861,'Q3 Setup'!$C$16)/SUMIFS('Q3 Daily Log'!$O$4:$O$861,'Q3 Daily Log'!$B$4:$B$861,"&gt;="&amp;DATE(2026,11,9),'Q3 Daily Log'!$B$4:$B$861,"&lt;="&amp;DATE(2026,11,13),'Q3 Daily Log'!$C$4:$C$861,'Q3 Setup'!$C$16),"" )</f>
        <v/>
      </c>
    </row>
    <row r="95" spans="2:13" ht="18.75" customHeight="1" x14ac:dyDescent="0.2">
      <c r="B95" s="48" t="s">
        <v>108</v>
      </c>
      <c r="C95" s="49">
        <f>'Q3 Setup'!$C$17</f>
        <v>0</v>
      </c>
      <c r="D95" s="50" t="str">
        <f>IFERROR(AVERAGEIFS('Q3 Daily Log'!$E$4:$E$861,'Q3 Daily Log'!$B$4:$B$861,"&gt;="&amp;DATE(2026,11,9),'Q3 Daily Log'!$B$4:$B$861,"&lt;="&amp;DATE(2026,11,13),'Q3 Daily Log'!$C$4:$C$861,'Q3 Setup'!$C$17),"")</f>
        <v/>
      </c>
      <c r="E95" s="51" t="str">
        <f>IFERROR(AVERAGEIFS('Q3 Daily Log'!$H$4:$H$861,'Q3 Daily Log'!$B$4:$B$861,"&gt;="&amp;DATE(2026,11,9),'Q3 Daily Log'!$B$4:$B$861,"&lt;="&amp;DATE(2026,11,13),'Q3 Daily Log'!$C$4:$C$861,'Q3 Setup'!$C$17),"")</f>
        <v/>
      </c>
      <c r="F95" s="52" t="str">
        <f>IFERROR(AVERAGEIFS('Q3 Daily Log'!$I$4:$I$861,'Q3 Daily Log'!$B$4:$B$861,"&gt;="&amp;DATE(2026,11,9),'Q3 Daily Log'!$B$4:$B$861,"&lt;="&amp;DATE(2026,11,13),'Q3 Daily Log'!$C$4:$C$861,'Q3 Setup'!$C$17),"")</f>
        <v/>
      </c>
      <c r="G95" s="51" t="str">
        <f>IFERROR(AVERAGEIFS('Q3 Daily Log'!$K$4:$K$861,'Q3 Daily Log'!$B$4:$B$861,"&gt;="&amp;DATE(2026,11,9),'Q3 Daily Log'!$B$4:$B$861,"&lt;="&amp;DATE(2026,11,13),'Q3 Daily Log'!$C$4:$C$861,'Q3 Setup'!$C$17),"")</f>
        <v/>
      </c>
      <c r="H95" s="50">
        <f>IFERROR(SUMIFS('Q3 Daily Log'!$E$4:$E$861,'Q3 Daily Log'!$B$4:$B$861,"&gt;="&amp;DATE(2026,11,9),'Q3 Daily Log'!$B$4:$B$861,"&lt;="&amp;DATE(2026,11,13),'Q3 Daily Log'!$C$4:$C$861,'Q3 Setup'!$C$17),"")</f>
        <v>0</v>
      </c>
      <c r="I95" s="52">
        <f>IFERROR(SUMIFS('Q3 Daily Log'!$I$4:$I$861,'Q3 Daily Log'!$B$4:$B$861,"&gt;="&amp;DATE(2026,11,9),'Q3 Daily Log'!$B$4:$B$861,"&lt;="&amp;DATE(2026,11,13),'Q3 Daily Log'!$C$4:$C$861,'Q3 Setup'!$C$17),"")</f>
        <v>0</v>
      </c>
      <c r="J95" s="50">
        <f>IFERROR(SUMIFS('Q3 Daily Log'!$L$4:$L$861,'Q3 Daily Log'!$B$4:$B$861,"&gt;="&amp;DATE(2026,11,9),'Q3 Daily Log'!$B$4:$B$861,"&lt;="&amp;DATE(2026,11,13),'Q3 Daily Log'!$C$4:$C$861,'Q3 Setup'!$C$17),"")</f>
        <v>0</v>
      </c>
      <c r="K95" s="50">
        <f>IFERROR(SUMIFS('Q3 Daily Log'!$M$4:$M$861,'Q3 Daily Log'!$B$4:$B$861,"&gt;="&amp;DATE(2026,11,9),'Q3 Daily Log'!$B$4:$B$861,"&lt;="&amp;DATE(2026,11,13),'Q3 Daily Log'!$C$4:$C$861,'Q3 Setup'!$C$17),"")</f>
        <v>0</v>
      </c>
      <c r="L95" s="29">
        <f>IFERROR(SUMIFS('Q3 Daily Log'!$N$4:$N$861,'Q3 Daily Log'!$B$4:$B$861,"&gt;="&amp;DATE(2026,11,9),'Q3 Daily Log'!$B$4:$B$861,"&lt;="&amp;DATE(2026,11,13),'Q3 Daily Log'!$C$4:$C$861,'Q3 Setup'!$C$17),"")</f>
        <v>0</v>
      </c>
      <c r="M95" s="51" t="str">
        <f>IFERROR(SUMIFS('Q3 Daily Log'!$N$4:$N$861,'Q3 Daily Log'!$B$4:$B$861,"&gt;="&amp;DATE(2026,11,9),'Q3 Daily Log'!$B$4:$B$861,"&lt;="&amp;DATE(2026,11,13),'Q3 Daily Log'!$C$4:$C$861,'Q3 Setup'!$C$17)/SUMIFS('Q3 Daily Log'!$O$4:$O$861,'Q3 Daily Log'!$B$4:$B$861,"&gt;="&amp;DATE(2026,11,9),'Q3 Daily Log'!$B$4:$B$861,"&lt;="&amp;DATE(2026,11,13),'Q3 Daily Log'!$C$4:$C$861,'Q3 Setup'!$C$17),"" )</f>
        <v/>
      </c>
    </row>
    <row r="96" spans="2:13" ht="18.75" customHeight="1" x14ac:dyDescent="0.2">
      <c r="B96" s="53" t="s">
        <v>108</v>
      </c>
      <c r="C96" s="54">
        <f>'Q3 Setup'!$C$18</f>
        <v>0</v>
      </c>
      <c r="D96" s="55" t="str">
        <f>IFERROR(AVERAGEIFS('Q3 Daily Log'!$E$4:$E$861,'Q3 Daily Log'!$B$4:$B$861,"&gt;="&amp;DATE(2026,11,9),'Q3 Daily Log'!$B$4:$B$861,"&lt;="&amp;DATE(2026,11,13),'Q3 Daily Log'!$C$4:$C$861,'Q3 Setup'!$C$18),"")</f>
        <v/>
      </c>
      <c r="E96" s="56" t="str">
        <f>IFERROR(AVERAGEIFS('Q3 Daily Log'!$H$4:$H$861,'Q3 Daily Log'!$B$4:$B$861,"&gt;="&amp;DATE(2026,11,9),'Q3 Daily Log'!$B$4:$B$861,"&lt;="&amp;DATE(2026,11,13),'Q3 Daily Log'!$C$4:$C$861,'Q3 Setup'!$C$18),"")</f>
        <v/>
      </c>
      <c r="F96" s="57" t="str">
        <f>IFERROR(AVERAGEIFS('Q3 Daily Log'!$I$4:$I$861,'Q3 Daily Log'!$B$4:$B$861,"&gt;="&amp;DATE(2026,11,9),'Q3 Daily Log'!$B$4:$B$861,"&lt;="&amp;DATE(2026,11,13),'Q3 Daily Log'!$C$4:$C$861,'Q3 Setup'!$C$18),"")</f>
        <v/>
      </c>
      <c r="G96" s="56" t="str">
        <f>IFERROR(AVERAGEIFS('Q3 Daily Log'!$K$4:$K$861,'Q3 Daily Log'!$B$4:$B$861,"&gt;="&amp;DATE(2026,11,9),'Q3 Daily Log'!$B$4:$B$861,"&lt;="&amp;DATE(2026,11,13),'Q3 Daily Log'!$C$4:$C$861,'Q3 Setup'!$C$18),"")</f>
        <v/>
      </c>
      <c r="H96" s="55">
        <f>IFERROR(SUMIFS('Q3 Daily Log'!$E$4:$E$861,'Q3 Daily Log'!$B$4:$B$861,"&gt;="&amp;DATE(2026,11,9),'Q3 Daily Log'!$B$4:$B$861,"&lt;="&amp;DATE(2026,11,13),'Q3 Daily Log'!$C$4:$C$861,'Q3 Setup'!$C$18),"")</f>
        <v>0</v>
      </c>
      <c r="I96" s="57">
        <f>IFERROR(SUMIFS('Q3 Daily Log'!$I$4:$I$861,'Q3 Daily Log'!$B$4:$B$861,"&gt;="&amp;DATE(2026,11,9),'Q3 Daily Log'!$B$4:$B$861,"&lt;="&amp;DATE(2026,11,13),'Q3 Daily Log'!$C$4:$C$861,'Q3 Setup'!$C$18),"")</f>
        <v>0</v>
      </c>
      <c r="J96" s="55">
        <f>IFERROR(SUMIFS('Q3 Daily Log'!$L$4:$L$861,'Q3 Daily Log'!$B$4:$B$861,"&gt;="&amp;DATE(2026,11,9),'Q3 Daily Log'!$B$4:$B$861,"&lt;="&amp;DATE(2026,11,13),'Q3 Daily Log'!$C$4:$C$861,'Q3 Setup'!$C$18),"")</f>
        <v>0</v>
      </c>
      <c r="K96" s="55">
        <f>IFERROR(SUMIFS('Q3 Daily Log'!$M$4:$M$861,'Q3 Daily Log'!$B$4:$B$861,"&gt;="&amp;DATE(2026,11,9),'Q3 Daily Log'!$B$4:$B$861,"&lt;="&amp;DATE(2026,11,13),'Q3 Daily Log'!$C$4:$C$861,'Q3 Setup'!$C$18),"")</f>
        <v>0</v>
      </c>
      <c r="L96" s="29">
        <f>IFERROR(SUMIFS('Q3 Daily Log'!$N$4:$N$861,'Q3 Daily Log'!$B$4:$B$861,"&gt;="&amp;DATE(2026,11,9),'Q3 Daily Log'!$B$4:$B$861,"&lt;="&amp;DATE(2026,11,13),'Q3 Daily Log'!$C$4:$C$861,'Q3 Setup'!$C$18),"")</f>
        <v>0</v>
      </c>
      <c r="M96" s="56" t="str">
        <f>IFERROR(SUMIFS('Q3 Daily Log'!$N$4:$N$861,'Q3 Daily Log'!$B$4:$B$861,"&gt;="&amp;DATE(2026,11,9),'Q3 Daily Log'!$B$4:$B$861,"&lt;="&amp;DATE(2026,11,13),'Q3 Daily Log'!$C$4:$C$861,'Q3 Setup'!$C$18)/SUMIFS('Q3 Daily Log'!$O$4:$O$861,'Q3 Daily Log'!$B$4:$B$861,"&gt;="&amp;DATE(2026,11,9),'Q3 Daily Log'!$B$4:$B$861,"&lt;="&amp;DATE(2026,11,13),'Q3 Daily Log'!$C$4:$C$861,'Q3 Setup'!$C$18),"" )</f>
        <v/>
      </c>
    </row>
    <row r="97" spans="2:13" ht="18.75" customHeight="1" x14ac:dyDescent="0.2">
      <c r="B97" s="95" t="s">
        <v>109</v>
      </c>
      <c r="C97" s="95"/>
      <c r="D97" s="76" t="str">
        <f>IFERROR(AVERAGE(D85:D96),"")</f>
        <v/>
      </c>
      <c r="E97" s="77" t="str">
        <f>IFERROR(AVERAGE(E85:E96),"")</f>
        <v/>
      </c>
      <c r="F97" s="78" t="str">
        <f>IFERROR(AVERAGE(F85:F96),"")</f>
        <v/>
      </c>
      <c r="G97" s="77" t="str">
        <f>IFERROR(AVERAGE(G85:G96),"")</f>
        <v/>
      </c>
      <c r="H97" s="76">
        <f>IFERROR(SUM(H85:H96),"")</f>
        <v>0</v>
      </c>
      <c r="I97" s="79">
        <f>IFERROR(SUM(I85:I96),"")</f>
        <v>0</v>
      </c>
      <c r="J97" s="76">
        <f>IFERROR(SUM(J85:J96),"")</f>
        <v>0</v>
      </c>
      <c r="K97" s="76">
        <f>IFERROR(SUM(K85:K96),"")</f>
        <v>0</v>
      </c>
      <c r="L97" s="80">
        <f>IFERROR(SUM(L85:L96),"")</f>
        <v>0</v>
      </c>
      <c r="M97" s="77" t="str">
        <f>IFERROR(AVERAGE(M85:M96),"")</f>
        <v/>
      </c>
    </row>
    <row r="98" spans="2:13" ht="7.5" customHeight="1" x14ac:dyDescent="0.2"/>
    <row r="99" spans="2:13" ht="25.5" customHeight="1" x14ac:dyDescent="0.2">
      <c r="B99" s="94" t="s">
        <v>144</v>
      </c>
      <c r="C99" s="94"/>
      <c r="D99" s="74">
        <v>46342</v>
      </c>
      <c r="E99" s="74">
        <v>46346</v>
      </c>
      <c r="F99" s="75"/>
      <c r="G99" s="75"/>
      <c r="H99" s="75"/>
      <c r="I99" s="75"/>
      <c r="J99" s="75"/>
      <c r="K99" s="75"/>
      <c r="L99" s="75"/>
      <c r="M99" s="75"/>
    </row>
    <row r="100" spans="2:13" ht="36" customHeight="1" x14ac:dyDescent="0.2">
      <c r="B100" s="47" t="s">
        <v>60</v>
      </c>
      <c r="C100" s="47" t="s">
        <v>24</v>
      </c>
      <c r="D100" s="47" t="s">
        <v>61</v>
      </c>
      <c r="E100" s="47" t="s">
        <v>62</v>
      </c>
      <c r="F100" s="47" t="s">
        <v>63</v>
      </c>
      <c r="G100" s="47" t="s">
        <v>64</v>
      </c>
      <c r="H100" s="47" t="s">
        <v>65</v>
      </c>
      <c r="I100" s="47" t="s">
        <v>66</v>
      </c>
      <c r="J100" s="47" t="s">
        <v>67</v>
      </c>
      <c r="K100" s="47" t="s">
        <v>68</v>
      </c>
      <c r="L100" s="47" t="s">
        <v>69</v>
      </c>
      <c r="M100" s="47" t="s">
        <v>70</v>
      </c>
    </row>
    <row r="101" spans="2:13" ht="18.75" customHeight="1" x14ac:dyDescent="0.2">
      <c r="B101" s="48" t="s">
        <v>111</v>
      </c>
      <c r="C101" s="49" t="str">
        <f>'Q3 Setup'!$C$7</f>
        <v>Rep 1</v>
      </c>
      <c r="D101" s="50" t="str">
        <f>IFERROR(AVERAGEIFS('Q3 Daily Log'!$E$4:$E$861,'Q3 Daily Log'!$B$4:$B$861,"&gt;="&amp;DATE(2026,11,16),'Q3 Daily Log'!$B$4:$B$861,"&lt;="&amp;DATE(2026,11,20),'Q3 Daily Log'!$C$4:$C$861,'Q3 Setup'!$C$7),"")</f>
        <v/>
      </c>
      <c r="E101" s="51" t="str">
        <f>IFERROR(AVERAGEIFS('Q3 Daily Log'!$H$4:$H$861,'Q3 Daily Log'!$B$4:$B$861,"&gt;="&amp;DATE(2026,11,16),'Q3 Daily Log'!$B$4:$B$861,"&lt;="&amp;DATE(2026,11,20),'Q3 Daily Log'!$C$4:$C$861,'Q3 Setup'!$C$7),"")</f>
        <v/>
      </c>
      <c r="F101" s="52" t="str">
        <f>IFERROR(AVERAGEIFS('Q3 Daily Log'!$I$4:$I$861,'Q3 Daily Log'!$B$4:$B$861,"&gt;="&amp;DATE(2026,11,16),'Q3 Daily Log'!$B$4:$B$861,"&lt;="&amp;DATE(2026,11,20),'Q3 Daily Log'!$C$4:$C$861,'Q3 Setup'!$C$7),"")</f>
        <v/>
      </c>
      <c r="G101" s="51" t="str">
        <f>IFERROR(AVERAGEIFS('Q3 Daily Log'!$K$4:$K$861,'Q3 Daily Log'!$B$4:$B$861,"&gt;="&amp;DATE(2026,11,16),'Q3 Daily Log'!$B$4:$B$861,"&lt;="&amp;DATE(2026,11,20),'Q3 Daily Log'!$C$4:$C$861,'Q3 Setup'!$C$7),"")</f>
        <v/>
      </c>
      <c r="H101" s="50">
        <f>IFERROR(SUMIFS('Q3 Daily Log'!$E$4:$E$861,'Q3 Daily Log'!$B$4:$B$861,"&gt;="&amp;DATE(2026,11,16),'Q3 Daily Log'!$B$4:$B$861,"&lt;="&amp;DATE(2026,11,20),'Q3 Daily Log'!$C$4:$C$861,'Q3 Setup'!$C$7),"")</f>
        <v>0</v>
      </c>
      <c r="I101" s="52">
        <f>IFERROR(SUMIFS('Q3 Daily Log'!$I$4:$I$861,'Q3 Daily Log'!$B$4:$B$861,"&gt;="&amp;DATE(2026,11,16),'Q3 Daily Log'!$B$4:$B$861,"&lt;="&amp;DATE(2026,11,20),'Q3 Daily Log'!$C$4:$C$861,'Q3 Setup'!$C$7),"")</f>
        <v>0</v>
      </c>
      <c r="J101" s="50">
        <f>IFERROR(SUMIFS('Q3 Daily Log'!$L$4:$L$861,'Q3 Daily Log'!$B$4:$B$861,"&gt;="&amp;DATE(2026,11,16),'Q3 Daily Log'!$B$4:$B$861,"&lt;="&amp;DATE(2026,11,20),'Q3 Daily Log'!$C$4:$C$861,'Q3 Setup'!$C$7),"")</f>
        <v>0</v>
      </c>
      <c r="K101" s="50">
        <f>IFERROR(SUMIFS('Q3 Daily Log'!$M$4:$M$861,'Q3 Daily Log'!$B$4:$B$861,"&gt;="&amp;DATE(2026,11,16),'Q3 Daily Log'!$B$4:$B$861,"&lt;="&amp;DATE(2026,11,20),'Q3 Daily Log'!$C$4:$C$861,'Q3 Setup'!$C$7),"")</f>
        <v>0</v>
      </c>
      <c r="L101" s="29">
        <f>IFERROR(SUMIFS('Q3 Daily Log'!$N$4:$N$861,'Q3 Daily Log'!$B$4:$B$861,"&gt;="&amp;DATE(2026,11,16),'Q3 Daily Log'!$B$4:$B$861,"&lt;="&amp;DATE(2026,11,20),'Q3 Daily Log'!$C$4:$C$861,'Q3 Setup'!$C$7),"")</f>
        <v>0</v>
      </c>
      <c r="M101" s="51" t="str">
        <f>IFERROR(SUMIFS('Q3 Daily Log'!$N$4:$N$861,'Q3 Daily Log'!$B$4:$B$861,"&gt;="&amp;DATE(2026,11,16),'Q3 Daily Log'!$B$4:$B$861,"&lt;="&amp;DATE(2026,11,20),'Q3 Daily Log'!$C$4:$C$861,'Q3 Setup'!$C$7)/SUMIFS('Q3 Daily Log'!$O$4:$O$861,'Q3 Daily Log'!$B$4:$B$861,"&gt;="&amp;DATE(2026,11,16),'Q3 Daily Log'!$B$4:$B$861,"&lt;="&amp;DATE(2026,11,20),'Q3 Daily Log'!$C$4:$C$861,'Q3 Setup'!$C$7),"" )</f>
        <v/>
      </c>
    </row>
    <row r="102" spans="2:13" ht="18.75" customHeight="1" x14ac:dyDescent="0.2">
      <c r="B102" s="53" t="s">
        <v>111</v>
      </c>
      <c r="C102" s="54" t="str">
        <f>'Q3 Setup'!$C$8</f>
        <v>Rep 2</v>
      </c>
      <c r="D102" s="55" t="str">
        <f>IFERROR(AVERAGEIFS('Q3 Daily Log'!$E$4:$E$861,'Q3 Daily Log'!$B$4:$B$861,"&gt;="&amp;DATE(2026,11,16),'Q3 Daily Log'!$B$4:$B$861,"&lt;="&amp;DATE(2026,11,20),'Q3 Daily Log'!$C$4:$C$861,'Q3 Setup'!$C$8),"")</f>
        <v/>
      </c>
      <c r="E102" s="56" t="str">
        <f>IFERROR(AVERAGEIFS('Q3 Daily Log'!$H$4:$H$861,'Q3 Daily Log'!$B$4:$B$861,"&gt;="&amp;DATE(2026,11,16),'Q3 Daily Log'!$B$4:$B$861,"&lt;="&amp;DATE(2026,11,20),'Q3 Daily Log'!$C$4:$C$861,'Q3 Setup'!$C$8),"")</f>
        <v/>
      </c>
      <c r="F102" s="57" t="str">
        <f>IFERROR(AVERAGEIFS('Q3 Daily Log'!$I$4:$I$861,'Q3 Daily Log'!$B$4:$B$861,"&gt;="&amp;DATE(2026,11,16),'Q3 Daily Log'!$B$4:$B$861,"&lt;="&amp;DATE(2026,11,20),'Q3 Daily Log'!$C$4:$C$861,'Q3 Setup'!$C$8),"")</f>
        <v/>
      </c>
      <c r="G102" s="56" t="str">
        <f>IFERROR(AVERAGEIFS('Q3 Daily Log'!$K$4:$K$861,'Q3 Daily Log'!$B$4:$B$861,"&gt;="&amp;DATE(2026,11,16),'Q3 Daily Log'!$B$4:$B$861,"&lt;="&amp;DATE(2026,11,20),'Q3 Daily Log'!$C$4:$C$861,'Q3 Setup'!$C$8),"")</f>
        <v/>
      </c>
      <c r="H102" s="55">
        <f>IFERROR(SUMIFS('Q3 Daily Log'!$E$4:$E$861,'Q3 Daily Log'!$B$4:$B$861,"&gt;="&amp;DATE(2026,11,16),'Q3 Daily Log'!$B$4:$B$861,"&lt;="&amp;DATE(2026,11,20),'Q3 Daily Log'!$C$4:$C$861,'Q3 Setup'!$C$8),"")</f>
        <v>0</v>
      </c>
      <c r="I102" s="57">
        <f>IFERROR(SUMIFS('Q3 Daily Log'!$I$4:$I$861,'Q3 Daily Log'!$B$4:$B$861,"&gt;="&amp;DATE(2026,11,16),'Q3 Daily Log'!$B$4:$B$861,"&lt;="&amp;DATE(2026,11,20),'Q3 Daily Log'!$C$4:$C$861,'Q3 Setup'!$C$8),"")</f>
        <v>0</v>
      </c>
      <c r="J102" s="55">
        <f>IFERROR(SUMIFS('Q3 Daily Log'!$L$4:$L$861,'Q3 Daily Log'!$B$4:$B$861,"&gt;="&amp;DATE(2026,11,16),'Q3 Daily Log'!$B$4:$B$861,"&lt;="&amp;DATE(2026,11,20),'Q3 Daily Log'!$C$4:$C$861,'Q3 Setup'!$C$8),"")</f>
        <v>0</v>
      </c>
      <c r="K102" s="55">
        <f>IFERROR(SUMIFS('Q3 Daily Log'!$M$4:$M$861,'Q3 Daily Log'!$B$4:$B$861,"&gt;="&amp;DATE(2026,11,16),'Q3 Daily Log'!$B$4:$B$861,"&lt;="&amp;DATE(2026,11,20),'Q3 Daily Log'!$C$4:$C$861,'Q3 Setup'!$C$8),"")</f>
        <v>0</v>
      </c>
      <c r="L102" s="29">
        <f>IFERROR(SUMIFS('Q3 Daily Log'!$N$4:$N$861,'Q3 Daily Log'!$B$4:$B$861,"&gt;="&amp;DATE(2026,11,16),'Q3 Daily Log'!$B$4:$B$861,"&lt;="&amp;DATE(2026,11,20),'Q3 Daily Log'!$C$4:$C$861,'Q3 Setup'!$C$8),"")</f>
        <v>0</v>
      </c>
      <c r="M102" s="56" t="str">
        <f>IFERROR(SUMIFS('Q3 Daily Log'!$N$4:$N$861,'Q3 Daily Log'!$B$4:$B$861,"&gt;="&amp;DATE(2026,11,16),'Q3 Daily Log'!$B$4:$B$861,"&lt;="&amp;DATE(2026,11,20),'Q3 Daily Log'!$C$4:$C$861,'Q3 Setup'!$C$8)/SUMIFS('Q3 Daily Log'!$O$4:$O$861,'Q3 Daily Log'!$B$4:$B$861,"&gt;="&amp;DATE(2026,11,16),'Q3 Daily Log'!$B$4:$B$861,"&lt;="&amp;DATE(2026,11,20),'Q3 Daily Log'!$C$4:$C$861,'Q3 Setup'!$C$8),"" )</f>
        <v/>
      </c>
    </row>
    <row r="103" spans="2:13" ht="18.75" customHeight="1" x14ac:dyDescent="0.2">
      <c r="B103" s="48" t="s">
        <v>111</v>
      </c>
      <c r="C103" s="49" t="str">
        <f>'Q3 Setup'!$C$9</f>
        <v>Rep 3</v>
      </c>
      <c r="D103" s="50" t="str">
        <f>IFERROR(AVERAGEIFS('Q3 Daily Log'!$E$4:$E$861,'Q3 Daily Log'!$B$4:$B$861,"&gt;="&amp;DATE(2026,11,16),'Q3 Daily Log'!$B$4:$B$861,"&lt;="&amp;DATE(2026,11,20),'Q3 Daily Log'!$C$4:$C$861,'Q3 Setup'!$C$9),"")</f>
        <v/>
      </c>
      <c r="E103" s="51" t="str">
        <f>IFERROR(AVERAGEIFS('Q3 Daily Log'!$H$4:$H$861,'Q3 Daily Log'!$B$4:$B$861,"&gt;="&amp;DATE(2026,11,16),'Q3 Daily Log'!$B$4:$B$861,"&lt;="&amp;DATE(2026,11,20),'Q3 Daily Log'!$C$4:$C$861,'Q3 Setup'!$C$9),"")</f>
        <v/>
      </c>
      <c r="F103" s="52" t="str">
        <f>IFERROR(AVERAGEIFS('Q3 Daily Log'!$I$4:$I$861,'Q3 Daily Log'!$B$4:$B$861,"&gt;="&amp;DATE(2026,11,16),'Q3 Daily Log'!$B$4:$B$861,"&lt;="&amp;DATE(2026,11,20),'Q3 Daily Log'!$C$4:$C$861,'Q3 Setup'!$C$9),"")</f>
        <v/>
      </c>
      <c r="G103" s="51" t="str">
        <f>IFERROR(AVERAGEIFS('Q3 Daily Log'!$K$4:$K$861,'Q3 Daily Log'!$B$4:$B$861,"&gt;="&amp;DATE(2026,11,16),'Q3 Daily Log'!$B$4:$B$861,"&lt;="&amp;DATE(2026,11,20),'Q3 Daily Log'!$C$4:$C$861,'Q3 Setup'!$C$9),"")</f>
        <v/>
      </c>
      <c r="H103" s="50">
        <f>IFERROR(SUMIFS('Q3 Daily Log'!$E$4:$E$861,'Q3 Daily Log'!$B$4:$B$861,"&gt;="&amp;DATE(2026,11,16),'Q3 Daily Log'!$B$4:$B$861,"&lt;="&amp;DATE(2026,11,20),'Q3 Daily Log'!$C$4:$C$861,'Q3 Setup'!$C$9),"")</f>
        <v>0</v>
      </c>
      <c r="I103" s="52">
        <f>IFERROR(SUMIFS('Q3 Daily Log'!$I$4:$I$861,'Q3 Daily Log'!$B$4:$B$861,"&gt;="&amp;DATE(2026,11,16),'Q3 Daily Log'!$B$4:$B$861,"&lt;="&amp;DATE(2026,11,20),'Q3 Daily Log'!$C$4:$C$861,'Q3 Setup'!$C$9),"")</f>
        <v>0</v>
      </c>
      <c r="J103" s="50">
        <f>IFERROR(SUMIFS('Q3 Daily Log'!$L$4:$L$861,'Q3 Daily Log'!$B$4:$B$861,"&gt;="&amp;DATE(2026,11,16),'Q3 Daily Log'!$B$4:$B$861,"&lt;="&amp;DATE(2026,11,20),'Q3 Daily Log'!$C$4:$C$861,'Q3 Setup'!$C$9),"")</f>
        <v>0</v>
      </c>
      <c r="K103" s="50">
        <f>IFERROR(SUMIFS('Q3 Daily Log'!$M$4:$M$861,'Q3 Daily Log'!$B$4:$B$861,"&gt;="&amp;DATE(2026,11,16),'Q3 Daily Log'!$B$4:$B$861,"&lt;="&amp;DATE(2026,11,20),'Q3 Daily Log'!$C$4:$C$861,'Q3 Setup'!$C$9),"")</f>
        <v>0</v>
      </c>
      <c r="L103" s="29">
        <f>IFERROR(SUMIFS('Q3 Daily Log'!$N$4:$N$861,'Q3 Daily Log'!$B$4:$B$861,"&gt;="&amp;DATE(2026,11,16),'Q3 Daily Log'!$B$4:$B$861,"&lt;="&amp;DATE(2026,11,20),'Q3 Daily Log'!$C$4:$C$861,'Q3 Setup'!$C$9),"")</f>
        <v>0</v>
      </c>
      <c r="M103" s="51" t="str">
        <f>IFERROR(SUMIFS('Q3 Daily Log'!$N$4:$N$861,'Q3 Daily Log'!$B$4:$B$861,"&gt;="&amp;DATE(2026,11,16),'Q3 Daily Log'!$B$4:$B$861,"&lt;="&amp;DATE(2026,11,20),'Q3 Daily Log'!$C$4:$C$861,'Q3 Setup'!$C$9)/SUMIFS('Q3 Daily Log'!$O$4:$O$861,'Q3 Daily Log'!$B$4:$B$861,"&gt;="&amp;DATE(2026,11,16),'Q3 Daily Log'!$B$4:$B$861,"&lt;="&amp;DATE(2026,11,20),'Q3 Daily Log'!$C$4:$C$861,'Q3 Setup'!$C$9),"" )</f>
        <v/>
      </c>
    </row>
    <row r="104" spans="2:13" ht="18.75" customHeight="1" x14ac:dyDescent="0.2">
      <c r="B104" s="53" t="s">
        <v>111</v>
      </c>
      <c r="C104" s="54" t="str">
        <f>'Q3 Setup'!$C$10</f>
        <v>Rep 4</v>
      </c>
      <c r="D104" s="55" t="str">
        <f>IFERROR(AVERAGEIFS('Q3 Daily Log'!$E$4:$E$861,'Q3 Daily Log'!$B$4:$B$861,"&gt;="&amp;DATE(2026,11,16),'Q3 Daily Log'!$B$4:$B$861,"&lt;="&amp;DATE(2026,11,20),'Q3 Daily Log'!$C$4:$C$861,'Q3 Setup'!$C$10),"")</f>
        <v/>
      </c>
      <c r="E104" s="56" t="str">
        <f>IFERROR(AVERAGEIFS('Q3 Daily Log'!$H$4:$H$861,'Q3 Daily Log'!$B$4:$B$861,"&gt;="&amp;DATE(2026,11,16),'Q3 Daily Log'!$B$4:$B$861,"&lt;="&amp;DATE(2026,11,20),'Q3 Daily Log'!$C$4:$C$861,'Q3 Setup'!$C$10),"")</f>
        <v/>
      </c>
      <c r="F104" s="57" t="str">
        <f>IFERROR(AVERAGEIFS('Q3 Daily Log'!$I$4:$I$861,'Q3 Daily Log'!$B$4:$B$861,"&gt;="&amp;DATE(2026,11,16),'Q3 Daily Log'!$B$4:$B$861,"&lt;="&amp;DATE(2026,11,20),'Q3 Daily Log'!$C$4:$C$861,'Q3 Setup'!$C$10),"")</f>
        <v/>
      </c>
      <c r="G104" s="56" t="str">
        <f>IFERROR(AVERAGEIFS('Q3 Daily Log'!$K$4:$K$861,'Q3 Daily Log'!$B$4:$B$861,"&gt;="&amp;DATE(2026,11,16),'Q3 Daily Log'!$B$4:$B$861,"&lt;="&amp;DATE(2026,11,20),'Q3 Daily Log'!$C$4:$C$861,'Q3 Setup'!$C$10),"")</f>
        <v/>
      </c>
      <c r="H104" s="55">
        <f>IFERROR(SUMIFS('Q3 Daily Log'!$E$4:$E$861,'Q3 Daily Log'!$B$4:$B$861,"&gt;="&amp;DATE(2026,11,16),'Q3 Daily Log'!$B$4:$B$861,"&lt;="&amp;DATE(2026,11,20),'Q3 Daily Log'!$C$4:$C$861,'Q3 Setup'!$C$10),"")</f>
        <v>0</v>
      </c>
      <c r="I104" s="57">
        <f>IFERROR(SUMIFS('Q3 Daily Log'!$I$4:$I$861,'Q3 Daily Log'!$B$4:$B$861,"&gt;="&amp;DATE(2026,11,16),'Q3 Daily Log'!$B$4:$B$861,"&lt;="&amp;DATE(2026,11,20),'Q3 Daily Log'!$C$4:$C$861,'Q3 Setup'!$C$10),"")</f>
        <v>0</v>
      </c>
      <c r="J104" s="55">
        <f>IFERROR(SUMIFS('Q3 Daily Log'!$L$4:$L$861,'Q3 Daily Log'!$B$4:$B$861,"&gt;="&amp;DATE(2026,11,16),'Q3 Daily Log'!$B$4:$B$861,"&lt;="&amp;DATE(2026,11,20),'Q3 Daily Log'!$C$4:$C$861,'Q3 Setup'!$C$10),"")</f>
        <v>0</v>
      </c>
      <c r="K104" s="55">
        <f>IFERROR(SUMIFS('Q3 Daily Log'!$M$4:$M$861,'Q3 Daily Log'!$B$4:$B$861,"&gt;="&amp;DATE(2026,11,16),'Q3 Daily Log'!$B$4:$B$861,"&lt;="&amp;DATE(2026,11,20),'Q3 Daily Log'!$C$4:$C$861,'Q3 Setup'!$C$10),"")</f>
        <v>0</v>
      </c>
      <c r="L104" s="29">
        <f>IFERROR(SUMIFS('Q3 Daily Log'!$N$4:$N$861,'Q3 Daily Log'!$B$4:$B$861,"&gt;="&amp;DATE(2026,11,16),'Q3 Daily Log'!$B$4:$B$861,"&lt;="&amp;DATE(2026,11,20),'Q3 Daily Log'!$C$4:$C$861,'Q3 Setup'!$C$10),"")</f>
        <v>0</v>
      </c>
      <c r="M104" s="56" t="str">
        <f>IFERROR(SUMIFS('Q3 Daily Log'!$N$4:$N$861,'Q3 Daily Log'!$B$4:$B$861,"&gt;="&amp;DATE(2026,11,16),'Q3 Daily Log'!$B$4:$B$861,"&lt;="&amp;DATE(2026,11,20),'Q3 Daily Log'!$C$4:$C$861,'Q3 Setup'!$C$10)/SUMIFS('Q3 Daily Log'!$O$4:$O$861,'Q3 Daily Log'!$B$4:$B$861,"&gt;="&amp;DATE(2026,11,16),'Q3 Daily Log'!$B$4:$B$861,"&lt;="&amp;DATE(2026,11,20),'Q3 Daily Log'!$C$4:$C$861,'Q3 Setup'!$C$10),"" )</f>
        <v/>
      </c>
    </row>
    <row r="105" spans="2:13" ht="18.75" customHeight="1" x14ac:dyDescent="0.2">
      <c r="B105" s="48" t="s">
        <v>111</v>
      </c>
      <c r="C105" s="49" t="str">
        <f>'Q3 Setup'!$C$11</f>
        <v>Rep 5</v>
      </c>
      <c r="D105" s="50" t="str">
        <f>IFERROR(AVERAGEIFS('Q3 Daily Log'!$E$4:$E$861,'Q3 Daily Log'!$B$4:$B$861,"&gt;="&amp;DATE(2026,11,16),'Q3 Daily Log'!$B$4:$B$861,"&lt;="&amp;DATE(2026,11,20),'Q3 Daily Log'!$C$4:$C$861,'Q3 Setup'!$C$11),"")</f>
        <v/>
      </c>
      <c r="E105" s="51" t="str">
        <f>IFERROR(AVERAGEIFS('Q3 Daily Log'!$H$4:$H$861,'Q3 Daily Log'!$B$4:$B$861,"&gt;="&amp;DATE(2026,11,16),'Q3 Daily Log'!$B$4:$B$861,"&lt;="&amp;DATE(2026,11,20),'Q3 Daily Log'!$C$4:$C$861,'Q3 Setup'!$C$11),"")</f>
        <v/>
      </c>
      <c r="F105" s="52" t="str">
        <f>IFERROR(AVERAGEIFS('Q3 Daily Log'!$I$4:$I$861,'Q3 Daily Log'!$B$4:$B$861,"&gt;="&amp;DATE(2026,11,16),'Q3 Daily Log'!$B$4:$B$861,"&lt;="&amp;DATE(2026,11,20),'Q3 Daily Log'!$C$4:$C$861,'Q3 Setup'!$C$11),"")</f>
        <v/>
      </c>
      <c r="G105" s="51" t="str">
        <f>IFERROR(AVERAGEIFS('Q3 Daily Log'!$K$4:$K$861,'Q3 Daily Log'!$B$4:$B$861,"&gt;="&amp;DATE(2026,11,16),'Q3 Daily Log'!$B$4:$B$861,"&lt;="&amp;DATE(2026,11,20),'Q3 Daily Log'!$C$4:$C$861,'Q3 Setup'!$C$11),"")</f>
        <v/>
      </c>
      <c r="H105" s="50">
        <f>IFERROR(SUMIFS('Q3 Daily Log'!$E$4:$E$861,'Q3 Daily Log'!$B$4:$B$861,"&gt;="&amp;DATE(2026,11,16),'Q3 Daily Log'!$B$4:$B$861,"&lt;="&amp;DATE(2026,11,20),'Q3 Daily Log'!$C$4:$C$861,'Q3 Setup'!$C$11),"")</f>
        <v>0</v>
      </c>
      <c r="I105" s="52">
        <f>IFERROR(SUMIFS('Q3 Daily Log'!$I$4:$I$861,'Q3 Daily Log'!$B$4:$B$861,"&gt;="&amp;DATE(2026,11,16),'Q3 Daily Log'!$B$4:$B$861,"&lt;="&amp;DATE(2026,11,20),'Q3 Daily Log'!$C$4:$C$861,'Q3 Setup'!$C$11),"")</f>
        <v>0</v>
      </c>
      <c r="J105" s="50">
        <f>IFERROR(SUMIFS('Q3 Daily Log'!$L$4:$L$861,'Q3 Daily Log'!$B$4:$B$861,"&gt;="&amp;DATE(2026,11,16),'Q3 Daily Log'!$B$4:$B$861,"&lt;="&amp;DATE(2026,11,20),'Q3 Daily Log'!$C$4:$C$861,'Q3 Setup'!$C$11),"")</f>
        <v>0</v>
      </c>
      <c r="K105" s="50">
        <f>IFERROR(SUMIFS('Q3 Daily Log'!$M$4:$M$861,'Q3 Daily Log'!$B$4:$B$861,"&gt;="&amp;DATE(2026,11,16),'Q3 Daily Log'!$B$4:$B$861,"&lt;="&amp;DATE(2026,11,20),'Q3 Daily Log'!$C$4:$C$861,'Q3 Setup'!$C$11),"")</f>
        <v>0</v>
      </c>
      <c r="L105" s="29">
        <f>IFERROR(SUMIFS('Q3 Daily Log'!$N$4:$N$861,'Q3 Daily Log'!$B$4:$B$861,"&gt;="&amp;DATE(2026,11,16),'Q3 Daily Log'!$B$4:$B$861,"&lt;="&amp;DATE(2026,11,20),'Q3 Daily Log'!$C$4:$C$861,'Q3 Setup'!$C$11),"")</f>
        <v>0</v>
      </c>
      <c r="M105" s="51" t="str">
        <f>IFERROR(SUMIFS('Q3 Daily Log'!$N$4:$N$861,'Q3 Daily Log'!$B$4:$B$861,"&gt;="&amp;DATE(2026,11,16),'Q3 Daily Log'!$B$4:$B$861,"&lt;="&amp;DATE(2026,11,20),'Q3 Daily Log'!$C$4:$C$861,'Q3 Setup'!$C$11)/SUMIFS('Q3 Daily Log'!$O$4:$O$861,'Q3 Daily Log'!$B$4:$B$861,"&gt;="&amp;DATE(2026,11,16),'Q3 Daily Log'!$B$4:$B$861,"&lt;="&amp;DATE(2026,11,20),'Q3 Daily Log'!$C$4:$C$861,'Q3 Setup'!$C$11),"" )</f>
        <v/>
      </c>
    </row>
    <row r="106" spans="2:13" ht="18.75" customHeight="1" x14ac:dyDescent="0.2">
      <c r="B106" s="53" t="s">
        <v>111</v>
      </c>
      <c r="C106" s="54" t="str">
        <f>'Q3 Setup'!$C$12</f>
        <v>Rep 6</v>
      </c>
      <c r="D106" s="55" t="str">
        <f>IFERROR(AVERAGEIFS('Q3 Daily Log'!$E$4:$E$861,'Q3 Daily Log'!$B$4:$B$861,"&gt;="&amp;DATE(2026,11,16),'Q3 Daily Log'!$B$4:$B$861,"&lt;="&amp;DATE(2026,11,20),'Q3 Daily Log'!$C$4:$C$861,'Q3 Setup'!$C$12),"")</f>
        <v/>
      </c>
      <c r="E106" s="56" t="str">
        <f>IFERROR(AVERAGEIFS('Q3 Daily Log'!$H$4:$H$861,'Q3 Daily Log'!$B$4:$B$861,"&gt;="&amp;DATE(2026,11,16),'Q3 Daily Log'!$B$4:$B$861,"&lt;="&amp;DATE(2026,11,20),'Q3 Daily Log'!$C$4:$C$861,'Q3 Setup'!$C$12),"")</f>
        <v/>
      </c>
      <c r="F106" s="57" t="str">
        <f>IFERROR(AVERAGEIFS('Q3 Daily Log'!$I$4:$I$861,'Q3 Daily Log'!$B$4:$B$861,"&gt;="&amp;DATE(2026,11,16),'Q3 Daily Log'!$B$4:$B$861,"&lt;="&amp;DATE(2026,11,20),'Q3 Daily Log'!$C$4:$C$861,'Q3 Setup'!$C$12),"")</f>
        <v/>
      </c>
      <c r="G106" s="56" t="str">
        <f>IFERROR(AVERAGEIFS('Q3 Daily Log'!$K$4:$K$861,'Q3 Daily Log'!$B$4:$B$861,"&gt;="&amp;DATE(2026,11,16),'Q3 Daily Log'!$B$4:$B$861,"&lt;="&amp;DATE(2026,11,20),'Q3 Daily Log'!$C$4:$C$861,'Q3 Setup'!$C$12),"")</f>
        <v/>
      </c>
      <c r="H106" s="55">
        <f>IFERROR(SUMIFS('Q3 Daily Log'!$E$4:$E$861,'Q3 Daily Log'!$B$4:$B$861,"&gt;="&amp;DATE(2026,11,16),'Q3 Daily Log'!$B$4:$B$861,"&lt;="&amp;DATE(2026,11,20),'Q3 Daily Log'!$C$4:$C$861,'Q3 Setup'!$C$12),"")</f>
        <v>0</v>
      </c>
      <c r="I106" s="57">
        <f>IFERROR(SUMIFS('Q3 Daily Log'!$I$4:$I$861,'Q3 Daily Log'!$B$4:$B$861,"&gt;="&amp;DATE(2026,11,16),'Q3 Daily Log'!$B$4:$B$861,"&lt;="&amp;DATE(2026,11,20),'Q3 Daily Log'!$C$4:$C$861,'Q3 Setup'!$C$12),"")</f>
        <v>0</v>
      </c>
      <c r="J106" s="55">
        <f>IFERROR(SUMIFS('Q3 Daily Log'!$L$4:$L$861,'Q3 Daily Log'!$B$4:$B$861,"&gt;="&amp;DATE(2026,11,16),'Q3 Daily Log'!$B$4:$B$861,"&lt;="&amp;DATE(2026,11,20),'Q3 Daily Log'!$C$4:$C$861,'Q3 Setup'!$C$12),"")</f>
        <v>0</v>
      </c>
      <c r="K106" s="55">
        <f>IFERROR(SUMIFS('Q3 Daily Log'!$M$4:$M$861,'Q3 Daily Log'!$B$4:$B$861,"&gt;="&amp;DATE(2026,11,16),'Q3 Daily Log'!$B$4:$B$861,"&lt;="&amp;DATE(2026,11,20),'Q3 Daily Log'!$C$4:$C$861,'Q3 Setup'!$C$12),"")</f>
        <v>0</v>
      </c>
      <c r="L106" s="29">
        <f>IFERROR(SUMIFS('Q3 Daily Log'!$N$4:$N$861,'Q3 Daily Log'!$B$4:$B$861,"&gt;="&amp;DATE(2026,11,16),'Q3 Daily Log'!$B$4:$B$861,"&lt;="&amp;DATE(2026,11,20),'Q3 Daily Log'!$C$4:$C$861,'Q3 Setup'!$C$12),"")</f>
        <v>0</v>
      </c>
      <c r="M106" s="56" t="str">
        <f>IFERROR(SUMIFS('Q3 Daily Log'!$N$4:$N$861,'Q3 Daily Log'!$B$4:$B$861,"&gt;="&amp;DATE(2026,11,16),'Q3 Daily Log'!$B$4:$B$861,"&lt;="&amp;DATE(2026,11,20),'Q3 Daily Log'!$C$4:$C$861,'Q3 Setup'!$C$12)/SUMIFS('Q3 Daily Log'!$O$4:$O$861,'Q3 Daily Log'!$B$4:$B$861,"&gt;="&amp;DATE(2026,11,16),'Q3 Daily Log'!$B$4:$B$861,"&lt;="&amp;DATE(2026,11,20),'Q3 Daily Log'!$C$4:$C$861,'Q3 Setup'!$C$12),"" )</f>
        <v/>
      </c>
    </row>
    <row r="107" spans="2:13" ht="18.75" customHeight="1" x14ac:dyDescent="0.2">
      <c r="B107" s="48" t="s">
        <v>111</v>
      </c>
      <c r="C107" s="49" t="str">
        <f>'Q3 Setup'!$C$13</f>
        <v>Rep 7</v>
      </c>
      <c r="D107" s="50" t="str">
        <f>IFERROR(AVERAGEIFS('Q3 Daily Log'!$E$4:$E$861,'Q3 Daily Log'!$B$4:$B$861,"&gt;="&amp;DATE(2026,11,16),'Q3 Daily Log'!$B$4:$B$861,"&lt;="&amp;DATE(2026,11,20),'Q3 Daily Log'!$C$4:$C$861,'Q3 Setup'!$C$13),"")</f>
        <v/>
      </c>
      <c r="E107" s="51" t="str">
        <f>IFERROR(AVERAGEIFS('Q3 Daily Log'!$H$4:$H$861,'Q3 Daily Log'!$B$4:$B$861,"&gt;="&amp;DATE(2026,11,16),'Q3 Daily Log'!$B$4:$B$861,"&lt;="&amp;DATE(2026,11,20),'Q3 Daily Log'!$C$4:$C$861,'Q3 Setup'!$C$13),"")</f>
        <v/>
      </c>
      <c r="F107" s="52" t="str">
        <f>IFERROR(AVERAGEIFS('Q3 Daily Log'!$I$4:$I$861,'Q3 Daily Log'!$B$4:$B$861,"&gt;="&amp;DATE(2026,11,16),'Q3 Daily Log'!$B$4:$B$861,"&lt;="&amp;DATE(2026,11,20),'Q3 Daily Log'!$C$4:$C$861,'Q3 Setup'!$C$13),"")</f>
        <v/>
      </c>
      <c r="G107" s="51" t="str">
        <f>IFERROR(AVERAGEIFS('Q3 Daily Log'!$K$4:$K$861,'Q3 Daily Log'!$B$4:$B$861,"&gt;="&amp;DATE(2026,11,16),'Q3 Daily Log'!$B$4:$B$861,"&lt;="&amp;DATE(2026,11,20),'Q3 Daily Log'!$C$4:$C$861,'Q3 Setup'!$C$13),"")</f>
        <v/>
      </c>
      <c r="H107" s="50">
        <f>IFERROR(SUMIFS('Q3 Daily Log'!$E$4:$E$861,'Q3 Daily Log'!$B$4:$B$861,"&gt;="&amp;DATE(2026,11,16),'Q3 Daily Log'!$B$4:$B$861,"&lt;="&amp;DATE(2026,11,20),'Q3 Daily Log'!$C$4:$C$861,'Q3 Setup'!$C$13),"")</f>
        <v>0</v>
      </c>
      <c r="I107" s="52">
        <f>IFERROR(SUMIFS('Q3 Daily Log'!$I$4:$I$861,'Q3 Daily Log'!$B$4:$B$861,"&gt;="&amp;DATE(2026,11,16),'Q3 Daily Log'!$B$4:$B$861,"&lt;="&amp;DATE(2026,11,20),'Q3 Daily Log'!$C$4:$C$861,'Q3 Setup'!$C$13),"")</f>
        <v>0</v>
      </c>
      <c r="J107" s="50">
        <f>IFERROR(SUMIFS('Q3 Daily Log'!$L$4:$L$861,'Q3 Daily Log'!$B$4:$B$861,"&gt;="&amp;DATE(2026,11,16),'Q3 Daily Log'!$B$4:$B$861,"&lt;="&amp;DATE(2026,11,20),'Q3 Daily Log'!$C$4:$C$861,'Q3 Setup'!$C$13),"")</f>
        <v>0</v>
      </c>
      <c r="K107" s="50">
        <f>IFERROR(SUMIFS('Q3 Daily Log'!$M$4:$M$861,'Q3 Daily Log'!$B$4:$B$861,"&gt;="&amp;DATE(2026,11,16),'Q3 Daily Log'!$B$4:$B$861,"&lt;="&amp;DATE(2026,11,20),'Q3 Daily Log'!$C$4:$C$861,'Q3 Setup'!$C$13),"")</f>
        <v>0</v>
      </c>
      <c r="L107" s="29">
        <f>IFERROR(SUMIFS('Q3 Daily Log'!$N$4:$N$861,'Q3 Daily Log'!$B$4:$B$861,"&gt;="&amp;DATE(2026,11,16),'Q3 Daily Log'!$B$4:$B$861,"&lt;="&amp;DATE(2026,11,20),'Q3 Daily Log'!$C$4:$C$861,'Q3 Setup'!$C$13),"")</f>
        <v>0</v>
      </c>
      <c r="M107" s="51" t="str">
        <f>IFERROR(SUMIFS('Q3 Daily Log'!$N$4:$N$861,'Q3 Daily Log'!$B$4:$B$861,"&gt;="&amp;DATE(2026,11,16),'Q3 Daily Log'!$B$4:$B$861,"&lt;="&amp;DATE(2026,11,20),'Q3 Daily Log'!$C$4:$C$861,'Q3 Setup'!$C$13)/SUMIFS('Q3 Daily Log'!$O$4:$O$861,'Q3 Daily Log'!$B$4:$B$861,"&gt;="&amp;DATE(2026,11,16),'Q3 Daily Log'!$B$4:$B$861,"&lt;="&amp;DATE(2026,11,20),'Q3 Daily Log'!$C$4:$C$861,'Q3 Setup'!$C$13),"" )</f>
        <v/>
      </c>
    </row>
    <row r="108" spans="2:13" ht="18.75" customHeight="1" x14ac:dyDescent="0.2">
      <c r="B108" s="53" t="s">
        <v>111</v>
      </c>
      <c r="C108" s="54" t="str">
        <f>'Q3 Setup'!$C$14</f>
        <v>Rep 8</v>
      </c>
      <c r="D108" s="55" t="str">
        <f>IFERROR(AVERAGEIFS('Q3 Daily Log'!$E$4:$E$861,'Q3 Daily Log'!$B$4:$B$861,"&gt;="&amp;DATE(2026,11,16),'Q3 Daily Log'!$B$4:$B$861,"&lt;="&amp;DATE(2026,11,20),'Q3 Daily Log'!$C$4:$C$861,'Q3 Setup'!$C$14),"")</f>
        <v/>
      </c>
      <c r="E108" s="56" t="str">
        <f>IFERROR(AVERAGEIFS('Q3 Daily Log'!$H$4:$H$861,'Q3 Daily Log'!$B$4:$B$861,"&gt;="&amp;DATE(2026,11,16),'Q3 Daily Log'!$B$4:$B$861,"&lt;="&amp;DATE(2026,11,20),'Q3 Daily Log'!$C$4:$C$861,'Q3 Setup'!$C$14),"")</f>
        <v/>
      </c>
      <c r="F108" s="57" t="str">
        <f>IFERROR(AVERAGEIFS('Q3 Daily Log'!$I$4:$I$861,'Q3 Daily Log'!$B$4:$B$861,"&gt;="&amp;DATE(2026,11,16),'Q3 Daily Log'!$B$4:$B$861,"&lt;="&amp;DATE(2026,11,20),'Q3 Daily Log'!$C$4:$C$861,'Q3 Setup'!$C$14),"")</f>
        <v/>
      </c>
      <c r="G108" s="56" t="str">
        <f>IFERROR(AVERAGEIFS('Q3 Daily Log'!$K$4:$K$861,'Q3 Daily Log'!$B$4:$B$861,"&gt;="&amp;DATE(2026,11,16),'Q3 Daily Log'!$B$4:$B$861,"&lt;="&amp;DATE(2026,11,20),'Q3 Daily Log'!$C$4:$C$861,'Q3 Setup'!$C$14),"")</f>
        <v/>
      </c>
      <c r="H108" s="55">
        <f>IFERROR(SUMIFS('Q3 Daily Log'!$E$4:$E$861,'Q3 Daily Log'!$B$4:$B$861,"&gt;="&amp;DATE(2026,11,16),'Q3 Daily Log'!$B$4:$B$861,"&lt;="&amp;DATE(2026,11,20),'Q3 Daily Log'!$C$4:$C$861,'Q3 Setup'!$C$14),"")</f>
        <v>0</v>
      </c>
      <c r="I108" s="57">
        <f>IFERROR(SUMIFS('Q3 Daily Log'!$I$4:$I$861,'Q3 Daily Log'!$B$4:$B$861,"&gt;="&amp;DATE(2026,11,16),'Q3 Daily Log'!$B$4:$B$861,"&lt;="&amp;DATE(2026,11,20),'Q3 Daily Log'!$C$4:$C$861,'Q3 Setup'!$C$14),"")</f>
        <v>0</v>
      </c>
      <c r="J108" s="55">
        <f>IFERROR(SUMIFS('Q3 Daily Log'!$L$4:$L$861,'Q3 Daily Log'!$B$4:$B$861,"&gt;="&amp;DATE(2026,11,16),'Q3 Daily Log'!$B$4:$B$861,"&lt;="&amp;DATE(2026,11,20),'Q3 Daily Log'!$C$4:$C$861,'Q3 Setup'!$C$14),"")</f>
        <v>0</v>
      </c>
      <c r="K108" s="55">
        <f>IFERROR(SUMIFS('Q3 Daily Log'!$M$4:$M$861,'Q3 Daily Log'!$B$4:$B$861,"&gt;="&amp;DATE(2026,11,16),'Q3 Daily Log'!$B$4:$B$861,"&lt;="&amp;DATE(2026,11,20),'Q3 Daily Log'!$C$4:$C$861,'Q3 Setup'!$C$14),"")</f>
        <v>0</v>
      </c>
      <c r="L108" s="29">
        <f>IFERROR(SUMIFS('Q3 Daily Log'!$N$4:$N$861,'Q3 Daily Log'!$B$4:$B$861,"&gt;="&amp;DATE(2026,11,16),'Q3 Daily Log'!$B$4:$B$861,"&lt;="&amp;DATE(2026,11,20),'Q3 Daily Log'!$C$4:$C$861,'Q3 Setup'!$C$14),"")</f>
        <v>0</v>
      </c>
      <c r="M108" s="56" t="str">
        <f>IFERROR(SUMIFS('Q3 Daily Log'!$N$4:$N$861,'Q3 Daily Log'!$B$4:$B$861,"&gt;="&amp;DATE(2026,11,16),'Q3 Daily Log'!$B$4:$B$861,"&lt;="&amp;DATE(2026,11,20),'Q3 Daily Log'!$C$4:$C$861,'Q3 Setup'!$C$14)/SUMIFS('Q3 Daily Log'!$O$4:$O$861,'Q3 Daily Log'!$B$4:$B$861,"&gt;="&amp;DATE(2026,11,16),'Q3 Daily Log'!$B$4:$B$861,"&lt;="&amp;DATE(2026,11,20),'Q3 Daily Log'!$C$4:$C$861,'Q3 Setup'!$C$14),"" )</f>
        <v/>
      </c>
    </row>
    <row r="109" spans="2:13" ht="18.75" customHeight="1" x14ac:dyDescent="0.2">
      <c r="B109" s="48" t="s">
        <v>111</v>
      </c>
      <c r="C109" s="49" t="str">
        <f>'Q3 Setup'!$C$15</f>
        <v>Rep 9</v>
      </c>
      <c r="D109" s="50" t="str">
        <f>IFERROR(AVERAGEIFS('Q3 Daily Log'!$E$4:$E$861,'Q3 Daily Log'!$B$4:$B$861,"&gt;="&amp;DATE(2026,11,16),'Q3 Daily Log'!$B$4:$B$861,"&lt;="&amp;DATE(2026,11,20),'Q3 Daily Log'!$C$4:$C$861,'Q3 Setup'!$C$15),"")</f>
        <v/>
      </c>
      <c r="E109" s="51" t="str">
        <f>IFERROR(AVERAGEIFS('Q3 Daily Log'!$H$4:$H$861,'Q3 Daily Log'!$B$4:$B$861,"&gt;="&amp;DATE(2026,11,16),'Q3 Daily Log'!$B$4:$B$861,"&lt;="&amp;DATE(2026,11,20),'Q3 Daily Log'!$C$4:$C$861,'Q3 Setup'!$C$15),"")</f>
        <v/>
      </c>
      <c r="F109" s="52" t="str">
        <f>IFERROR(AVERAGEIFS('Q3 Daily Log'!$I$4:$I$861,'Q3 Daily Log'!$B$4:$B$861,"&gt;="&amp;DATE(2026,11,16),'Q3 Daily Log'!$B$4:$B$861,"&lt;="&amp;DATE(2026,11,20),'Q3 Daily Log'!$C$4:$C$861,'Q3 Setup'!$C$15),"")</f>
        <v/>
      </c>
      <c r="G109" s="51" t="str">
        <f>IFERROR(AVERAGEIFS('Q3 Daily Log'!$K$4:$K$861,'Q3 Daily Log'!$B$4:$B$861,"&gt;="&amp;DATE(2026,11,16),'Q3 Daily Log'!$B$4:$B$861,"&lt;="&amp;DATE(2026,11,20),'Q3 Daily Log'!$C$4:$C$861,'Q3 Setup'!$C$15),"")</f>
        <v/>
      </c>
      <c r="H109" s="50">
        <f>IFERROR(SUMIFS('Q3 Daily Log'!$E$4:$E$861,'Q3 Daily Log'!$B$4:$B$861,"&gt;="&amp;DATE(2026,11,16),'Q3 Daily Log'!$B$4:$B$861,"&lt;="&amp;DATE(2026,11,20),'Q3 Daily Log'!$C$4:$C$861,'Q3 Setup'!$C$15),"")</f>
        <v>0</v>
      </c>
      <c r="I109" s="52">
        <f>IFERROR(SUMIFS('Q3 Daily Log'!$I$4:$I$861,'Q3 Daily Log'!$B$4:$B$861,"&gt;="&amp;DATE(2026,11,16),'Q3 Daily Log'!$B$4:$B$861,"&lt;="&amp;DATE(2026,11,20),'Q3 Daily Log'!$C$4:$C$861,'Q3 Setup'!$C$15),"")</f>
        <v>0</v>
      </c>
      <c r="J109" s="50">
        <f>IFERROR(SUMIFS('Q3 Daily Log'!$L$4:$L$861,'Q3 Daily Log'!$B$4:$B$861,"&gt;="&amp;DATE(2026,11,16),'Q3 Daily Log'!$B$4:$B$861,"&lt;="&amp;DATE(2026,11,20),'Q3 Daily Log'!$C$4:$C$861,'Q3 Setup'!$C$15),"")</f>
        <v>0</v>
      </c>
      <c r="K109" s="50">
        <f>IFERROR(SUMIFS('Q3 Daily Log'!$M$4:$M$861,'Q3 Daily Log'!$B$4:$B$861,"&gt;="&amp;DATE(2026,11,16),'Q3 Daily Log'!$B$4:$B$861,"&lt;="&amp;DATE(2026,11,20),'Q3 Daily Log'!$C$4:$C$861,'Q3 Setup'!$C$15),"")</f>
        <v>0</v>
      </c>
      <c r="L109" s="29">
        <f>IFERROR(SUMIFS('Q3 Daily Log'!$N$4:$N$861,'Q3 Daily Log'!$B$4:$B$861,"&gt;="&amp;DATE(2026,11,16),'Q3 Daily Log'!$B$4:$B$861,"&lt;="&amp;DATE(2026,11,20),'Q3 Daily Log'!$C$4:$C$861,'Q3 Setup'!$C$15),"")</f>
        <v>0</v>
      </c>
      <c r="M109" s="51" t="str">
        <f>IFERROR(SUMIFS('Q3 Daily Log'!$N$4:$N$861,'Q3 Daily Log'!$B$4:$B$861,"&gt;="&amp;DATE(2026,11,16),'Q3 Daily Log'!$B$4:$B$861,"&lt;="&amp;DATE(2026,11,20),'Q3 Daily Log'!$C$4:$C$861,'Q3 Setup'!$C$15)/SUMIFS('Q3 Daily Log'!$O$4:$O$861,'Q3 Daily Log'!$B$4:$B$861,"&gt;="&amp;DATE(2026,11,16),'Q3 Daily Log'!$B$4:$B$861,"&lt;="&amp;DATE(2026,11,20),'Q3 Daily Log'!$C$4:$C$861,'Q3 Setup'!$C$15),"" )</f>
        <v/>
      </c>
    </row>
    <row r="110" spans="2:13" ht="18.75" customHeight="1" x14ac:dyDescent="0.2">
      <c r="B110" s="53" t="s">
        <v>111</v>
      </c>
      <c r="C110" s="54" t="str">
        <f>'Q3 Setup'!$C$16</f>
        <v>Rep 10</v>
      </c>
      <c r="D110" s="55" t="str">
        <f>IFERROR(AVERAGEIFS('Q3 Daily Log'!$E$4:$E$861,'Q3 Daily Log'!$B$4:$B$861,"&gt;="&amp;DATE(2026,11,16),'Q3 Daily Log'!$B$4:$B$861,"&lt;="&amp;DATE(2026,11,20),'Q3 Daily Log'!$C$4:$C$861,'Q3 Setup'!$C$16),"")</f>
        <v/>
      </c>
      <c r="E110" s="56" t="str">
        <f>IFERROR(AVERAGEIFS('Q3 Daily Log'!$H$4:$H$861,'Q3 Daily Log'!$B$4:$B$861,"&gt;="&amp;DATE(2026,11,16),'Q3 Daily Log'!$B$4:$B$861,"&lt;="&amp;DATE(2026,11,20),'Q3 Daily Log'!$C$4:$C$861,'Q3 Setup'!$C$16),"")</f>
        <v/>
      </c>
      <c r="F110" s="57" t="str">
        <f>IFERROR(AVERAGEIFS('Q3 Daily Log'!$I$4:$I$861,'Q3 Daily Log'!$B$4:$B$861,"&gt;="&amp;DATE(2026,11,16),'Q3 Daily Log'!$B$4:$B$861,"&lt;="&amp;DATE(2026,11,20),'Q3 Daily Log'!$C$4:$C$861,'Q3 Setup'!$C$16),"")</f>
        <v/>
      </c>
      <c r="G110" s="56" t="str">
        <f>IFERROR(AVERAGEIFS('Q3 Daily Log'!$K$4:$K$861,'Q3 Daily Log'!$B$4:$B$861,"&gt;="&amp;DATE(2026,11,16),'Q3 Daily Log'!$B$4:$B$861,"&lt;="&amp;DATE(2026,11,20),'Q3 Daily Log'!$C$4:$C$861,'Q3 Setup'!$C$16),"")</f>
        <v/>
      </c>
      <c r="H110" s="55">
        <f>IFERROR(SUMIFS('Q3 Daily Log'!$E$4:$E$861,'Q3 Daily Log'!$B$4:$B$861,"&gt;="&amp;DATE(2026,11,16),'Q3 Daily Log'!$B$4:$B$861,"&lt;="&amp;DATE(2026,11,20),'Q3 Daily Log'!$C$4:$C$861,'Q3 Setup'!$C$16),"")</f>
        <v>0</v>
      </c>
      <c r="I110" s="57">
        <f>IFERROR(SUMIFS('Q3 Daily Log'!$I$4:$I$861,'Q3 Daily Log'!$B$4:$B$861,"&gt;="&amp;DATE(2026,11,16),'Q3 Daily Log'!$B$4:$B$861,"&lt;="&amp;DATE(2026,11,20),'Q3 Daily Log'!$C$4:$C$861,'Q3 Setup'!$C$16),"")</f>
        <v>0</v>
      </c>
      <c r="J110" s="55">
        <f>IFERROR(SUMIFS('Q3 Daily Log'!$L$4:$L$861,'Q3 Daily Log'!$B$4:$B$861,"&gt;="&amp;DATE(2026,11,16),'Q3 Daily Log'!$B$4:$B$861,"&lt;="&amp;DATE(2026,11,20),'Q3 Daily Log'!$C$4:$C$861,'Q3 Setup'!$C$16),"")</f>
        <v>0</v>
      </c>
      <c r="K110" s="55">
        <f>IFERROR(SUMIFS('Q3 Daily Log'!$M$4:$M$861,'Q3 Daily Log'!$B$4:$B$861,"&gt;="&amp;DATE(2026,11,16),'Q3 Daily Log'!$B$4:$B$861,"&lt;="&amp;DATE(2026,11,20),'Q3 Daily Log'!$C$4:$C$861,'Q3 Setup'!$C$16),"")</f>
        <v>0</v>
      </c>
      <c r="L110" s="29">
        <f>IFERROR(SUMIFS('Q3 Daily Log'!$N$4:$N$861,'Q3 Daily Log'!$B$4:$B$861,"&gt;="&amp;DATE(2026,11,16),'Q3 Daily Log'!$B$4:$B$861,"&lt;="&amp;DATE(2026,11,20),'Q3 Daily Log'!$C$4:$C$861,'Q3 Setup'!$C$16),"")</f>
        <v>0</v>
      </c>
      <c r="M110" s="56" t="str">
        <f>IFERROR(SUMIFS('Q3 Daily Log'!$N$4:$N$861,'Q3 Daily Log'!$B$4:$B$861,"&gt;="&amp;DATE(2026,11,16),'Q3 Daily Log'!$B$4:$B$861,"&lt;="&amp;DATE(2026,11,20),'Q3 Daily Log'!$C$4:$C$861,'Q3 Setup'!$C$16)/SUMIFS('Q3 Daily Log'!$O$4:$O$861,'Q3 Daily Log'!$B$4:$B$861,"&gt;="&amp;DATE(2026,11,16),'Q3 Daily Log'!$B$4:$B$861,"&lt;="&amp;DATE(2026,11,20),'Q3 Daily Log'!$C$4:$C$861,'Q3 Setup'!$C$16),"" )</f>
        <v/>
      </c>
    </row>
    <row r="111" spans="2:13" ht="18.75" customHeight="1" x14ac:dyDescent="0.2">
      <c r="B111" s="48" t="s">
        <v>111</v>
      </c>
      <c r="C111" s="49">
        <f>'Q3 Setup'!$C$17</f>
        <v>0</v>
      </c>
      <c r="D111" s="50" t="str">
        <f>IFERROR(AVERAGEIFS('Q3 Daily Log'!$E$4:$E$861,'Q3 Daily Log'!$B$4:$B$861,"&gt;="&amp;DATE(2026,11,16),'Q3 Daily Log'!$B$4:$B$861,"&lt;="&amp;DATE(2026,11,20),'Q3 Daily Log'!$C$4:$C$861,'Q3 Setup'!$C$17),"")</f>
        <v/>
      </c>
      <c r="E111" s="51" t="str">
        <f>IFERROR(AVERAGEIFS('Q3 Daily Log'!$H$4:$H$861,'Q3 Daily Log'!$B$4:$B$861,"&gt;="&amp;DATE(2026,11,16),'Q3 Daily Log'!$B$4:$B$861,"&lt;="&amp;DATE(2026,11,20),'Q3 Daily Log'!$C$4:$C$861,'Q3 Setup'!$C$17),"")</f>
        <v/>
      </c>
      <c r="F111" s="52" t="str">
        <f>IFERROR(AVERAGEIFS('Q3 Daily Log'!$I$4:$I$861,'Q3 Daily Log'!$B$4:$B$861,"&gt;="&amp;DATE(2026,11,16),'Q3 Daily Log'!$B$4:$B$861,"&lt;="&amp;DATE(2026,11,20),'Q3 Daily Log'!$C$4:$C$861,'Q3 Setup'!$C$17),"")</f>
        <v/>
      </c>
      <c r="G111" s="51" t="str">
        <f>IFERROR(AVERAGEIFS('Q3 Daily Log'!$K$4:$K$861,'Q3 Daily Log'!$B$4:$B$861,"&gt;="&amp;DATE(2026,11,16),'Q3 Daily Log'!$B$4:$B$861,"&lt;="&amp;DATE(2026,11,20),'Q3 Daily Log'!$C$4:$C$861,'Q3 Setup'!$C$17),"")</f>
        <v/>
      </c>
      <c r="H111" s="50">
        <f>IFERROR(SUMIFS('Q3 Daily Log'!$E$4:$E$861,'Q3 Daily Log'!$B$4:$B$861,"&gt;="&amp;DATE(2026,11,16),'Q3 Daily Log'!$B$4:$B$861,"&lt;="&amp;DATE(2026,11,20),'Q3 Daily Log'!$C$4:$C$861,'Q3 Setup'!$C$17),"")</f>
        <v>0</v>
      </c>
      <c r="I111" s="52">
        <f>IFERROR(SUMIFS('Q3 Daily Log'!$I$4:$I$861,'Q3 Daily Log'!$B$4:$B$861,"&gt;="&amp;DATE(2026,11,16),'Q3 Daily Log'!$B$4:$B$861,"&lt;="&amp;DATE(2026,11,20),'Q3 Daily Log'!$C$4:$C$861,'Q3 Setup'!$C$17),"")</f>
        <v>0</v>
      </c>
      <c r="J111" s="50">
        <f>IFERROR(SUMIFS('Q3 Daily Log'!$L$4:$L$861,'Q3 Daily Log'!$B$4:$B$861,"&gt;="&amp;DATE(2026,11,16),'Q3 Daily Log'!$B$4:$B$861,"&lt;="&amp;DATE(2026,11,20),'Q3 Daily Log'!$C$4:$C$861,'Q3 Setup'!$C$17),"")</f>
        <v>0</v>
      </c>
      <c r="K111" s="50">
        <f>IFERROR(SUMIFS('Q3 Daily Log'!$M$4:$M$861,'Q3 Daily Log'!$B$4:$B$861,"&gt;="&amp;DATE(2026,11,16),'Q3 Daily Log'!$B$4:$B$861,"&lt;="&amp;DATE(2026,11,20),'Q3 Daily Log'!$C$4:$C$861,'Q3 Setup'!$C$17),"")</f>
        <v>0</v>
      </c>
      <c r="L111" s="29">
        <f>IFERROR(SUMIFS('Q3 Daily Log'!$N$4:$N$861,'Q3 Daily Log'!$B$4:$B$861,"&gt;="&amp;DATE(2026,11,16),'Q3 Daily Log'!$B$4:$B$861,"&lt;="&amp;DATE(2026,11,20),'Q3 Daily Log'!$C$4:$C$861,'Q3 Setup'!$C$17),"")</f>
        <v>0</v>
      </c>
      <c r="M111" s="51" t="str">
        <f>IFERROR(SUMIFS('Q3 Daily Log'!$N$4:$N$861,'Q3 Daily Log'!$B$4:$B$861,"&gt;="&amp;DATE(2026,11,16),'Q3 Daily Log'!$B$4:$B$861,"&lt;="&amp;DATE(2026,11,20),'Q3 Daily Log'!$C$4:$C$861,'Q3 Setup'!$C$17)/SUMIFS('Q3 Daily Log'!$O$4:$O$861,'Q3 Daily Log'!$B$4:$B$861,"&gt;="&amp;DATE(2026,11,16),'Q3 Daily Log'!$B$4:$B$861,"&lt;="&amp;DATE(2026,11,20),'Q3 Daily Log'!$C$4:$C$861,'Q3 Setup'!$C$17),"" )</f>
        <v/>
      </c>
    </row>
    <row r="112" spans="2:13" ht="18.75" customHeight="1" x14ac:dyDescent="0.2">
      <c r="B112" s="53" t="s">
        <v>111</v>
      </c>
      <c r="C112" s="54">
        <f>'Q3 Setup'!$C$18</f>
        <v>0</v>
      </c>
      <c r="D112" s="55" t="str">
        <f>IFERROR(AVERAGEIFS('Q3 Daily Log'!$E$4:$E$861,'Q3 Daily Log'!$B$4:$B$861,"&gt;="&amp;DATE(2026,11,16),'Q3 Daily Log'!$B$4:$B$861,"&lt;="&amp;DATE(2026,11,20),'Q3 Daily Log'!$C$4:$C$861,'Q3 Setup'!$C$18),"")</f>
        <v/>
      </c>
      <c r="E112" s="56" t="str">
        <f>IFERROR(AVERAGEIFS('Q3 Daily Log'!$H$4:$H$861,'Q3 Daily Log'!$B$4:$B$861,"&gt;="&amp;DATE(2026,11,16),'Q3 Daily Log'!$B$4:$B$861,"&lt;="&amp;DATE(2026,11,20),'Q3 Daily Log'!$C$4:$C$861,'Q3 Setup'!$C$18),"")</f>
        <v/>
      </c>
      <c r="F112" s="57" t="str">
        <f>IFERROR(AVERAGEIFS('Q3 Daily Log'!$I$4:$I$861,'Q3 Daily Log'!$B$4:$B$861,"&gt;="&amp;DATE(2026,11,16),'Q3 Daily Log'!$B$4:$B$861,"&lt;="&amp;DATE(2026,11,20),'Q3 Daily Log'!$C$4:$C$861,'Q3 Setup'!$C$18),"")</f>
        <v/>
      </c>
      <c r="G112" s="56" t="str">
        <f>IFERROR(AVERAGEIFS('Q3 Daily Log'!$K$4:$K$861,'Q3 Daily Log'!$B$4:$B$861,"&gt;="&amp;DATE(2026,11,16),'Q3 Daily Log'!$B$4:$B$861,"&lt;="&amp;DATE(2026,11,20),'Q3 Daily Log'!$C$4:$C$861,'Q3 Setup'!$C$18),"")</f>
        <v/>
      </c>
      <c r="H112" s="55">
        <f>IFERROR(SUMIFS('Q3 Daily Log'!$E$4:$E$861,'Q3 Daily Log'!$B$4:$B$861,"&gt;="&amp;DATE(2026,11,16),'Q3 Daily Log'!$B$4:$B$861,"&lt;="&amp;DATE(2026,11,20),'Q3 Daily Log'!$C$4:$C$861,'Q3 Setup'!$C$18),"")</f>
        <v>0</v>
      </c>
      <c r="I112" s="57">
        <f>IFERROR(SUMIFS('Q3 Daily Log'!$I$4:$I$861,'Q3 Daily Log'!$B$4:$B$861,"&gt;="&amp;DATE(2026,11,16),'Q3 Daily Log'!$B$4:$B$861,"&lt;="&amp;DATE(2026,11,20),'Q3 Daily Log'!$C$4:$C$861,'Q3 Setup'!$C$18),"")</f>
        <v>0</v>
      </c>
      <c r="J112" s="55">
        <f>IFERROR(SUMIFS('Q3 Daily Log'!$L$4:$L$861,'Q3 Daily Log'!$B$4:$B$861,"&gt;="&amp;DATE(2026,11,16),'Q3 Daily Log'!$B$4:$B$861,"&lt;="&amp;DATE(2026,11,20),'Q3 Daily Log'!$C$4:$C$861,'Q3 Setup'!$C$18),"")</f>
        <v>0</v>
      </c>
      <c r="K112" s="55">
        <f>IFERROR(SUMIFS('Q3 Daily Log'!$M$4:$M$861,'Q3 Daily Log'!$B$4:$B$861,"&gt;="&amp;DATE(2026,11,16),'Q3 Daily Log'!$B$4:$B$861,"&lt;="&amp;DATE(2026,11,20),'Q3 Daily Log'!$C$4:$C$861,'Q3 Setup'!$C$18),"")</f>
        <v>0</v>
      </c>
      <c r="L112" s="29">
        <f>IFERROR(SUMIFS('Q3 Daily Log'!$N$4:$N$861,'Q3 Daily Log'!$B$4:$B$861,"&gt;="&amp;DATE(2026,11,16),'Q3 Daily Log'!$B$4:$B$861,"&lt;="&amp;DATE(2026,11,20),'Q3 Daily Log'!$C$4:$C$861,'Q3 Setup'!$C$18),"")</f>
        <v>0</v>
      </c>
      <c r="M112" s="56" t="str">
        <f>IFERROR(SUMIFS('Q3 Daily Log'!$N$4:$N$861,'Q3 Daily Log'!$B$4:$B$861,"&gt;="&amp;DATE(2026,11,16),'Q3 Daily Log'!$B$4:$B$861,"&lt;="&amp;DATE(2026,11,20),'Q3 Daily Log'!$C$4:$C$861,'Q3 Setup'!$C$18)/SUMIFS('Q3 Daily Log'!$O$4:$O$861,'Q3 Daily Log'!$B$4:$B$861,"&gt;="&amp;DATE(2026,11,16),'Q3 Daily Log'!$B$4:$B$861,"&lt;="&amp;DATE(2026,11,20),'Q3 Daily Log'!$C$4:$C$861,'Q3 Setup'!$C$18),"" )</f>
        <v/>
      </c>
    </row>
    <row r="113" spans="2:13" ht="18.75" customHeight="1" x14ac:dyDescent="0.2">
      <c r="B113" s="95" t="s">
        <v>112</v>
      </c>
      <c r="C113" s="95"/>
      <c r="D113" s="76" t="str">
        <f>IFERROR(AVERAGE(D101:D112),"")</f>
        <v/>
      </c>
      <c r="E113" s="77" t="str">
        <f>IFERROR(AVERAGE(E101:E112),"")</f>
        <v/>
      </c>
      <c r="F113" s="78" t="str">
        <f>IFERROR(AVERAGE(F101:F112),"")</f>
        <v/>
      </c>
      <c r="G113" s="77" t="str">
        <f>IFERROR(AVERAGE(G101:G112),"")</f>
        <v/>
      </c>
      <c r="H113" s="76">
        <f>IFERROR(SUM(H101:H112),"")</f>
        <v>0</v>
      </c>
      <c r="I113" s="79">
        <f>IFERROR(SUM(I101:I112),"")</f>
        <v>0</v>
      </c>
      <c r="J113" s="76">
        <f>IFERROR(SUM(J101:J112),"")</f>
        <v>0</v>
      </c>
      <c r="K113" s="76">
        <f>IFERROR(SUM(K101:K112),"")</f>
        <v>0</v>
      </c>
      <c r="L113" s="80">
        <f>IFERROR(SUM(L101:L112),"")</f>
        <v>0</v>
      </c>
      <c r="M113" s="77" t="str">
        <f>IFERROR(AVERAGE(M101:M112),"")</f>
        <v/>
      </c>
    </row>
    <row r="114" spans="2:13" ht="7.5" customHeight="1" x14ac:dyDescent="0.2"/>
    <row r="115" spans="2:13" ht="25.5" customHeight="1" x14ac:dyDescent="0.2">
      <c r="B115" s="94" t="s">
        <v>145</v>
      </c>
      <c r="C115" s="94"/>
      <c r="D115" s="74">
        <v>46349</v>
      </c>
      <c r="E115" s="74">
        <v>46353</v>
      </c>
      <c r="F115" s="75"/>
      <c r="G115" s="75"/>
      <c r="H115" s="75"/>
      <c r="I115" s="75"/>
      <c r="J115" s="75"/>
      <c r="K115" s="75"/>
      <c r="L115" s="75"/>
      <c r="M115" s="75"/>
    </row>
    <row r="116" spans="2:13" ht="36" customHeight="1" x14ac:dyDescent="0.2">
      <c r="B116" s="47" t="s">
        <v>60</v>
      </c>
      <c r="C116" s="47" t="s">
        <v>24</v>
      </c>
      <c r="D116" s="47" t="s">
        <v>61</v>
      </c>
      <c r="E116" s="47" t="s">
        <v>62</v>
      </c>
      <c r="F116" s="47" t="s">
        <v>63</v>
      </c>
      <c r="G116" s="47" t="s">
        <v>64</v>
      </c>
      <c r="H116" s="47" t="s">
        <v>65</v>
      </c>
      <c r="I116" s="47" t="s">
        <v>66</v>
      </c>
      <c r="J116" s="47" t="s">
        <v>67</v>
      </c>
      <c r="K116" s="47" t="s">
        <v>68</v>
      </c>
      <c r="L116" s="47" t="s">
        <v>69</v>
      </c>
      <c r="M116" s="47" t="s">
        <v>70</v>
      </c>
    </row>
    <row r="117" spans="2:13" ht="18.75" customHeight="1" x14ac:dyDescent="0.2">
      <c r="B117" s="48" t="s">
        <v>114</v>
      </c>
      <c r="C117" s="49" t="str">
        <f>'Q3 Setup'!$C$7</f>
        <v>Rep 1</v>
      </c>
      <c r="D117" s="50" t="str">
        <f>IFERROR(AVERAGEIFS('Q3 Daily Log'!$E$4:$E$861,'Q3 Daily Log'!$B$4:$B$861,"&gt;="&amp;DATE(2026,11,23),'Q3 Daily Log'!$B$4:$B$861,"&lt;="&amp;DATE(2026,11,27),'Q3 Daily Log'!$C$4:$C$861,'Q3 Setup'!$C$7),"")</f>
        <v/>
      </c>
      <c r="E117" s="51" t="str">
        <f>IFERROR(AVERAGEIFS('Q3 Daily Log'!$H$4:$H$861,'Q3 Daily Log'!$B$4:$B$861,"&gt;="&amp;DATE(2026,11,23),'Q3 Daily Log'!$B$4:$B$861,"&lt;="&amp;DATE(2026,11,27),'Q3 Daily Log'!$C$4:$C$861,'Q3 Setup'!$C$7),"")</f>
        <v/>
      </c>
      <c r="F117" s="52" t="str">
        <f>IFERROR(AVERAGEIFS('Q3 Daily Log'!$I$4:$I$861,'Q3 Daily Log'!$B$4:$B$861,"&gt;="&amp;DATE(2026,11,23),'Q3 Daily Log'!$B$4:$B$861,"&lt;="&amp;DATE(2026,11,27),'Q3 Daily Log'!$C$4:$C$861,'Q3 Setup'!$C$7),"")</f>
        <v/>
      </c>
      <c r="G117" s="51" t="str">
        <f>IFERROR(AVERAGEIFS('Q3 Daily Log'!$K$4:$K$861,'Q3 Daily Log'!$B$4:$B$861,"&gt;="&amp;DATE(2026,11,23),'Q3 Daily Log'!$B$4:$B$861,"&lt;="&amp;DATE(2026,11,27),'Q3 Daily Log'!$C$4:$C$861,'Q3 Setup'!$C$7),"")</f>
        <v/>
      </c>
      <c r="H117" s="50">
        <f>IFERROR(SUMIFS('Q3 Daily Log'!$E$4:$E$861,'Q3 Daily Log'!$B$4:$B$861,"&gt;="&amp;DATE(2026,11,23),'Q3 Daily Log'!$B$4:$B$861,"&lt;="&amp;DATE(2026,11,27),'Q3 Daily Log'!$C$4:$C$861,'Q3 Setup'!$C$7),"")</f>
        <v>0</v>
      </c>
      <c r="I117" s="52">
        <f>IFERROR(SUMIFS('Q3 Daily Log'!$I$4:$I$861,'Q3 Daily Log'!$B$4:$B$861,"&gt;="&amp;DATE(2026,11,23),'Q3 Daily Log'!$B$4:$B$861,"&lt;="&amp;DATE(2026,11,27),'Q3 Daily Log'!$C$4:$C$861,'Q3 Setup'!$C$7),"")</f>
        <v>0</v>
      </c>
      <c r="J117" s="50">
        <f>IFERROR(SUMIFS('Q3 Daily Log'!$L$4:$L$861,'Q3 Daily Log'!$B$4:$B$861,"&gt;="&amp;DATE(2026,11,23),'Q3 Daily Log'!$B$4:$B$861,"&lt;="&amp;DATE(2026,11,27),'Q3 Daily Log'!$C$4:$C$861,'Q3 Setup'!$C$7),"")</f>
        <v>0</v>
      </c>
      <c r="K117" s="50">
        <f>IFERROR(SUMIFS('Q3 Daily Log'!$M$4:$M$861,'Q3 Daily Log'!$B$4:$B$861,"&gt;="&amp;DATE(2026,11,23),'Q3 Daily Log'!$B$4:$B$861,"&lt;="&amp;DATE(2026,11,27),'Q3 Daily Log'!$C$4:$C$861,'Q3 Setup'!$C$7),"")</f>
        <v>0</v>
      </c>
      <c r="L117" s="29">
        <f>IFERROR(SUMIFS('Q3 Daily Log'!$N$4:$N$861,'Q3 Daily Log'!$B$4:$B$861,"&gt;="&amp;DATE(2026,11,23),'Q3 Daily Log'!$B$4:$B$861,"&lt;="&amp;DATE(2026,11,27),'Q3 Daily Log'!$C$4:$C$861,'Q3 Setup'!$C$7),"")</f>
        <v>0</v>
      </c>
      <c r="M117" s="51" t="str">
        <f>IFERROR(SUMIFS('Q3 Daily Log'!$N$4:$N$861,'Q3 Daily Log'!$B$4:$B$861,"&gt;="&amp;DATE(2026,11,23),'Q3 Daily Log'!$B$4:$B$861,"&lt;="&amp;DATE(2026,11,27),'Q3 Daily Log'!$C$4:$C$861,'Q3 Setup'!$C$7)/SUMIFS('Q3 Daily Log'!$O$4:$O$861,'Q3 Daily Log'!$B$4:$B$861,"&gt;="&amp;DATE(2026,11,23),'Q3 Daily Log'!$B$4:$B$861,"&lt;="&amp;DATE(2026,11,27),'Q3 Daily Log'!$C$4:$C$861,'Q3 Setup'!$C$7),"" )</f>
        <v/>
      </c>
    </row>
    <row r="118" spans="2:13" ht="18.75" customHeight="1" x14ac:dyDescent="0.2">
      <c r="B118" s="53" t="s">
        <v>114</v>
      </c>
      <c r="C118" s="54" t="str">
        <f>'Q3 Setup'!$C$8</f>
        <v>Rep 2</v>
      </c>
      <c r="D118" s="55" t="str">
        <f>IFERROR(AVERAGEIFS('Q3 Daily Log'!$E$4:$E$861,'Q3 Daily Log'!$B$4:$B$861,"&gt;="&amp;DATE(2026,11,23),'Q3 Daily Log'!$B$4:$B$861,"&lt;="&amp;DATE(2026,11,27),'Q3 Daily Log'!$C$4:$C$861,'Q3 Setup'!$C$8),"")</f>
        <v/>
      </c>
      <c r="E118" s="56" t="str">
        <f>IFERROR(AVERAGEIFS('Q3 Daily Log'!$H$4:$H$861,'Q3 Daily Log'!$B$4:$B$861,"&gt;="&amp;DATE(2026,11,23),'Q3 Daily Log'!$B$4:$B$861,"&lt;="&amp;DATE(2026,11,27),'Q3 Daily Log'!$C$4:$C$861,'Q3 Setup'!$C$8),"")</f>
        <v/>
      </c>
      <c r="F118" s="57" t="str">
        <f>IFERROR(AVERAGEIFS('Q3 Daily Log'!$I$4:$I$861,'Q3 Daily Log'!$B$4:$B$861,"&gt;="&amp;DATE(2026,11,23),'Q3 Daily Log'!$B$4:$B$861,"&lt;="&amp;DATE(2026,11,27),'Q3 Daily Log'!$C$4:$C$861,'Q3 Setup'!$C$8),"")</f>
        <v/>
      </c>
      <c r="G118" s="56" t="str">
        <f>IFERROR(AVERAGEIFS('Q3 Daily Log'!$K$4:$K$861,'Q3 Daily Log'!$B$4:$B$861,"&gt;="&amp;DATE(2026,11,23),'Q3 Daily Log'!$B$4:$B$861,"&lt;="&amp;DATE(2026,11,27),'Q3 Daily Log'!$C$4:$C$861,'Q3 Setup'!$C$8),"")</f>
        <v/>
      </c>
      <c r="H118" s="55">
        <f>IFERROR(SUMIFS('Q3 Daily Log'!$E$4:$E$861,'Q3 Daily Log'!$B$4:$B$861,"&gt;="&amp;DATE(2026,11,23),'Q3 Daily Log'!$B$4:$B$861,"&lt;="&amp;DATE(2026,11,27),'Q3 Daily Log'!$C$4:$C$861,'Q3 Setup'!$C$8),"")</f>
        <v>0</v>
      </c>
      <c r="I118" s="57">
        <f>IFERROR(SUMIFS('Q3 Daily Log'!$I$4:$I$861,'Q3 Daily Log'!$B$4:$B$861,"&gt;="&amp;DATE(2026,11,23),'Q3 Daily Log'!$B$4:$B$861,"&lt;="&amp;DATE(2026,11,27),'Q3 Daily Log'!$C$4:$C$861,'Q3 Setup'!$C$8),"")</f>
        <v>0</v>
      </c>
      <c r="J118" s="55">
        <f>IFERROR(SUMIFS('Q3 Daily Log'!$L$4:$L$861,'Q3 Daily Log'!$B$4:$B$861,"&gt;="&amp;DATE(2026,11,23),'Q3 Daily Log'!$B$4:$B$861,"&lt;="&amp;DATE(2026,11,27),'Q3 Daily Log'!$C$4:$C$861,'Q3 Setup'!$C$8),"")</f>
        <v>0</v>
      </c>
      <c r="K118" s="55">
        <f>IFERROR(SUMIFS('Q3 Daily Log'!$M$4:$M$861,'Q3 Daily Log'!$B$4:$B$861,"&gt;="&amp;DATE(2026,11,23),'Q3 Daily Log'!$B$4:$B$861,"&lt;="&amp;DATE(2026,11,27),'Q3 Daily Log'!$C$4:$C$861,'Q3 Setup'!$C$8),"")</f>
        <v>0</v>
      </c>
      <c r="L118" s="29">
        <f>IFERROR(SUMIFS('Q3 Daily Log'!$N$4:$N$861,'Q3 Daily Log'!$B$4:$B$861,"&gt;="&amp;DATE(2026,11,23),'Q3 Daily Log'!$B$4:$B$861,"&lt;="&amp;DATE(2026,11,27),'Q3 Daily Log'!$C$4:$C$861,'Q3 Setup'!$C$8),"")</f>
        <v>0</v>
      </c>
      <c r="M118" s="56" t="str">
        <f>IFERROR(SUMIFS('Q3 Daily Log'!$N$4:$N$861,'Q3 Daily Log'!$B$4:$B$861,"&gt;="&amp;DATE(2026,11,23),'Q3 Daily Log'!$B$4:$B$861,"&lt;="&amp;DATE(2026,11,27),'Q3 Daily Log'!$C$4:$C$861,'Q3 Setup'!$C$8)/SUMIFS('Q3 Daily Log'!$O$4:$O$861,'Q3 Daily Log'!$B$4:$B$861,"&gt;="&amp;DATE(2026,11,23),'Q3 Daily Log'!$B$4:$B$861,"&lt;="&amp;DATE(2026,11,27),'Q3 Daily Log'!$C$4:$C$861,'Q3 Setup'!$C$8),"" )</f>
        <v/>
      </c>
    </row>
    <row r="119" spans="2:13" ht="18.75" customHeight="1" x14ac:dyDescent="0.2">
      <c r="B119" s="48" t="s">
        <v>114</v>
      </c>
      <c r="C119" s="49" t="str">
        <f>'Q3 Setup'!$C$9</f>
        <v>Rep 3</v>
      </c>
      <c r="D119" s="50" t="str">
        <f>IFERROR(AVERAGEIFS('Q3 Daily Log'!$E$4:$E$861,'Q3 Daily Log'!$B$4:$B$861,"&gt;="&amp;DATE(2026,11,23),'Q3 Daily Log'!$B$4:$B$861,"&lt;="&amp;DATE(2026,11,27),'Q3 Daily Log'!$C$4:$C$861,'Q3 Setup'!$C$9),"")</f>
        <v/>
      </c>
      <c r="E119" s="51" t="str">
        <f>IFERROR(AVERAGEIFS('Q3 Daily Log'!$H$4:$H$861,'Q3 Daily Log'!$B$4:$B$861,"&gt;="&amp;DATE(2026,11,23),'Q3 Daily Log'!$B$4:$B$861,"&lt;="&amp;DATE(2026,11,27),'Q3 Daily Log'!$C$4:$C$861,'Q3 Setup'!$C$9),"")</f>
        <v/>
      </c>
      <c r="F119" s="52" t="str">
        <f>IFERROR(AVERAGEIFS('Q3 Daily Log'!$I$4:$I$861,'Q3 Daily Log'!$B$4:$B$861,"&gt;="&amp;DATE(2026,11,23),'Q3 Daily Log'!$B$4:$B$861,"&lt;="&amp;DATE(2026,11,27),'Q3 Daily Log'!$C$4:$C$861,'Q3 Setup'!$C$9),"")</f>
        <v/>
      </c>
      <c r="G119" s="51" t="str">
        <f>IFERROR(AVERAGEIFS('Q3 Daily Log'!$K$4:$K$861,'Q3 Daily Log'!$B$4:$B$861,"&gt;="&amp;DATE(2026,11,23),'Q3 Daily Log'!$B$4:$B$861,"&lt;="&amp;DATE(2026,11,27),'Q3 Daily Log'!$C$4:$C$861,'Q3 Setup'!$C$9),"")</f>
        <v/>
      </c>
      <c r="H119" s="50">
        <f>IFERROR(SUMIFS('Q3 Daily Log'!$E$4:$E$861,'Q3 Daily Log'!$B$4:$B$861,"&gt;="&amp;DATE(2026,11,23),'Q3 Daily Log'!$B$4:$B$861,"&lt;="&amp;DATE(2026,11,27),'Q3 Daily Log'!$C$4:$C$861,'Q3 Setup'!$C$9),"")</f>
        <v>0</v>
      </c>
      <c r="I119" s="52">
        <f>IFERROR(SUMIFS('Q3 Daily Log'!$I$4:$I$861,'Q3 Daily Log'!$B$4:$B$861,"&gt;="&amp;DATE(2026,11,23),'Q3 Daily Log'!$B$4:$B$861,"&lt;="&amp;DATE(2026,11,27),'Q3 Daily Log'!$C$4:$C$861,'Q3 Setup'!$C$9),"")</f>
        <v>0</v>
      </c>
      <c r="J119" s="50">
        <f>IFERROR(SUMIFS('Q3 Daily Log'!$L$4:$L$861,'Q3 Daily Log'!$B$4:$B$861,"&gt;="&amp;DATE(2026,11,23),'Q3 Daily Log'!$B$4:$B$861,"&lt;="&amp;DATE(2026,11,27),'Q3 Daily Log'!$C$4:$C$861,'Q3 Setup'!$C$9),"")</f>
        <v>0</v>
      </c>
      <c r="K119" s="50">
        <f>IFERROR(SUMIFS('Q3 Daily Log'!$M$4:$M$861,'Q3 Daily Log'!$B$4:$B$861,"&gt;="&amp;DATE(2026,11,23),'Q3 Daily Log'!$B$4:$B$861,"&lt;="&amp;DATE(2026,11,27),'Q3 Daily Log'!$C$4:$C$861,'Q3 Setup'!$C$9),"")</f>
        <v>0</v>
      </c>
      <c r="L119" s="29">
        <f>IFERROR(SUMIFS('Q3 Daily Log'!$N$4:$N$861,'Q3 Daily Log'!$B$4:$B$861,"&gt;="&amp;DATE(2026,11,23),'Q3 Daily Log'!$B$4:$B$861,"&lt;="&amp;DATE(2026,11,27),'Q3 Daily Log'!$C$4:$C$861,'Q3 Setup'!$C$9),"")</f>
        <v>0</v>
      </c>
      <c r="M119" s="51" t="str">
        <f>IFERROR(SUMIFS('Q3 Daily Log'!$N$4:$N$861,'Q3 Daily Log'!$B$4:$B$861,"&gt;="&amp;DATE(2026,11,23),'Q3 Daily Log'!$B$4:$B$861,"&lt;="&amp;DATE(2026,11,27),'Q3 Daily Log'!$C$4:$C$861,'Q3 Setup'!$C$9)/SUMIFS('Q3 Daily Log'!$O$4:$O$861,'Q3 Daily Log'!$B$4:$B$861,"&gt;="&amp;DATE(2026,11,23),'Q3 Daily Log'!$B$4:$B$861,"&lt;="&amp;DATE(2026,11,27),'Q3 Daily Log'!$C$4:$C$861,'Q3 Setup'!$C$9),"" )</f>
        <v/>
      </c>
    </row>
    <row r="120" spans="2:13" ht="18.75" customHeight="1" x14ac:dyDescent="0.2">
      <c r="B120" s="53" t="s">
        <v>114</v>
      </c>
      <c r="C120" s="54" t="str">
        <f>'Q3 Setup'!$C$10</f>
        <v>Rep 4</v>
      </c>
      <c r="D120" s="55" t="str">
        <f>IFERROR(AVERAGEIFS('Q3 Daily Log'!$E$4:$E$861,'Q3 Daily Log'!$B$4:$B$861,"&gt;="&amp;DATE(2026,11,23),'Q3 Daily Log'!$B$4:$B$861,"&lt;="&amp;DATE(2026,11,27),'Q3 Daily Log'!$C$4:$C$861,'Q3 Setup'!$C$10),"")</f>
        <v/>
      </c>
      <c r="E120" s="56" t="str">
        <f>IFERROR(AVERAGEIFS('Q3 Daily Log'!$H$4:$H$861,'Q3 Daily Log'!$B$4:$B$861,"&gt;="&amp;DATE(2026,11,23),'Q3 Daily Log'!$B$4:$B$861,"&lt;="&amp;DATE(2026,11,27),'Q3 Daily Log'!$C$4:$C$861,'Q3 Setup'!$C$10),"")</f>
        <v/>
      </c>
      <c r="F120" s="57" t="str">
        <f>IFERROR(AVERAGEIFS('Q3 Daily Log'!$I$4:$I$861,'Q3 Daily Log'!$B$4:$B$861,"&gt;="&amp;DATE(2026,11,23),'Q3 Daily Log'!$B$4:$B$861,"&lt;="&amp;DATE(2026,11,27),'Q3 Daily Log'!$C$4:$C$861,'Q3 Setup'!$C$10),"")</f>
        <v/>
      </c>
      <c r="G120" s="56" t="str">
        <f>IFERROR(AVERAGEIFS('Q3 Daily Log'!$K$4:$K$861,'Q3 Daily Log'!$B$4:$B$861,"&gt;="&amp;DATE(2026,11,23),'Q3 Daily Log'!$B$4:$B$861,"&lt;="&amp;DATE(2026,11,27),'Q3 Daily Log'!$C$4:$C$861,'Q3 Setup'!$C$10),"")</f>
        <v/>
      </c>
      <c r="H120" s="55">
        <f>IFERROR(SUMIFS('Q3 Daily Log'!$E$4:$E$861,'Q3 Daily Log'!$B$4:$B$861,"&gt;="&amp;DATE(2026,11,23),'Q3 Daily Log'!$B$4:$B$861,"&lt;="&amp;DATE(2026,11,27),'Q3 Daily Log'!$C$4:$C$861,'Q3 Setup'!$C$10),"")</f>
        <v>0</v>
      </c>
      <c r="I120" s="57">
        <f>IFERROR(SUMIFS('Q3 Daily Log'!$I$4:$I$861,'Q3 Daily Log'!$B$4:$B$861,"&gt;="&amp;DATE(2026,11,23),'Q3 Daily Log'!$B$4:$B$861,"&lt;="&amp;DATE(2026,11,27),'Q3 Daily Log'!$C$4:$C$861,'Q3 Setup'!$C$10),"")</f>
        <v>0</v>
      </c>
      <c r="J120" s="55">
        <f>IFERROR(SUMIFS('Q3 Daily Log'!$L$4:$L$861,'Q3 Daily Log'!$B$4:$B$861,"&gt;="&amp;DATE(2026,11,23),'Q3 Daily Log'!$B$4:$B$861,"&lt;="&amp;DATE(2026,11,27),'Q3 Daily Log'!$C$4:$C$861,'Q3 Setup'!$C$10),"")</f>
        <v>0</v>
      </c>
      <c r="K120" s="55">
        <f>IFERROR(SUMIFS('Q3 Daily Log'!$M$4:$M$861,'Q3 Daily Log'!$B$4:$B$861,"&gt;="&amp;DATE(2026,11,23),'Q3 Daily Log'!$B$4:$B$861,"&lt;="&amp;DATE(2026,11,27),'Q3 Daily Log'!$C$4:$C$861,'Q3 Setup'!$C$10),"")</f>
        <v>0</v>
      </c>
      <c r="L120" s="29">
        <f>IFERROR(SUMIFS('Q3 Daily Log'!$N$4:$N$861,'Q3 Daily Log'!$B$4:$B$861,"&gt;="&amp;DATE(2026,11,23),'Q3 Daily Log'!$B$4:$B$861,"&lt;="&amp;DATE(2026,11,27),'Q3 Daily Log'!$C$4:$C$861,'Q3 Setup'!$C$10),"")</f>
        <v>0</v>
      </c>
      <c r="M120" s="56" t="str">
        <f>IFERROR(SUMIFS('Q3 Daily Log'!$N$4:$N$861,'Q3 Daily Log'!$B$4:$B$861,"&gt;="&amp;DATE(2026,11,23),'Q3 Daily Log'!$B$4:$B$861,"&lt;="&amp;DATE(2026,11,27),'Q3 Daily Log'!$C$4:$C$861,'Q3 Setup'!$C$10)/SUMIFS('Q3 Daily Log'!$O$4:$O$861,'Q3 Daily Log'!$B$4:$B$861,"&gt;="&amp;DATE(2026,11,23),'Q3 Daily Log'!$B$4:$B$861,"&lt;="&amp;DATE(2026,11,27),'Q3 Daily Log'!$C$4:$C$861,'Q3 Setup'!$C$10),"" )</f>
        <v/>
      </c>
    </row>
    <row r="121" spans="2:13" ht="18.75" customHeight="1" x14ac:dyDescent="0.2">
      <c r="B121" s="48" t="s">
        <v>114</v>
      </c>
      <c r="C121" s="49" t="str">
        <f>'Q3 Setup'!$C$11</f>
        <v>Rep 5</v>
      </c>
      <c r="D121" s="50" t="str">
        <f>IFERROR(AVERAGEIFS('Q3 Daily Log'!$E$4:$E$861,'Q3 Daily Log'!$B$4:$B$861,"&gt;="&amp;DATE(2026,11,23),'Q3 Daily Log'!$B$4:$B$861,"&lt;="&amp;DATE(2026,11,27),'Q3 Daily Log'!$C$4:$C$861,'Q3 Setup'!$C$11),"")</f>
        <v/>
      </c>
      <c r="E121" s="51" t="str">
        <f>IFERROR(AVERAGEIFS('Q3 Daily Log'!$H$4:$H$861,'Q3 Daily Log'!$B$4:$B$861,"&gt;="&amp;DATE(2026,11,23),'Q3 Daily Log'!$B$4:$B$861,"&lt;="&amp;DATE(2026,11,27),'Q3 Daily Log'!$C$4:$C$861,'Q3 Setup'!$C$11),"")</f>
        <v/>
      </c>
      <c r="F121" s="52" t="str">
        <f>IFERROR(AVERAGEIFS('Q3 Daily Log'!$I$4:$I$861,'Q3 Daily Log'!$B$4:$B$861,"&gt;="&amp;DATE(2026,11,23),'Q3 Daily Log'!$B$4:$B$861,"&lt;="&amp;DATE(2026,11,27),'Q3 Daily Log'!$C$4:$C$861,'Q3 Setup'!$C$11),"")</f>
        <v/>
      </c>
      <c r="G121" s="51" t="str">
        <f>IFERROR(AVERAGEIFS('Q3 Daily Log'!$K$4:$K$861,'Q3 Daily Log'!$B$4:$B$861,"&gt;="&amp;DATE(2026,11,23),'Q3 Daily Log'!$B$4:$B$861,"&lt;="&amp;DATE(2026,11,27),'Q3 Daily Log'!$C$4:$C$861,'Q3 Setup'!$C$11),"")</f>
        <v/>
      </c>
      <c r="H121" s="50">
        <f>IFERROR(SUMIFS('Q3 Daily Log'!$E$4:$E$861,'Q3 Daily Log'!$B$4:$B$861,"&gt;="&amp;DATE(2026,11,23),'Q3 Daily Log'!$B$4:$B$861,"&lt;="&amp;DATE(2026,11,27),'Q3 Daily Log'!$C$4:$C$861,'Q3 Setup'!$C$11),"")</f>
        <v>0</v>
      </c>
      <c r="I121" s="52">
        <f>IFERROR(SUMIFS('Q3 Daily Log'!$I$4:$I$861,'Q3 Daily Log'!$B$4:$B$861,"&gt;="&amp;DATE(2026,11,23),'Q3 Daily Log'!$B$4:$B$861,"&lt;="&amp;DATE(2026,11,27),'Q3 Daily Log'!$C$4:$C$861,'Q3 Setup'!$C$11),"")</f>
        <v>0</v>
      </c>
      <c r="J121" s="50">
        <f>IFERROR(SUMIFS('Q3 Daily Log'!$L$4:$L$861,'Q3 Daily Log'!$B$4:$B$861,"&gt;="&amp;DATE(2026,11,23),'Q3 Daily Log'!$B$4:$B$861,"&lt;="&amp;DATE(2026,11,27),'Q3 Daily Log'!$C$4:$C$861,'Q3 Setup'!$C$11),"")</f>
        <v>0</v>
      </c>
      <c r="K121" s="50">
        <f>IFERROR(SUMIFS('Q3 Daily Log'!$M$4:$M$861,'Q3 Daily Log'!$B$4:$B$861,"&gt;="&amp;DATE(2026,11,23),'Q3 Daily Log'!$B$4:$B$861,"&lt;="&amp;DATE(2026,11,27),'Q3 Daily Log'!$C$4:$C$861,'Q3 Setup'!$C$11),"")</f>
        <v>0</v>
      </c>
      <c r="L121" s="29">
        <f>IFERROR(SUMIFS('Q3 Daily Log'!$N$4:$N$861,'Q3 Daily Log'!$B$4:$B$861,"&gt;="&amp;DATE(2026,11,23),'Q3 Daily Log'!$B$4:$B$861,"&lt;="&amp;DATE(2026,11,27),'Q3 Daily Log'!$C$4:$C$861,'Q3 Setup'!$C$11),"")</f>
        <v>0</v>
      </c>
      <c r="M121" s="51" t="str">
        <f>IFERROR(SUMIFS('Q3 Daily Log'!$N$4:$N$861,'Q3 Daily Log'!$B$4:$B$861,"&gt;="&amp;DATE(2026,11,23),'Q3 Daily Log'!$B$4:$B$861,"&lt;="&amp;DATE(2026,11,27),'Q3 Daily Log'!$C$4:$C$861,'Q3 Setup'!$C$11)/SUMIFS('Q3 Daily Log'!$O$4:$O$861,'Q3 Daily Log'!$B$4:$B$861,"&gt;="&amp;DATE(2026,11,23),'Q3 Daily Log'!$B$4:$B$861,"&lt;="&amp;DATE(2026,11,27),'Q3 Daily Log'!$C$4:$C$861,'Q3 Setup'!$C$11),"" )</f>
        <v/>
      </c>
    </row>
    <row r="122" spans="2:13" ht="18.75" customHeight="1" x14ac:dyDescent="0.2">
      <c r="B122" s="53" t="s">
        <v>114</v>
      </c>
      <c r="C122" s="54" t="str">
        <f>'Q3 Setup'!$C$12</f>
        <v>Rep 6</v>
      </c>
      <c r="D122" s="55" t="str">
        <f>IFERROR(AVERAGEIFS('Q3 Daily Log'!$E$4:$E$861,'Q3 Daily Log'!$B$4:$B$861,"&gt;="&amp;DATE(2026,11,23),'Q3 Daily Log'!$B$4:$B$861,"&lt;="&amp;DATE(2026,11,27),'Q3 Daily Log'!$C$4:$C$861,'Q3 Setup'!$C$12),"")</f>
        <v/>
      </c>
      <c r="E122" s="56" t="str">
        <f>IFERROR(AVERAGEIFS('Q3 Daily Log'!$H$4:$H$861,'Q3 Daily Log'!$B$4:$B$861,"&gt;="&amp;DATE(2026,11,23),'Q3 Daily Log'!$B$4:$B$861,"&lt;="&amp;DATE(2026,11,27),'Q3 Daily Log'!$C$4:$C$861,'Q3 Setup'!$C$12),"")</f>
        <v/>
      </c>
      <c r="F122" s="57" t="str">
        <f>IFERROR(AVERAGEIFS('Q3 Daily Log'!$I$4:$I$861,'Q3 Daily Log'!$B$4:$B$861,"&gt;="&amp;DATE(2026,11,23),'Q3 Daily Log'!$B$4:$B$861,"&lt;="&amp;DATE(2026,11,27),'Q3 Daily Log'!$C$4:$C$861,'Q3 Setup'!$C$12),"")</f>
        <v/>
      </c>
      <c r="G122" s="56" t="str">
        <f>IFERROR(AVERAGEIFS('Q3 Daily Log'!$K$4:$K$861,'Q3 Daily Log'!$B$4:$B$861,"&gt;="&amp;DATE(2026,11,23),'Q3 Daily Log'!$B$4:$B$861,"&lt;="&amp;DATE(2026,11,27),'Q3 Daily Log'!$C$4:$C$861,'Q3 Setup'!$C$12),"")</f>
        <v/>
      </c>
      <c r="H122" s="55">
        <f>IFERROR(SUMIFS('Q3 Daily Log'!$E$4:$E$861,'Q3 Daily Log'!$B$4:$B$861,"&gt;="&amp;DATE(2026,11,23),'Q3 Daily Log'!$B$4:$B$861,"&lt;="&amp;DATE(2026,11,27),'Q3 Daily Log'!$C$4:$C$861,'Q3 Setup'!$C$12),"")</f>
        <v>0</v>
      </c>
      <c r="I122" s="57">
        <f>IFERROR(SUMIFS('Q3 Daily Log'!$I$4:$I$861,'Q3 Daily Log'!$B$4:$B$861,"&gt;="&amp;DATE(2026,11,23),'Q3 Daily Log'!$B$4:$B$861,"&lt;="&amp;DATE(2026,11,27),'Q3 Daily Log'!$C$4:$C$861,'Q3 Setup'!$C$12),"")</f>
        <v>0</v>
      </c>
      <c r="J122" s="55">
        <f>IFERROR(SUMIFS('Q3 Daily Log'!$L$4:$L$861,'Q3 Daily Log'!$B$4:$B$861,"&gt;="&amp;DATE(2026,11,23),'Q3 Daily Log'!$B$4:$B$861,"&lt;="&amp;DATE(2026,11,27),'Q3 Daily Log'!$C$4:$C$861,'Q3 Setup'!$C$12),"")</f>
        <v>0</v>
      </c>
      <c r="K122" s="55">
        <f>IFERROR(SUMIFS('Q3 Daily Log'!$M$4:$M$861,'Q3 Daily Log'!$B$4:$B$861,"&gt;="&amp;DATE(2026,11,23),'Q3 Daily Log'!$B$4:$B$861,"&lt;="&amp;DATE(2026,11,27),'Q3 Daily Log'!$C$4:$C$861,'Q3 Setup'!$C$12),"")</f>
        <v>0</v>
      </c>
      <c r="L122" s="29">
        <f>IFERROR(SUMIFS('Q3 Daily Log'!$N$4:$N$861,'Q3 Daily Log'!$B$4:$B$861,"&gt;="&amp;DATE(2026,11,23),'Q3 Daily Log'!$B$4:$B$861,"&lt;="&amp;DATE(2026,11,27),'Q3 Daily Log'!$C$4:$C$861,'Q3 Setup'!$C$12),"")</f>
        <v>0</v>
      </c>
      <c r="M122" s="56" t="str">
        <f>IFERROR(SUMIFS('Q3 Daily Log'!$N$4:$N$861,'Q3 Daily Log'!$B$4:$B$861,"&gt;="&amp;DATE(2026,11,23),'Q3 Daily Log'!$B$4:$B$861,"&lt;="&amp;DATE(2026,11,27),'Q3 Daily Log'!$C$4:$C$861,'Q3 Setup'!$C$12)/SUMIFS('Q3 Daily Log'!$O$4:$O$861,'Q3 Daily Log'!$B$4:$B$861,"&gt;="&amp;DATE(2026,11,23),'Q3 Daily Log'!$B$4:$B$861,"&lt;="&amp;DATE(2026,11,27),'Q3 Daily Log'!$C$4:$C$861,'Q3 Setup'!$C$12),"" )</f>
        <v/>
      </c>
    </row>
    <row r="123" spans="2:13" ht="18.75" customHeight="1" x14ac:dyDescent="0.2">
      <c r="B123" s="48" t="s">
        <v>114</v>
      </c>
      <c r="C123" s="49" t="str">
        <f>'Q3 Setup'!$C$13</f>
        <v>Rep 7</v>
      </c>
      <c r="D123" s="50" t="str">
        <f>IFERROR(AVERAGEIFS('Q3 Daily Log'!$E$4:$E$861,'Q3 Daily Log'!$B$4:$B$861,"&gt;="&amp;DATE(2026,11,23),'Q3 Daily Log'!$B$4:$B$861,"&lt;="&amp;DATE(2026,11,27),'Q3 Daily Log'!$C$4:$C$861,'Q3 Setup'!$C$13),"")</f>
        <v/>
      </c>
      <c r="E123" s="51" t="str">
        <f>IFERROR(AVERAGEIFS('Q3 Daily Log'!$H$4:$H$861,'Q3 Daily Log'!$B$4:$B$861,"&gt;="&amp;DATE(2026,11,23),'Q3 Daily Log'!$B$4:$B$861,"&lt;="&amp;DATE(2026,11,27),'Q3 Daily Log'!$C$4:$C$861,'Q3 Setup'!$C$13),"")</f>
        <v/>
      </c>
      <c r="F123" s="52" t="str">
        <f>IFERROR(AVERAGEIFS('Q3 Daily Log'!$I$4:$I$861,'Q3 Daily Log'!$B$4:$B$861,"&gt;="&amp;DATE(2026,11,23),'Q3 Daily Log'!$B$4:$B$861,"&lt;="&amp;DATE(2026,11,27),'Q3 Daily Log'!$C$4:$C$861,'Q3 Setup'!$C$13),"")</f>
        <v/>
      </c>
      <c r="G123" s="51" t="str">
        <f>IFERROR(AVERAGEIFS('Q3 Daily Log'!$K$4:$K$861,'Q3 Daily Log'!$B$4:$B$861,"&gt;="&amp;DATE(2026,11,23),'Q3 Daily Log'!$B$4:$B$861,"&lt;="&amp;DATE(2026,11,27),'Q3 Daily Log'!$C$4:$C$861,'Q3 Setup'!$C$13),"")</f>
        <v/>
      </c>
      <c r="H123" s="50">
        <f>IFERROR(SUMIFS('Q3 Daily Log'!$E$4:$E$861,'Q3 Daily Log'!$B$4:$B$861,"&gt;="&amp;DATE(2026,11,23),'Q3 Daily Log'!$B$4:$B$861,"&lt;="&amp;DATE(2026,11,27),'Q3 Daily Log'!$C$4:$C$861,'Q3 Setup'!$C$13),"")</f>
        <v>0</v>
      </c>
      <c r="I123" s="52">
        <f>IFERROR(SUMIFS('Q3 Daily Log'!$I$4:$I$861,'Q3 Daily Log'!$B$4:$B$861,"&gt;="&amp;DATE(2026,11,23),'Q3 Daily Log'!$B$4:$B$861,"&lt;="&amp;DATE(2026,11,27),'Q3 Daily Log'!$C$4:$C$861,'Q3 Setup'!$C$13),"")</f>
        <v>0</v>
      </c>
      <c r="J123" s="50">
        <f>IFERROR(SUMIFS('Q3 Daily Log'!$L$4:$L$861,'Q3 Daily Log'!$B$4:$B$861,"&gt;="&amp;DATE(2026,11,23),'Q3 Daily Log'!$B$4:$B$861,"&lt;="&amp;DATE(2026,11,27),'Q3 Daily Log'!$C$4:$C$861,'Q3 Setup'!$C$13),"")</f>
        <v>0</v>
      </c>
      <c r="K123" s="50">
        <f>IFERROR(SUMIFS('Q3 Daily Log'!$M$4:$M$861,'Q3 Daily Log'!$B$4:$B$861,"&gt;="&amp;DATE(2026,11,23),'Q3 Daily Log'!$B$4:$B$861,"&lt;="&amp;DATE(2026,11,27),'Q3 Daily Log'!$C$4:$C$861,'Q3 Setup'!$C$13),"")</f>
        <v>0</v>
      </c>
      <c r="L123" s="29">
        <f>IFERROR(SUMIFS('Q3 Daily Log'!$N$4:$N$861,'Q3 Daily Log'!$B$4:$B$861,"&gt;="&amp;DATE(2026,11,23),'Q3 Daily Log'!$B$4:$B$861,"&lt;="&amp;DATE(2026,11,27),'Q3 Daily Log'!$C$4:$C$861,'Q3 Setup'!$C$13),"")</f>
        <v>0</v>
      </c>
      <c r="M123" s="51" t="str">
        <f>IFERROR(SUMIFS('Q3 Daily Log'!$N$4:$N$861,'Q3 Daily Log'!$B$4:$B$861,"&gt;="&amp;DATE(2026,11,23),'Q3 Daily Log'!$B$4:$B$861,"&lt;="&amp;DATE(2026,11,27),'Q3 Daily Log'!$C$4:$C$861,'Q3 Setup'!$C$13)/SUMIFS('Q3 Daily Log'!$O$4:$O$861,'Q3 Daily Log'!$B$4:$B$861,"&gt;="&amp;DATE(2026,11,23),'Q3 Daily Log'!$B$4:$B$861,"&lt;="&amp;DATE(2026,11,27),'Q3 Daily Log'!$C$4:$C$861,'Q3 Setup'!$C$13),"" )</f>
        <v/>
      </c>
    </row>
    <row r="124" spans="2:13" ht="18.75" customHeight="1" x14ac:dyDescent="0.2">
      <c r="B124" s="53" t="s">
        <v>114</v>
      </c>
      <c r="C124" s="54" t="str">
        <f>'Q3 Setup'!$C$14</f>
        <v>Rep 8</v>
      </c>
      <c r="D124" s="55" t="str">
        <f>IFERROR(AVERAGEIFS('Q3 Daily Log'!$E$4:$E$861,'Q3 Daily Log'!$B$4:$B$861,"&gt;="&amp;DATE(2026,11,23),'Q3 Daily Log'!$B$4:$B$861,"&lt;="&amp;DATE(2026,11,27),'Q3 Daily Log'!$C$4:$C$861,'Q3 Setup'!$C$14),"")</f>
        <v/>
      </c>
      <c r="E124" s="56" t="str">
        <f>IFERROR(AVERAGEIFS('Q3 Daily Log'!$H$4:$H$861,'Q3 Daily Log'!$B$4:$B$861,"&gt;="&amp;DATE(2026,11,23),'Q3 Daily Log'!$B$4:$B$861,"&lt;="&amp;DATE(2026,11,27),'Q3 Daily Log'!$C$4:$C$861,'Q3 Setup'!$C$14),"")</f>
        <v/>
      </c>
      <c r="F124" s="57" t="str">
        <f>IFERROR(AVERAGEIFS('Q3 Daily Log'!$I$4:$I$861,'Q3 Daily Log'!$B$4:$B$861,"&gt;="&amp;DATE(2026,11,23),'Q3 Daily Log'!$B$4:$B$861,"&lt;="&amp;DATE(2026,11,27),'Q3 Daily Log'!$C$4:$C$861,'Q3 Setup'!$C$14),"")</f>
        <v/>
      </c>
      <c r="G124" s="56" t="str">
        <f>IFERROR(AVERAGEIFS('Q3 Daily Log'!$K$4:$K$861,'Q3 Daily Log'!$B$4:$B$861,"&gt;="&amp;DATE(2026,11,23),'Q3 Daily Log'!$B$4:$B$861,"&lt;="&amp;DATE(2026,11,27),'Q3 Daily Log'!$C$4:$C$861,'Q3 Setup'!$C$14),"")</f>
        <v/>
      </c>
      <c r="H124" s="55">
        <f>IFERROR(SUMIFS('Q3 Daily Log'!$E$4:$E$861,'Q3 Daily Log'!$B$4:$B$861,"&gt;="&amp;DATE(2026,11,23),'Q3 Daily Log'!$B$4:$B$861,"&lt;="&amp;DATE(2026,11,27),'Q3 Daily Log'!$C$4:$C$861,'Q3 Setup'!$C$14),"")</f>
        <v>0</v>
      </c>
      <c r="I124" s="57">
        <f>IFERROR(SUMIFS('Q3 Daily Log'!$I$4:$I$861,'Q3 Daily Log'!$B$4:$B$861,"&gt;="&amp;DATE(2026,11,23),'Q3 Daily Log'!$B$4:$B$861,"&lt;="&amp;DATE(2026,11,27),'Q3 Daily Log'!$C$4:$C$861,'Q3 Setup'!$C$14),"")</f>
        <v>0</v>
      </c>
      <c r="J124" s="55">
        <f>IFERROR(SUMIFS('Q3 Daily Log'!$L$4:$L$861,'Q3 Daily Log'!$B$4:$B$861,"&gt;="&amp;DATE(2026,11,23),'Q3 Daily Log'!$B$4:$B$861,"&lt;="&amp;DATE(2026,11,27),'Q3 Daily Log'!$C$4:$C$861,'Q3 Setup'!$C$14),"")</f>
        <v>0</v>
      </c>
      <c r="K124" s="55">
        <f>IFERROR(SUMIFS('Q3 Daily Log'!$M$4:$M$861,'Q3 Daily Log'!$B$4:$B$861,"&gt;="&amp;DATE(2026,11,23),'Q3 Daily Log'!$B$4:$B$861,"&lt;="&amp;DATE(2026,11,27),'Q3 Daily Log'!$C$4:$C$861,'Q3 Setup'!$C$14),"")</f>
        <v>0</v>
      </c>
      <c r="L124" s="29">
        <f>IFERROR(SUMIFS('Q3 Daily Log'!$N$4:$N$861,'Q3 Daily Log'!$B$4:$B$861,"&gt;="&amp;DATE(2026,11,23),'Q3 Daily Log'!$B$4:$B$861,"&lt;="&amp;DATE(2026,11,27),'Q3 Daily Log'!$C$4:$C$861,'Q3 Setup'!$C$14),"")</f>
        <v>0</v>
      </c>
      <c r="M124" s="56" t="str">
        <f>IFERROR(SUMIFS('Q3 Daily Log'!$N$4:$N$861,'Q3 Daily Log'!$B$4:$B$861,"&gt;="&amp;DATE(2026,11,23),'Q3 Daily Log'!$B$4:$B$861,"&lt;="&amp;DATE(2026,11,27),'Q3 Daily Log'!$C$4:$C$861,'Q3 Setup'!$C$14)/SUMIFS('Q3 Daily Log'!$O$4:$O$861,'Q3 Daily Log'!$B$4:$B$861,"&gt;="&amp;DATE(2026,11,23),'Q3 Daily Log'!$B$4:$B$861,"&lt;="&amp;DATE(2026,11,27),'Q3 Daily Log'!$C$4:$C$861,'Q3 Setup'!$C$14),"" )</f>
        <v/>
      </c>
    </row>
    <row r="125" spans="2:13" ht="18.75" customHeight="1" x14ac:dyDescent="0.2">
      <c r="B125" s="48" t="s">
        <v>114</v>
      </c>
      <c r="C125" s="49" t="str">
        <f>'Q3 Setup'!$C$15</f>
        <v>Rep 9</v>
      </c>
      <c r="D125" s="50" t="str">
        <f>IFERROR(AVERAGEIFS('Q3 Daily Log'!$E$4:$E$861,'Q3 Daily Log'!$B$4:$B$861,"&gt;="&amp;DATE(2026,11,23),'Q3 Daily Log'!$B$4:$B$861,"&lt;="&amp;DATE(2026,11,27),'Q3 Daily Log'!$C$4:$C$861,'Q3 Setup'!$C$15),"")</f>
        <v/>
      </c>
      <c r="E125" s="51" t="str">
        <f>IFERROR(AVERAGEIFS('Q3 Daily Log'!$H$4:$H$861,'Q3 Daily Log'!$B$4:$B$861,"&gt;="&amp;DATE(2026,11,23),'Q3 Daily Log'!$B$4:$B$861,"&lt;="&amp;DATE(2026,11,27),'Q3 Daily Log'!$C$4:$C$861,'Q3 Setup'!$C$15),"")</f>
        <v/>
      </c>
      <c r="F125" s="52" t="str">
        <f>IFERROR(AVERAGEIFS('Q3 Daily Log'!$I$4:$I$861,'Q3 Daily Log'!$B$4:$B$861,"&gt;="&amp;DATE(2026,11,23),'Q3 Daily Log'!$B$4:$B$861,"&lt;="&amp;DATE(2026,11,27),'Q3 Daily Log'!$C$4:$C$861,'Q3 Setup'!$C$15),"")</f>
        <v/>
      </c>
      <c r="G125" s="51" t="str">
        <f>IFERROR(AVERAGEIFS('Q3 Daily Log'!$K$4:$K$861,'Q3 Daily Log'!$B$4:$B$861,"&gt;="&amp;DATE(2026,11,23),'Q3 Daily Log'!$B$4:$B$861,"&lt;="&amp;DATE(2026,11,27),'Q3 Daily Log'!$C$4:$C$861,'Q3 Setup'!$C$15),"")</f>
        <v/>
      </c>
      <c r="H125" s="50">
        <f>IFERROR(SUMIFS('Q3 Daily Log'!$E$4:$E$861,'Q3 Daily Log'!$B$4:$B$861,"&gt;="&amp;DATE(2026,11,23),'Q3 Daily Log'!$B$4:$B$861,"&lt;="&amp;DATE(2026,11,27),'Q3 Daily Log'!$C$4:$C$861,'Q3 Setup'!$C$15),"")</f>
        <v>0</v>
      </c>
      <c r="I125" s="52">
        <f>IFERROR(SUMIFS('Q3 Daily Log'!$I$4:$I$861,'Q3 Daily Log'!$B$4:$B$861,"&gt;="&amp;DATE(2026,11,23),'Q3 Daily Log'!$B$4:$B$861,"&lt;="&amp;DATE(2026,11,27),'Q3 Daily Log'!$C$4:$C$861,'Q3 Setup'!$C$15),"")</f>
        <v>0</v>
      </c>
      <c r="J125" s="50">
        <f>IFERROR(SUMIFS('Q3 Daily Log'!$L$4:$L$861,'Q3 Daily Log'!$B$4:$B$861,"&gt;="&amp;DATE(2026,11,23),'Q3 Daily Log'!$B$4:$B$861,"&lt;="&amp;DATE(2026,11,27),'Q3 Daily Log'!$C$4:$C$861,'Q3 Setup'!$C$15),"")</f>
        <v>0</v>
      </c>
      <c r="K125" s="50">
        <f>IFERROR(SUMIFS('Q3 Daily Log'!$M$4:$M$861,'Q3 Daily Log'!$B$4:$B$861,"&gt;="&amp;DATE(2026,11,23),'Q3 Daily Log'!$B$4:$B$861,"&lt;="&amp;DATE(2026,11,27),'Q3 Daily Log'!$C$4:$C$861,'Q3 Setup'!$C$15),"")</f>
        <v>0</v>
      </c>
      <c r="L125" s="29">
        <f>IFERROR(SUMIFS('Q3 Daily Log'!$N$4:$N$861,'Q3 Daily Log'!$B$4:$B$861,"&gt;="&amp;DATE(2026,11,23),'Q3 Daily Log'!$B$4:$B$861,"&lt;="&amp;DATE(2026,11,27),'Q3 Daily Log'!$C$4:$C$861,'Q3 Setup'!$C$15),"")</f>
        <v>0</v>
      </c>
      <c r="M125" s="51" t="str">
        <f>IFERROR(SUMIFS('Q3 Daily Log'!$N$4:$N$861,'Q3 Daily Log'!$B$4:$B$861,"&gt;="&amp;DATE(2026,11,23),'Q3 Daily Log'!$B$4:$B$861,"&lt;="&amp;DATE(2026,11,27),'Q3 Daily Log'!$C$4:$C$861,'Q3 Setup'!$C$15)/SUMIFS('Q3 Daily Log'!$O$4:$O$861,'Q3 Daily Log'!$B$4:$B$861,"&gt;="&amp;DATE(2026,11,23),'Q3 Daily Log'!$B$4:$B$861,"&lt;="&amp;DATE(2026,11,27),'Q3 Daily Log'!$C$4:$C$861,'Q3 Setup'!$C$15),"" )</f>
        <v/>
      </c>
    </row>
    <row r="126" spans="2:13" ht="18.75" customHeight="1" x14ac:dyDescent="0.2">
      <c r="B126" s="53" t="s">
        <v>114</v>
      </c>
      <c r="C126" s="54" t="str">
        <f>'Q3 Setup'!$C$16</f>
        <v>Rep 10</v>
      </c>
      <c r="D126" s="55" t="str">
        <f>IFERROR(AVERAGEIFS('Q3 Daily Log'!$E$4:$E$861,'Q3 Daily Log'!$B$4:$B$861,"&gt;="&amp;DATE(2026,11,23),'Q3 Daily Log'!$B$4:$B$861,"&lt;="&amp;DATE(2026,11,27),'Q3 Daily Log'!$C$4:$C$861,'Q3 Setup'!$C$16),"")</f>
        <v/>
      </c>
      <c r="E126" s="56" t="str">
        <f>IFERROR(AVERAGEIFS('Q3 Daily Log'!$H$4:$H$861,'Q3 Daily Log'!$B$4:$B$861,"&gt;="&amp;DATE(2026,11,23),'Q3 Daily Log'!$B$4:$B$861,"&lt;="&amp;DATE(2026,11,27),'Q3 Daily Log'!$C$4:$C$861,'Q3 Setup'!$C$16),"")</f>
        <v/>
      </c>
      <c r="F126" s="57" t="str">
        <f>IFERROR(AVERAGEIFS('Q3 Daily Log'!$I$4:$I$861,'Q3 Daily Log'!$B$4:$B$861,"&gt;="&amp;DATE(2026,11,23),'Q3 Daily Log'!$B$4:$B$861,"&lt;="&amp;DATE(2026,11,27),'Q3 Daily Log'!$C$4:$C$861,'Q3 Setup'!$C$16),"")</f>
        <v/>
      </c>
      <c r="G126" s="56" t="str">
        <f>IFERROR(AVERAGEIFS('Q3 Daily Log'!$K$4:$K$861,'Q3 Daily Log'!$B$4:$B$861,"&gt;="&amp;DATE(2026,11,23),'Q3 Daily Log'!$B$4:$B$861,"&lt;="&amp;DATE(2026,11,27),'Q3 Daily Log'!$C$4:$C$861,'Q3 Setup'!$C$16),"")</f>
        <v/>
      </c>
      <c r="H126" s="55">
        <f>IFERROR(SUMIFS('Q3 Daily Log'!$E$4:$E$861,'Q3 Daily Log'!$B$4:$B$861,"&gt;="&amp;DATE(2026,11,23),'Q3 Daily Log'!$B$4:$B$861,"&lt;="&amp;DATE(2026,11,27),'Q3 Daily Log'!$C$4:$C$861,'Q3 Setup'!$C$16),"")</f>
        <v>0</v>
      </c>
      <c r="I126" s="57">
        <f>IFERROR(SUMIFS('Q3 Daily Log'!$I$4:$I$861,'Q3 Daily Log'!$B$4:$B$861,"&gt;="&amp;DATE(2026,11,23),'Q3 Daily Log'!$B$4:$B$861,"&lt;="&amp;DATE(2026,11,27),'Q3 Daily Log'!$C$4:$C$861,'Q3 Setup'!$C$16),"")</f>
        <v>0</v>
      </c>
      <c r="J126" s="55">
        <f>IFERROR(SUMIFS('Q3 Daily Log'!$L$4:$L$861,'Q3 Daily Log'!$B$4:$B$861,"&gt;="&amp;DATE(2026,11,23),'Q3 Daily Log'!$B$4:$B$861,"&lt;="&amp;DATE(2026,11,27),'Q3 Daily Log'!$C$4:$C$861,'Q3 Setup'!$C$16),"")</f>
        <v>0</v>
      </c>
      <c r="K126" s="55">
        <f>IFERROR(SUMIFS('Q3 Daily Log'!$M$4:$M$861,'Q3 Daily Log'!$B$4:$B$861,"&gt;="&amp;DATE(2026,11,23),'Q3 Daily Log'!$B$4:$B$861,"&lt;="&amp;DATE(2026,11,27),'Q3 Daily Log'!$C$4:$C$861,'Q3 Setup'!$C$16),"")</f>
        <v>0</v>
      </c>
      <c r="L126" s="29">
        <f>IFERROR(SUMIFS('Q3 Daily Log'!$N$4:$N$861,'Q3 Daily Log'!$B$4:$B$861,"&gt;="&amp;DATE(2026,11,23),'Q3 Daily Log'!$B$4:$B$861,"&lt;="&amp;DATE(2026,11,27),'Q3 Daily Log'!$C$4:$C$861,'Q3 Setup'!$C$16),"")</f>
        <v>0</v>
      </c>
      <c r="M126" s="56" t="str">
        <f>IFERROR(SUMIFS('Q3 Daily Log'!$N$4:$N$861,'Q3 Daily Log'!$B$4:$B$861,"&gt;="&amp;DATE(2026,11,23),'Q3 Daily Log'!$B$4:$B$861,"&lt;="&amp;DATE(2026,11,27),'Q3 Daily Log'!$C$4:$C$861,'Q3 Setup'!$C$16)/SUMIFS('Q3 Daily Log'!$O$4:$O$861,'Q3 Daily Log'!$B$4:$B$861,"&gt;="&amp;DATE(2026,11,23),'Q3 Daily Log'!$B$4:$B$861,"&lt;="&amp;DATE(2026,11,27),'Q3 Daily Log'!$C$4:$C$861,'Q3 Setup'!$C$16),"" )</f>
        <v/>
      </c>
    </row>
    <row r="127" spans="2:13" ht="18.75" customHeight="1" x14ac:dyDescent="0.2">
      <c r="B127" s="48" t="s">
        <v>114</v>
      </c>
      <c r="C127" s="49">
        <f>'Q3 Setup'!$C$17</f>
        <v>0</v>
      </c>
      <c r="D127" s="50" t="str">
        <f>IFERROR(AVERAGEIFS('Q3 Daily Log'!$E$4:$E$861,'Q3 Daily Log'!$B$4:$B$861,"&gt;="&amp;DATE(2026,11,23),'Q3 Daily Log'!$B$4:$B$861,"&lt;="&amp;DATE(2026,11,27),'Q3 Daily Log'!$C$4:$C$861,'Q3 Setup'!$C$17),"")</f>
        <v/>
      </c>
      <c r="E127" s="51" t="str">
        <f>IFERROR(AVERAGEIFS('Q3 Daily Log'!$H$4:$H$861,'Q3 Daily Log'!$B$4:$B$861,"&gt;="&amp;DATE(2026,11,23),'Q3 Daily Log'!$B$4:$B$861,"&lt;="&amp;DATE(2026,11,27),'Q3 Daily Log'!$C$4:$C$861,'Q3 Setup'!$C$17),"")</f>
        <v/>
      </c>
      <c r="F127" s="52" t="str">
        <f>IFERROR(AVERAGEIFS('Q3 Daily Log'!$I$4:$I$861,'Q3 Daily Log'!$B$4:$B$861,"&gt;="&amp;DATE(2026,11,23),'Q3 Daily Log'!$B$4:$B$861,"&lt;="&amp;DATE(2026,11,27),'Q3 Daily Log'!$C$4:$C$861,'Q3 Setup'!$C$17),"")</f>
        <v/>
      </c>
      <c r="G127" s="51" t="str">
        <f>IFERROR(AVERAGEIFS('Q3 Daily Log'!$K$4:$K$861,'Q3 Daily Log'!$B$4:$B$861,"&gt;="&amp;DATE(2026,11,23),'Q3 Daily Log'!$B$4:$B$861,"&lt;="&amp;DATE(2026,11,27),'Q3 Daily Log'!$C$4:$C$861,'Q3 Setup'!$C$17),"")</f>
        <v/>
      </c>
      <c r="H127" s="50">
        <f>IFERROR(SUMIFS('Q3 Daily Log'!$E$4:$E$861,'Q3 Daily Log'!$B$4:$B$861,"&gt;="&amp;DATE(2026,11,23),'Q3 Daily Log'!$B$4:$B$861,"&lt;="&amp;DATE(2026,11,27),'Q3 Daily Log'!$C$4:$C$861,'Q3 Setup'!$C$17),"")</f>
        <v>0</v>
      </c>
      <c r="I127" s="52">
        <f>IFERROR(SUMIFS('Q3 Daily Log'!$I$4:$I$861,'Q3 Daily Log'!$B$4:$B$861,"&gt;="&amp;DATE(2026,11,23),'Q3 Daily Log'!$B$4:$B$861,"&lt;="&amp;DATE(2026,11,27),'Q3 Daily Log'!$C$4:$C$861,'Q3 Setup'!$C$17),"")</f>
        <v>0</v>
      </c>
      <c r="J127" s="50">
        <f>IFERROR(SUMIFS('Q3 Daily Log'!$L$4:$L$861,'Q3 Daily Log'!$B$4:$B$861,"&gt;="&amp;DATE(2026,11,23),'Q3 Daily Log'!$B$4:$B$861,"&lt;="&amp;DATE(2026,11,27),'Q3 Daily Log'!$C$4:$C$861,'Q3 Setup'!$C$17),"")</f>
        <v>0</v>
      </c>
      <c r="K127" s="50">
        <f>IFERROR(SUMIFS('Q3 Daily Log'!$M$4:$M$861,'Q3 Daily Log'!$B$4:$B$861,"&gt;="&amp;DATE(2026,11,23),'Q3 Daily Log'!$B$4:$B$861,"&lt;="&amp;DATE(2026,11,27),'Q3 Daily Log'!$C$4:$C$861,'Q3 Setup'!$C$17),"")</f>
        <v>0</v>
      </c>
      <c r="L127" s="29">
        <f>IFERROR(SUMIFS('Q3 Daily Log'!$N$4:$N$861,'Q3 Daily Log'!$B$4:$B$861,"&gt;="&amp;DATE(2026,11,23),'Q3 Daily Log'!$B$4:$B$861,"&lt;="&amp;DATE(2026,11,27),'Q3 Daily Log'!$C$4:$C$861,'Q3 Setup'!$C$17),"")</f>
        <v>0</v>
      </c>
      <c r="M127" s="51" t="str">
        <f>IFERROR(SUMIFS('Q3 Daily Log'!$N$4:$N$861,'Q3 Daily Log'!$B$4:$B$861,"&gt;="&amp;DATE(2026,11,23),'Q3 Daily Log'!$B$4:$B$861,"&lt;="&amp;DATE(2026,11,27),'Q3 Daily Log'!$C$4:$C$861,'Q3 Setup'!$C$17)/SUMIFS('Q3 Daily Log'!$O$4:$O$861,'Q3 Daily Log'!$B$4:$B$861,"&gt;="&amp;DATE(2026,11,23),'Q3 Daily Log'!$B$4:$B$861,"&lt;="&amp;DATE(2026,11,27),'Q3 Daily Log'!$C$4:$C$861,'Q3 Setup'!$C$17),"" )</f>
        <v/>
      </c>
    </row>
    <row r="128" spans="2:13" ht="18.75" customHeight="1" x14ac:dyDescent="0.2">
      <c r="B128" s="53" t="s">
        <v>114</v>
      </c>
      <c r="C128" s="54">
        <f>'Q3 Setup'!$C$18</f>
        <v>0</v>
      </c>
      <c r="D128" s="55" t="str">
        <f>IFERROR(AVERAGEIFS('Q3 Daily Log'!$E$4:$E$861,'Q3 Daily Log'!$B$4:$B$861,"&gt;="&amp;DATE(2026,11,23),'Q3 Daily Log'!$B$4:$B$861,"&lt;="&amp;DATE(2026,11,27),'Q3 Daily Log'!$C$4:$C$861,'Q3 Setup'!$C$18),"")</f>
        <v/>
      </c>
      <c r="E128" s="56" t="str">
        <f>IFERROR(AVERAGEIFS('Q3 Daily Log'!$H$4:$H$861,'Q3 Daily Log'!$B$4:$B$861,"&gt;="&amp;DATE(2026,11,23),'Q3 Daily Log'!$B$4:$B$861,"&lt;="&amp;DATE(2026,11,27),'Q3 Daily Log'!$C$4:$C$861,'Q3 Setup'!$C$18),"")</f>
        <v/>
      </c>
      <c r="F128" s="57" t="str">
        <f>IFERROR(AVERAGEIFS('Q3 Daily Log'!$I$4:$I$861,'Q3 Daily Log'!$B$4:$B$861,"&gt;="&amp;DATE(2026,11,23),'Q3 Daily Log'!$B$4:$B$861,"&lt;="&amp;DATE(2026,11,27),'Q3 Daily Log'!$C$4:$C$861,'Q3 Setup'!$C$18),"")</f>
        <v/>
      </c>
      <c r="G128" s="56" t="str">
        <f>IFERROR(AVERAGEIFS('Q3 Daily Log'!$K$4:$K$861,'Q3 Daily Log'!$B$4:$B$861,"&gt;="&amp;DATE(2026,11,23),'Q3 Daily Log'!$B$4:$B$861,"&lt;="&amp;DATE(2026,11,27),'Q3 Daily Log'!$C$4:$C$861,'Q3 Setup'!$C$18),"")</f>
        <v/>
      </c>
      <c r="H128" s="55">
        <f>IFERROR(SUMIFS('Q3 Daily Log'!$E$4:$E$861,'Q3 Daily Log'!$B$4:$B$861,"&gt;="&amp;DATE(2026,11,23),'Q3 Daily Log'!$B$4:$B$861,"&lt;="&amp;DATE(2026,11,27),'Q3 Daily Log'!$C$4:$C$861,'Q3 Setup'!$C$18),"")</f>
        <v>0</v>
      </c>
      <c r="I128" s="57">
        <f>IFERROR(SUMIFS('Q3 Daily Log'!$I$4:$I$861,'Q3 Daily Log'!$B$4:$B$861,"&gt;="&amp;DATE(2026,11,23),'Q3 Daily Log'!$B$4:$B$861,"&lt;="&amp;DATE(2026,11,27),'Q3 Daily Log'!$C$4:$C$861,'Q3 Setup'!$C$18),"")</f>
        <v>0</v>
      </c>
      <c r="J128" s="55">
        <f>IFERROR(SUMIFS('Q3 Daily Log'!$L$4:$L$861,'Q3 Daily Log'!$B$4:$B$861,"&gt;="&amp;DATE(2026,11,23),'Q3 Daily Log'!$B$4:$B$861,"&lt;="&amp;DATE(2026,11,27),'Q3 Daily Log'!$C$4:$C$861,'Q3 Setup'!$C$18),"")</f>
        <v>0</v>
      </c>
      <c r="K128" s="55">
        <f>IFERROR(SUMIFS('Q3 Daily Log'!$M$4:$M$861,'Q3 Daily Log'!$B$4:$B$861,"&gt;="&amp;DATE(2026,11,23),'Q3 Daily Log'!$B$4:$B$861,"&lt;="&amp;DATE(2026,11,27),'Q3 Daily Log'!$C$4:$C$861,'Q3 Setup'!$C$18),"")</f>
        <v>0</v>
      </c>
      <c r="L128" s="29">
        <f>IFERROR(SUMIFS('Q3 Daily Log'!$N$4:$N$861,'Q3 Daily Log'!$B$4:$B$861,"&gt;="&amp;DATE(2026,11,23),'Q3 Daily Log'!$B$4:$B$861,"&lt;="&amp;DATE(2026,11,27),'Q3 Daily Log'!$C$4:$C$861,'Q3 Setup'!$C$18),"")</f>
        <v>0</v>
      </c>
      <c r="M128" s="56" t="str">
        <f>IFERROR(SUMIFS('Q3 Daily Log'!$N$4:$N$861,'Q3 Daily Log'!$B$4:$B$861,"&gt;="&amp;DATE(2026,11,23),'Q3 Daily Log'!$B$4:$B$861,"&lt;="&amp;DATE(2026,11,27),'Q3 Daily Log'!$C$4:$C$861,'Q3 Setup'!$C$18)/SUMIFS('Q3 Daily Log'!$O$4:$O$861,'Q3 Daily Log'!$B$4:$B$861,"&gt;="&amp;DATE(2026,11,23),'Q3 Daily Log'!$B$4:$B$861,"&lt;="&amp;DATE(2026,11,27),'Q3 Daily Log'!$C$4:$C$861,'Q3 Setup'!$C$18),"" )</f>
        <v/>
      </c>
    </row>
    <row r="129" spans="2:13" ht="18.75" customHeight="1" x14ac:dyDescent="0.2">
      <c r="B129" s="95" t="s">
        <v>115</v>
      </c>
      <c r="C129" s="95"/>
      <c r="D129" s="76" t="str">
        <f>IFERROR(AVERAGE(D117:D128),"")</f>
        <v/>
      </c>
      <c r="E129" s="77" t="str">
        <f>IFERROR(AVERAGE(E117:E128),"")</f>
        <v/>
      </c>
      <c r="F129" s="78" t="str">
        <f>IFERROR(AVERAGE(F117:F128),"")</f>
        <v/>
      </c>
      <c r="G129" s="77" t="str">
        <f>IFERROR(AVERAGE(G117:G128),"")</f>
        <v/>
      </c>
      <c r="H129" s="76">
        <f>IFERROR(SUM(H117:H128),"")</f>
        <v>0</v>
      </c>
      <c r="I129" s="79">
        <f>IFERROR(SUM(I117:I128),"")</f>
        <v>0</v>
      </c>
      <c r="J129" s="76">
        <f>IFERROR(SUM(J117:J128),"")</f>
        <v>0</v>
      </c>
      <c r="K129" s="76">
        <f>IFERROR(SUM(K117:K128),"")</f>
        <v>0</v>
      </c>
      <c r="L129" s="80">
        <f>IFERROR(SUM(L117:L128),"")</f>
        <v>0</v>
      </c>
      <c r="M129" s="77" t="str">
        <f>IFERROR(AVERAGE(M117:M128),"")</f>
        <v/>
      </c>
    </row>
    <row r="130" spans="2:13" ht="7.5" customHeight="1" x14ac:dyDescent="0.2"/>
    <row r="131" spans="2:13" ht="25.5" customHeight="1" x14ac:dyDescent="0.2">
      <c r="B131" s="94" t="s">
        <v>146</v>
      </c>
      <c r="C131" s="94"/>
      <c r="D131" s="74">
        <v>46356</v>
      </c>
      <c r="E131" s="74">
        <v>46360</v>
      </c>
      <c r="F131" s="75"/>
      <c r="G131" s="75"/>
      <c r="H131" s="75"/>
      <c r="I131" s="75"/>
      <c r="J131" s="75"/>
      <c r="K131" s="75"/>
      <c r="L131" s="75"/>
      <c r="M131" s="75"/>
    </row>
    <row r="132" spans="2:13" ht="36" customHeight="1" x14ac:dyDescent="0.2">
      <c r="B132" s="47" t="s">
        <v>60</v>
      </c>
      <c r="C132" s="47" t="s">
        <v>24</v>
      </c>
      <c r="D132" s="47" t="s">
        <v>61</v>
      </c>
      <c r="E132" s="47" t="s">
        <v>62</v>
      </c>
      <c r="F132" s="47" t="s">
        <v>63</v>
      </c>
      <c r="G132" s="47" t="s">
        <v>64</v>
      </c>
      <c r="H132" s="47" t="s">
        <v>65</v>
      </c>
      <c r="I132" s="47" t="s">
        <v>66</v>
      </c>
      <c r="J132" s="47" t="s">
        <v>67</v>
      </c>
      <c r="K132" s="47" t="s">
        <v>68</v>
      </c>
      <c r="L132" s="47" t="s">
        <v>69</v>
      </c>
      <c r="M132" s="47" t="s">
        <v>70</v>
      </c>
    </row>
    <row r="133" spans="2:13" ht="18.75" customHeight="1" x14ac:dyDescent="0.2">
      <c r="B133" s="48" t="s">
        <v>117</v>
      </c>
      <c r="C133" s="49" t="str">
        <f>'Q3 Setup'!$C$7</f>
        <v>Rep 1</v>
      </c>
      <c r="D133" s="50" t="str">
        <f>IFERROR(AVERAGEIFS('Q3 Daily Log'!$E$4:$E$861,'Q3 Daily Log'!$B$4:$B$861,"&gt;="&amp;DATE(2026,11,30),'Q3 Daily Log'!$B$4:$B$861,"&lt;="&amp;DATE(2026,12,4),'Q3 Daily Log'!$C$4:$C$861,'Q3 Setup'!$C$7),"")</f>
        <v/>
      </c>
      <c r="E133" s="51" t="str">
        <f>IFERROR(AVERAGEIFS('Q3 Daily Log'!$H$4:$H$861,'Q3 Daily Log'!$B$4:$B$861,"&gt;="&amp;DATE(2026,11,30),'Q3 Daily Log'!$B$4:$B$861,"&lt;="&amp;DATE(2026,12,4),'Q3 Daily Log'!$C$4:$C$861,'Q3 Setup'!$C$7),"")</f>
        <v/>
      </c>
      <c r="F133" s="52" t="str">
        <f>IFERROR(AVERAGEIFS('Q3 Daily Log'!$I$4:$I$861,'Q3 Daily Log'!$B$4:$B$861,"&gt;="&amp;DATE(2026,11,30),'Q3 Daily Log'!$B$4:$B$861,"&lt;="&amp;DATE(2026,12,4),'Q3 Daily Log'!$C$4:$C$861,'Q3 Setup'!$C$7),"")</f>
        <v/>
      </c>
      <c r="G133" s="51" t="str">
        <f>IFERROR(AVERAGEIFS('Q3 Daily Log'!$K$4:$K$861,'Q3 Daily Log'!$B$4:$B$861,"&gt;="&amp;DATE(2026,11,30),'Q3 Daily Log'!$B$4:$B$861,"&lt;="&amp;DATE(2026,12,4),'Q3 Daily Log'!$C$4:$C$861,'Q3 Setup'!$C$7),"")</f>
        <v/>
      </c>
      <c r="H133" s="50">
        <f>IFERROR(SUMIFS('Q3 Daily Log'!$E$4:$E$861,'Q3 Daily Log'!$B$4:$B$861,"&gt;="&amp;DATE(2026,11,30),'Q3 Daily Log'!$B$4:$B$861,"&lt;="&amp;DATE(2026,12,4),'Q3 Daily Log'!$C$4:$C$861,'Q3 Setup'!$C$7),"")</f>
        <v>0</v>
      </c>
      <c r="I133" s="52">
        <f>IFERROR(SUMIFS('Q3 Daily Log'!$I$4:$I$861,'Q3 Daily Log'!$B$4:$B$861,"&gt;="&amp;DATE(2026,11,30),'Q3 Daily Log'!$B$4:$B$861,"&lt;="&amp;DATE(2026,12,4),'Q3 Daily Log'!$C$4:$C$861,'Q3 Setup'!$C$7),"")</f>
        <v>0</v>
      </c>
      <c r="J133" s="50">
        <f>IFERROR(SUMIFS('Q3 Daily Log'!$L$4:$L$861,'Q3 Daily Log'!$B$4:$B$861,"&gt;="&amp;DATE(2026,11,30),'Q3 Daily Log'!$B$4:$B$861,"&lt;="&amp;DATE(2026,12,4),'Q3 Daily Log'!$C$4:$C$861,'Q3 Setup'!$C$7),"")</f>
        <v>0</v>
      </c>
      <c r="K133" s="50">
        <f>IFERROR(SUMIFS('Q3 Daily Log'!$M$4:$M$861,'Q3 Daily Log'!$B$4:$B$861,"&gt;="&amp;DATE(2026,11,30),'Q3 Daily Log'!$B$4:$B$861,"&lt;="&amp;DATE(2026,12,4),'Q3 Daily Log'!$C$4:$C$861,'Q3 Setup'!$C$7),"")</f>
        <v>0</v>
      </c>
      <c r="L133" s="29">
        <f>IFERROR(SUMIFS('Q3 Daily Log'!$N$4:$N$861,'Q3 Daily Log'!$B$4:$B$861,"&gt;="&amp;DATE(2026,11,30),'Q3 Daily Log'!$B$4:$B$861,"&lt;="&amp;DATE(2026,12,4),'Q3 Daily Log'!$C$4:$C$861,'Q3 Setup'!$C$7),"")</f>
        <v>0</v>
      </c>
      <c r="M133" s="51" t="str">
        <f>IFERROR(SUMIFS('Q3 Daily Log'!$N$4:$N$861,'Q3 Daily Log'!$B$4:$B$861,"&gt;="&amp;DATE(2026,11,30),'Q3 Daily Log'!$B$4:$B$861,"&lt;="&amp;DATE(2026,12,4),'Q3 Daily Log'!$C$4:$C$861,'Q3 Setup'!$C$7)/SUMIFS('Q3 Daily Log'!$O$4:$O$861,'Q3 Daily Log'!$B$4:$B$861,"&gt;="&amp;DATE(2026,11,30),'Q3 Daily Log'!$B$4:$B$861,"&lt;="&amp;DATE(2026,12,4),'Q3 Daily Log'!$C$4:$C$861,'Q3 Setup'!$C$7),"" )</f>
        <v/>
      </c>
    </row>
    <row r="134" spans="2:13" ht="18.75" customHeight="1" x14ac:dyDescent="0.2">
      <c r="B134" s="53" t="s">
        <v>117</v>
      </c>
      <c r="C134" s="54" t="str">
        <f>'Q3 Setup'!$C$8</f>
        <v>Rep 2</v>
      </c>
      <c r="D134" s="55" t="str">
        <f>IFERROR(AVERAGEIFS('Q3 Daily Log'!$E$4:$E$861,'Q3 Daily Log'!$B$4:$B$861,"&gt;="&amp;DATE(2026,11,30),'Q3 Daily Log'!$B$4:$B$861,"&lt;="&amp;DATE(2026,12,4),'Q3 Daily Log'!$C$4:$C$861,'Q3 Setup'!$C$8),"")</f>
        <v/>
      </c>
      <c r="E134" s="56" t="str">
        <f>IFERROR(AVERAGEIFS('Q3 Daily Log'!$H$4:$H$861,'Q3 Daily Log'!$B$4:$B$861,"&gt;="&amp;DATE(2026,11,30),'Q3 Daily Log'!$B$4:$B$861,"&lt;="&amp;DATE(2026,12,4),'Q3 Daily Log'!$C$4:$C$861,'Q3 Setup'!$C$8),"")</f>
        <v/>
      </c>
      <c r="F134" s="57" t="str">
        <f>IFERROR(AVERAGEIFS('Q3 Daily Log'!$I$4:$I$861,'Q3 Daily Log'!$B$4:$B$861,"&gt;="&amp;DATE(2026,11,30),'Q3 Daily Log'!$B$4:$B$861,"&lt;="&amp;DATE(2026,12,4),'Q3 Daily Log'!$C$4:$C$861,'Q3 Setup'!$C$8),"")</f>
        <v/>
      </c>
      <c r="G134" s="56" t="str">
        <f>IFERROR(AVERAGEIFS('Q3 Daily Log'!$K$4:$K$861,'Q3 Daily Log'!$B$4:$B$861,"&gt;="&amp;DATE(2026,11,30),'Q3 Daily Log'!$B$4:$B$861,"&lt;="&amp;DATE(2026,12,4),'Q3 Daily Log'!$C$4:$C$861,'Q3 Setup'!$C$8),"")</f>
        <v/>
      </c>
      <c r="H134" s="55">
        <f>IFERROR(SUMIFS('Q3 Daily Log'!$E$4:$E$861,'Q3 Daily Log'!$B$4:$B$861,"&gt;="&amp;DATE(2026,11,30),'Q3 Daily Log'!$B$4:$B$861,"&lt;="&amp;DATE(2026,12,4),'Q3 Daily Log'!$C$4:$C$861,'Q3 Setup'!$C$8),"")</f>
        <v>0</v>
      </c>
      <c r="I134" s="57">
        <f>IFERROR(SUMIFS('Q3 Daily Log'!$I$4:$I$861,'Q3 Daily Log'!$B$4:$B$861,"&gt;="&amp;DATE(2026,11,30),'Q3 Daily Log'!$B$4:$B$861,"&lt;="&amp;DATE(2026,12,4),'Q3 Daily Log'!$C$4:$C$861,'Q3 Setup'!$C$8),"")</f>
        <v>0</v>
      </c>
      <c r="J134" s="55">
        <f>IFERROR(SUMIFS('Q3 Daily Log'!$L$4:$L$861,'Q3 Daily Log'!$B$4:$B$861,"&gt;="&amp;DATE(2026,11,30),'Q3 Daily Log'!$B$4:$B$861,"&lt;="&amp;DATE(2026,12,4),'Q3 Daily Log'!$C$4:$C$861,'Q3 Setup'!$C$8),"")</f>
        <v>0</v>
      </c>
      <c r="K134" s="55">
        <f>IFERROR(SUMIFS('Q3 Daily Log'!$M$4:$M$861,'Q3 Daily Log'!$B$4:$B$861,"&gt;="&amp;DATE(2026,11,30),'Q3 Daily Log'!$B$4:$B$861,"&lt;="&amp;DATE(2026,12,4),'Q3 Daily Log'!$C$4:$C$861,'Q3 Setup'!$C$8),"")</f>
        <v>0</v>
      </c>
      <c r="L134" s="29">
        <f>IFERROR(SUMIFS('Q3 Daily Log'!$N$4:$N$861,'Q3 Daily Log'!$B$4:$B$861,"&gt;="&amp;DATE(2026,11,30),'Q3 Daily Log'!$B$4:$B$861,"&lt;="&amp;DATE(2026,12,4),'Q3 Daily Log'!$C$4:$C$861,'Q3 Setup'!$C$8),"")</f>
        <v>0</v>
      </c>
      <c r="M134" s="56" t="str">
        <f>IFERROR(SUMIFS('Q3 Daily Log'!$N$4:$N$861,'Q3 Daily Log'!$B$4:$B$861,"&gt;="&amp;DATE(2026,11,30),'Q3 Daily Log'!$B$4:$B$861,"&lt;="&amp;DATE(2026,12,4),'Q3 Daily Log'!$C$4:$C$861,'Q3 Setup'!$C$8)/SUMIFS('Q3 Daily Log'!$O$4:$O$861,'Q3 Daily Log'!$B$4:$B$861,"&gt;="&amp;DATE(2026,11,30),'Q3 Daily Log'!$B$4:$B$861,"&lt;="&amp;DATE(2026,12,4),'Q3 Daily Log'!$C$4:$C$861,'Q3 Setup'!$C$8),"" )</f>
        <v/>
      </c>
    </row>
    <row r="135" spans="2:13" ht="18.75" customHeight="1" x14ac:dyDescent="0.2">
      <c r="B135" s="48" t="s">
        <v>117</v>
      </c>
      <c r="C135" s="49" t="str">
        <f>'Q3 Setup'!$C$9</f>
        <v>Rep 3</v>
      </c>
      <c r="D135" s="50" t="str">
        <f>IFERROR(AVERAGEIFS('Q3 Daily Log'!$E$4:$E$861,'Q3 Daily Log'!$B$4:$B$861,"&gt;="&amp;DATE(2026,11,30),'Q3 Daily Log'!$B$4:$B$861,"&lt;="&amp;DATE(2026,12,4),'Q3 Daily Log'!$C$4:$C$861,'Q3 Setup'!$C$9),"")</f>
        <v/>
      </c>
      <c r="E135" s="51" t="str">
        <f>IFERROR(AVERAGEIFS('Q3 Daily Log'!$H$4:$H$861,'Q3 Daily Log'!$B$4:$B$861,"&gt;="&amp;DATE(2026,11,30),'Q3 Daily Log'!$B$4:$B$861,"&lt;="&amp;DATE(2026,12,4),'Q3 Daily Log'!$C$4:$C$861,'Q3 Setup'!$C$9),"")</f>
        <v/>
      </c>
      <c r="F135" s="52" t="str">
        <f>IFERROR(AVERAGEIFS('Q3 Daily Log'!$I$4:$I$861,'Q3 Daily Log'!$B$4:$B$861,"&gt;="&amp;DATE(2026,11,30),'Q3 Daily Log'!$B$4:$B$861,"&lt;="&amp;DATE(2026,12,4),'Q3 Daily Log'!$C$4:$C$861,'Q3 Setup'!$C$9),"")</f>
        <v/>
      </c>
      <c r="G135" s="51" t="str">
        <f>IFERROR(AVERAGEIFS('Q3 Daily Log'!$K$4:$K$861,'Q3 Daily Log'!$B$4:$B$861,"&gt;="&amp;DATE(2026,11,30),'Q3 Daily Log'!$B$4:$B$861,"&lt;="&amp;DATE(2026,12,4),'Q3 Daily Log'!$C$4:$C$861,'Q3 Setup'!$C$9),"")</f>
        <v/>
      </c>
      <c r="H135" s="50">
        <f>IFERROR(SUMIFS('Q3 Daily Log'!$E$4:$E$861,'Q3 Daily Log'!$B$4:$B$861,"&gt;="&amp;DATE(2026,11,30),'Q3 Daily Log'!$B$4:$B$861,"&lt;="&amp;DATE(2026,12,4),'Q3 Daily Log'!$C$4:$C$861,'Q3 Setup'!$C$9),"")</f>
        <v>0</v>
      </c>
      <c r="I135" s="52">
        <f>IFERROR(SUMIFS('Q3 Daily Log'!$I$4:$I$861,'Q3 Daily Log'!$B$4:$B$861,"&gt;="&amp;DATE(2026,11,30),'Q3 Daily Log'!$B$4:$B$861,"&lt;="&amp;DATE(2026,12,4),'Q3 Daily Log'!$C$4:$C$861,'Q3 Setup'!$C$9),"")</f>
        <v>0</v>
      </c>
      <c r="J135" s="50">
        <f>IFERROR(SUMIFS('Q3 Daily Log'!$L$4:$L$861,'Q3 Daily Log'!$B$4:$B$861,"&gt;="&amp;DATE(2026,11,30),'Q3 Daily Log'!$B$4:$B$861,"&lt;="&amp;DATE(2026,12,4),'Q3 Daily Log'!$C$4:$C$861,'Q3 Setup'!$C$9),"")</f>
        <v>0</v>
      </c>
      <c r="K135" s="50">
        <f>IFERROR(SUMIFS('Q3 Daily Log'!$M$4:$M$861,'Q3 Daily Log'!$B$4:$B$861,"&gt;="&amp;DATE(2026,11,30),'Q3 Daily Log'!$B$4:$B$861,"&lt;="&amp;DATE(2026,12,4),'Q3 Daily Log'!$C$4:$C$861,'Q3 Setup'!$C$9),"")</f>
        <v>0</v>
      </c>
      <c r="L135" s="29">
        <f>IFERROR(SUMIFS('Q3 Daily Log'!$N$4:$N$861,'Q3 Daily Log'!$B$4:$B$861,"&gt;="&amp;DATE(2026,11,30),'Q3 Daily Log'!$B$4:$B$861,"&lt;="&amp;DATE(2026,12,4),'Q3 Daily Log'!$C$4:$C$861,'Q3 Setup'!$C$9),"")</f>
        <v>0</v>
      </c>
      <c r="M135" s="51" t="str">
        <f>IFERROR(SUMIFS('Q3 Daily Log'!$N$4:$N$861,'Q3 Daily Log'!$B$4:$B$861,"&gt;="&amp;DATE(2026,11,30),'Q3 Daily Log'!$B$4:$B$861,"&lt;="&amp;DATE(2026,12,4),'Q3 Daily Log'!$C$4:$C$861,'Q3 Setup'!$C$9)/SUMIFS('Q3 Daily Log'!$O$4:$O$861,'Q3 Daily Log'!$B$4:$B$861,"&gt;="&amp;DATE(2026,11,30),'Q3 Daily Log'!$B$4:$B$861,"&lt;="&amp;DATE(2026,12,4),'Q3 Daily Log'!$C$4:$C$861,'Q3 Setup'!$C$9),"" )</f>
        <v/>
      </c>
    </row>
    <row r="136" spans="2:13" ht="18.75" customHeight="1" x14ac:dyDescent="0.2">
      <c r="B136" s="53" t="s">
        <v>117</v>
      </c>
      <c r="C136" s="54" t="str">
        <f>'Q3 Setup'!$C$10</f>
        <v>Rep 4</v>
      </c>
      <c r="D136" s="55" t="str">
        <f>IFERROR(AVERAGEIFS('Q3 Daily Log'!$E$4:$E$861,'Q3 Daily Log'!$B$4:$B$861,"&gt;="&amp;DATE(2026,11,30),'Q3 Daily Log'!$B$4:$B$861,"&lt;="&amp;DATE(2026,12,4),'Q3 Daily Log'!$C$4:$C$861,'Q3 Setup'!$C$10),"")</f>
        <v/>
      </c>
      <c r="E136" s="56" t="str">
        <f>IFERROR(AVERAGEIFS('Q3 Daily Log'!$H$4:$H$861,'Q3 Daily Log'!$B$4:$B$861,"&gt;="&amp;DATE(2026,11,30),'Q3 Daily Log'!$B$4:$B$861,"&lt;="&amp;DATE(2026,12,4),'Q3 Daily Log'!$C$4:$C$861,'Q3 Setup'!$C$10),"")</f>
        <v/>
      </c>
      <c r="F136" s="57" t="str">
        <f>IFERROR(AVERAGEIFS('Q3 Daily Log'!$I$4:$I$861,'Q3 Daily Log'!$B$4:$B$861,"&gt;="&amp;DATE(2026,11,30),'Q3 Daily Log'!$B$4:$B$861,"&lt;="&amp;DATE(2026,12,4),'Q3 Daily Log'!$C$4:$C$861,'Q3 Setup'!$C$10),"")</f>
        <v/>
      </c>
      <c r="G136" s="56" t="str">
        <f>IFERROR(AVERAGEIFS('Q3 Daily Log'!$K$4:$K$861,'Q3 Daily Log'!$B$4:$B$861,"&gt;="&amp;DATE(2026,11,30),'Q3 Daily Log'!$B$4:$B$861,"&lt;="&amp;DATE(2026,12,4),'Q3 Daily Log'!$C$4:$C$861,'Q3 Setup'!$C$10),"")</f>
        <v/>
      </c>
      <c r="H136" s="55">
        <f>IFERROR(SUMIFS('Q3 Daily Log'!$E$4:$E$861,'Q3 Daily Log'!$B$4:$B$861,"&gt;="&amp;DATE(2026,11,30),'Q3 Daily Log'!$B$4:$B$861,"&lt;="&amp;DATE(2026,12,4),'Q3 Daily Log'!$C$4:$C$861,'Q3 Setup'!$C$10),"")</f>
        <v>0</v>
      </c>
      <c r="I136" s="57">
        <f>IFERROR(SUMIFS('Q3 Daily Log'!$I$4:$I$861,'Q3 Daily Log'!$B$4:$B$861,"&gt;="&amp;DATE(2026,11,30),'Q3 Daily Log'!$B$4:$B$861,"&lt;="&amp;DATE(2026,12,4),'Q3 Daily Log'!$C$4:$C$861,'Q3 Setup'!$C$10),"")</f>
        <v>0</v>
      </c>
      <c r="J136" s="55">
        <f>IFERROR(SUMIFS('Q3 Daily Log'!$L$4:$L$861,'Q3 Daily Log'!$B$4:$B$861,"&gt;="&amp;DATE(2026,11,30),'Q3 Daily Log'!$B$4:$B$861,"&lt;="&amp;DATE(2026,12,4),'Q3 Daily Log'!$C$4:$C$861,'Q3 Setup'!$C$10),"")</f>
        <v>0</v>
      </c>
      <c r="K136" s="55">
        <f>IFERROR(SUMIFS('Q3 Daily Log'!$M$4:$M$861,'Q3 Daily Log'!$B$4:$B$861,"&gt;="&amp;DATE(2026,11,30),'Q3 Daily Log'!$B$4:$B$861,"&lt;="&amp;DATE(2026,12,4),'Q3 Daily Log'!$C$4:$C$861,'Q3 Setup'!$C$10),"")</f>
        <v>0</v>
      </c>
      <c r="L136" s="29">
        <f>IFERROR(SUMIFS('Q3 Daily Log'!$N$4:$N$861,'Q3 Daily Log'!$B$4:$B$861,"&gt;="&amp;DATE(2026,11,30),'Q3 Daily Log'!$B$4:$B$861,"&lt;="&amp;DATE(2026,12,4),'Q3 Daily Log'!$C$4:$C$861,'Q3 Setup'!$C$10),"")</f>
        <v>0</v>
      </c>
      <c r="M136" s="56" t="str">
        <f>IFERROR(SUMIFS('Q3 Daily Log'!$N$4:$N$861,'Q3 Daily Log'!$B$4:$B$861,"&gt;="&amp;DATE(2026,11,30),'Q3 Daily Log'!$B$4:$B$861,"&lt;="&amp;DATE(2026,12,4),'Q3 Daily Log'!$C$4:$C$861,'Q3 Setup'!$C$10)/SUMIFS('Q3 Daily Log'!$O$4:$O$861,'Q3 Daily Log'!$B$4:$B$861,"&gt;="&amp;DATE(2026,11,30),'Q3 Daily Log'!$B$4:$B$861,"&lt;="&amp;DATE(2026,12,4),'Q3 Daily Log'!$C$4:$C$861,'Q3 Setup'!$C$10),"" )</f>
        <v/>
      </c>
    </row>
    <row r="137" spans="2:13" ht="18.75" customHeight="1" x14ac:dyDescent="0.2">
      <c r="B137" s="48" t="s">
        <v>117</v>
      </c>
      <c r="C137" s="49" t="str">
        <f>'Q3 Setup'!$C$11</f>
        <v>Rep 5</v>
      </c>
      <c r="D137" s="50" t="str">
        <f>IFERROR(AVERAGEIFS('Q3 Daily Log'!$E$4:$E$861,'Q3 Daily Log'!$B$4:$B$861,"&gt;="&amp;DATE(2026,11,30),'Q3 Daily Log'!$B$4:$B$861,"&lt;="&amp;DATE(2026,12,4),'Q3 Daily Log'!$C$4:$C$861,'Q3 Setup'!$C$11),"")</f>
        <v/>
      </c>
      <c r="E137" s="51" t="str">
        <f>IFERROR(AVERAGEIFS('Q3 Daily Log'!$H$4:$H$861,'Q3 Daily Log'!$B$4:$B$861,"&gt;="&amp;DATE(2026,11,30),'Q3 Daily Log'!$B$4:$B$861,"&lt;="&amp;DATE(2026,12,4),'Q3 Daily Log'!$C$4:$C$861,'Q3 Setup'!$C$11),"")</f>
        <v/>
      </c>
      <c r="F137" s="52" t="str">
        <f>IFERROR(AVERAGEIFS('Q3 Daily Log'!$I$4:$I$861,'Q3 Daily Log'!$B$4:$B$861,"&gt;="&amp;DATE(2026,11,30),'Q3 Daily Log'!$B$4:$B$861,"&lt;="&amp;DATE(2026,12,4),'Q3 Daily Log'!$C$4:$C$861,'Q3 Setup'!$C$11),"")</f>
        <v/>
      </c>
      <c r="G137" s="51" t="str">
        <f>IFERROR(AVERAGEIFS('Q3 Daily Log'!$K$4:$K$861,'Q3 Daily Log'!$B$4:$B$861,"&gt;="&amp;DATE(2026,11,30),'Q3 Daily Log'!$B$4:$B$861,"&lt;="&amp;DATE(2026,12,4),'Q3 Daily Log'!$C$4:$C$861,'Q3 Setup'!$C$11),"")</f>
        <v/>
      </c>
      <c r="H137" s="50">
        <f>IFERROR(SUMIFS('Q3 Daily Log'!$E$4:$E$861,'Q3 Daily Log'!$B$4:$B$861,"&gt;="&amp;DATE(2026,11,30),'Q3 Daily Log'!$B$4:$B$861,"&lt;="&amp;DATE(2026,12,4),'Q3 Daily Log'!$C$4:$C$861,'Q3 Setup'!$C$11),"")</f>
        <v>0</v>
      </c>
      <c r="I137" s="52">
        <f>IFERROR(SUMIFS('Q3 Daily Log'!$I$4:$I$861,'Q3 Daily Log'!$B$4:$B$861,"&gt;="&amp;DATE(2026,11,30),'Q3 Daily Log'!$B$4:$B$861,"&lt;="&amp;DATE(2026,12,4),'Q3 Daily Log'!$C$4:$C$861,'Q3 Setup'!$C$11),"")</f>
        <v>0</v>
      </c>
      <c r="J137" s="50">
        <f>IFERROR(SUMIFS('Q3 Daily Log'!$L$4:$L$861,'Q3 Daily Log'!$B$4:$B$861,"&gt;="&amp;DATE(2026,11,30),'Q3 Daily Log'!$B$4:$B$861,"&lt;="&amp;DATE(2026,12,4),'Q3 Daily Log'!$C$4:$C$861,'Q3 Setup'!$C$11),"")</f>
        <v>0</v>
      </c>
      <c r="K137" s="50">
        <f>IFERROR(SUMIFS('Q3 Daily Log'!$M$4:$M$861,'Q3 Daily Log'!$B$4:$B$861,"&gt;="&amp;DATE(2026,11,30),'Q3 Daily Log'!$B$4:$B$861,"&lt;="&amp;DATE(2026,12,4),'Q3 Daily Log'!$C$4:$C$861,'Q3 Setup'!$C$11),"")</f>
        <v>0</v>
      </c>
      <c r="L137" s="29">
        <f>IFERROR(SUMIFS('Q3 Daily Log'!$N$4:$N$861,'Q3 Daily Log'!$B$4:$B$861,"&gt;="&amp;DATE(2026,11,30),'Q3 Daily Log'!$B$4:$B$861,"&lt;="&amp;DATE(2026,12,4),'Q3 Daily Log'!$C$4:$C$861,'Q3 Setup'!$C$11),"")</f>
        <v>0</v>
      </c>
      <c r="M137" s="51" t="str">
        <f>IFERROR(SUMIFS('Q3 Daily Log'!$N$4:$N$861,'Q3 Daily Log'!$B$4:$B$861,"&gt;="&amp;DATE(2026,11,30),'Q3 Daily Log'!$B$4:$B$861,"&lt;="&amp;DATE(2026,12,4),'Q3 Daily Log'!$C$4:$C$861,'Q3 Setup'!$C$11)/SUMIFS('Q3 Daily Log'!$O$4:$O$861,'Q3 Daily Log'!$B$4:$B$861,"&gt;="&amp;DATE(2026,11,30),'Q3 Daily Log'!$B$4:$B$861,"&lt;="&amp;DATE(2026,12,4),'Q3 Daily Log'!$C$4:$C$861,'Q3 Setup'!$C$11),"" )</f>
        <v/>
      </c>
    </row>
    <row r="138" spans="2:13" ht="18.75" customHeight="1" x14ac:dyDescent="0.2">
      <c r="B138" s="53" t="s">
        <v>117</v>
      </c>
      <c r="C138" s="54" t="str">
        <f>'Q3 Setup'!$C$12</f>
        <v>Rep 6</v>
      </c>
      <c r="D138" s="55" t="str">
        <f>IFERROR(AVERAGEIFS('Q3 Daily Log'!$E$4:$E$861,'Q3 Daily Log'!$B$4:$B$861,"&gt;="&amp;DATE(2026,11,30),'Q3 Daily Log'!$B$4:$B$861,"&lt;="&amp;DATE(2026,12,4),'Q3 Daily Log'!$C$4:$C$861,'Q3 Setup'!$C$12),"")</f>
        <v/>
      </c>
      <c r="E138" s="56" t="str">
        <f>IFERROR(AVERAGEIFS('Q3 Daily Log'!$H$4:$H$861,'Q3 Daily Log'!$B$4:$B$861,"&gt;="&amp;DATE(2026,11,30),'Q3 Daily Log'!$B$4:$B$861,"&lt;="&amp;DATE(2026,12,4),'Q3 Daily Log'!$C$4:$C$861,'Q3 Setup'!$C$12),"")</f>
        <v/>
      </c>
      <c r="F138" s="57" t="str">
        <f>IFERROR(AVERAGEIFS('Q3 Daily Log'!$I$4:$I$861,'Q3 Daily Log'!$B$4:$B$861,"&gt;="&amp;DATE(2026,11,30),'Q3 Daily Log'!$B$4:$B$861,"&lt;="&amp;DATE(2026,12,4),'Q3 Daily Log'!$C$4:$C$861,'Q3 Setup'!$C$12),"")</f>
        <v/>
      </c>
      <c r="G138" s="56" t="str">
        <f>IFERROR(AVERAGEIFS('Q3 Daily Log'!$K$4:$K$861,'Q3 Daily Log'!$B$4:$B$861,"&gt;="&amp;DATE(2026,11,30),'Q3 Daily Log'!$B$4:$B$861,"&lt;="&amp;DATE(2026,12,4),'Q3 Daily Log'!$C$4:$C$861,'Q3 Setup'!$C$12),"")</f>
        <v/>
      </c>
      <c r="H138" s="55">
        <f>IFERROR(SUMIFS('Q3 Daily Log'!$E$4:$E$861,'Q3 Daily Log'!$B$4:$B$861,"&gt;="&amp;DATE(2026,11,30),'Q3 Daily Log'!$B$4:$B$861,"&lt;="&amp;DATE(2026,12,4),'Q3 Daily Log'!$C$4:$C$861,'Q3 Setup'!$C$12),"")</f>
        <v>0</v>
      </c>
      <c r="I138" s="57">
        <f>IFERROR(SUMIFS('Q3 Daily Log'!$I$4:$I$861,'Q3 Daily Log'!$B$4:$B$861,"&gt;="&amp;DATE(2026,11,30),'Q3 Daily Log'!$B$4:$B$861,"&lt;="&amp;DATE(2026,12,4),'Q3 Daily Log'!$C$4:$C$861,'Q3 Setup'!$C$12),"")</f>
        <v>0</v>
      </c>
      <c r="J138" s="55">
        <f>IFERROR(SUMIFS('Q3 Daily Log'!$L$4:$L$861,'Q3 Daily Log'!$B$4:$B$861,"&gt;="&amp;DATE(2026,11,30),'Q3 Daily Log'!$B$4:$B$861,"&lt;="&amp;DATE(2026,12,4),'Q3 Daily Log'!$C$4:$C$861,'Q3 Setup'!$C$12),"")</f>
        <v>0</v>
      </c>
      <c r="K138" s="55">
        <f>IFERROR(SUMIFS('Q3 Daily Log'!$M$4:$M$861,'Q3 Daily Log'!$B$4:$B$861,"&gt;="&amp;DATE(2026,11,30),'Q3 Daily Log'!$B$4:$B$861,"&lt;="&amp;DATE(2026,12,4),'Q3 Daily Log'!$C$4:$C$861,'Q3 Setup'!$C$12),"")</f>
        <v>0</v>
      </c>
      <c r="L138" s="29">
        <f>IFERROR(SUMIFS('Q3 Daily Log'!$N$4:$N$861,'Q3 Daily Log'!$B$4:$B$861,"&gt;="&amp;DATE(2026,11,30),'Q3 Daily Log'!$B$4:$B$861,"&lt;="&amp;DATE(2026,12,4),'Q3 Daily Log'!$C$4:$C$861,'Q3 Setup'!$C$12),"")</f>
        <v>0</v>
      </c>
      <c r="M138" s="56" t="str">
        <f>IFERROR(SUMIFS('Q3 Daily Log'!$N$4:$N$861,'Q3 Daily Log'!$B$4:$B$861,"&gt;="&amp;DATE(2026,11,30),'Q3 Daily Log'!$B$4:$B$861,"&lt;="&amp;DATE(2026,12,4),'Q3 Daily Log'!$C$4:$C$861,'Q3 Setup'!$C$12)/SUMIFS('Q3 Daily Log'!$O$4:$O$861,'Q3 Daily Log'!$B$4:$B$861,"&gt;="&amp;DATE(2026,11,30),'Q3 Daily Log'!$B$4:$B$861,"&lt;="&amp;DATE(2026,12,4),'Q3 Daily Log'!$C$4:$C$861,'Q3 Setup'!$C$12),"" )</f>
        <v/>
      </c>
    </row>
    <row r="139" spans="2:13" ht="18.75" customHeight="1" x14ac:dyDescent="0.2">
      <c r="B139" s="48" t="s">
        <v>117</v>
      </c>
      <c r="C139" s="49" t="str">
        <f>'Q3 Setup'!$C$13</f>
        <v>Rep 7</v>
      </c>
      <c r="D139" s="50" t="str">
        <f>IFERROR(AVERAGEIFS('Q3 Daily Log'!$E$4:$E$861,'Q3 Daily Log'!$B$4:$B$861,"&gt;="&amp;DATE(2026,11,30),'Q3 Daily Log'!$B$4:$B$861,"&lt;="&amp;DATE(2026,12,4),'Q3 Daily Log'!$C$4:$C$861,'Q3 Setup'!$C$13),"")</f>
        <v/>
      </c>
      <c r="E139" s="51" t="str">
        <f>IFERROR(AVERAGEIFS('Q3 Daily Log'!$H$4:$H$861,'Q3 Daily Log'!$B$4:$B$861,"&gt;="&amp;DATE(2026,11,30),'Q3 Daily Log'!$B$4:$B$861,"&lt;="&amp;DATE(2026,12,4),'Q3 Daily Log'!$C$4:$C$861,'Q3 Setup'!$C$13),"")</f>
        <v/>
      </c>
      <c r="F139" s="52" t="str">
        <f>IFERROR(AVERAGEIFS('Q3 Daily Log'!$I$4:$I$861,'Q3 Daily Log'!$B$4:$B$861,"&gt;="&amp;DATE(2026,11,30),'Q3 Daily Log'!$B$4:$B$861,"&lt;="&amp;DATE(2026,12,4),'Q3 Daily Log'!$C$4:$C$861,'Q3 Setup'!$C$13),"")</f>
        <v/>
      </c>
      <c r="G139" s="51" t="str">
        <f>IFERROR(AVERAGEIFS('Q3 Daily Log'!$K$4:$K$861,'Q3 Daily Log'!$B$4:$B$861,"&gt;="&amp;DATE(2026,11,30),'Q3 Daily Log'!$B$4:$B$861,"&lt;="&amp;DATE(2026,12,4),'Q3 Daily Log'!$C$4:$C$861,'Q3 Setup'!$C$13),"")</f>
        <v/>
      </c>
      <c r="H139" s="50">
        <f>IFERROR(SUMIFS('Q3 Daily Log'!$E$4:$E$861,'Q3 Daily Log'!$B$4:$B$861,"&gt;="&amp;DATE(2026,11,30),'Q3 Daily Log'!$B$4:$B$861,"&lt;="&amp;DATE(2026,12,4),'Q3 Daily Log'!$C$4:$C$861,'Q3 Setup'!$C$13),"")</f>
        <v>0</v>
      </c>
      <c r="I139" s="52">
        <f>IFERROR(SUMIFS('Q3 Daily Log'!$I$4:$I$861,'Q3 Daily Log'!$B$4:$B$861,"&gt;="&amp;DATE(2026,11,30),'Q3 Daily Log'!$B$4:$B$861,"&lt;="&amp;DATE(2026,12,4),'Q3 Daily Log'!$C$4:$C$861,'Q3 Setup'!$C$13),"")</f>
        <v>0</v>
      </c>
      <c r="J139" s="50">
        <f>IFERROR(SUMIFS('Q3 Daily Log'!$L$4:$L$861,'Q3 Daily Log'!$B$4:$B$861,"&gt;="&amp;DATE(2026,11,30),'Q3 Daily Log'!$B$4:$B$861,"&lt;="&amp;DATE(2026,12,4),'Q3 Daily Log'!$C$4:$C$861,'Q3 Setup'!$C$13),"")</f>
        <v>0</v>
      </c>
      <c r="K139" s="50">
        <f>IFERROR(SUMIFS('Q3 Daily Log'!$M$4:$M$861,'Q3 Daily Log'!$B$4:$B$861,"&gt;="&amp;DATE(2026,11,30),'Q3 Daily Log'!$B$4:$B$861,"&lt;="&amp;DATE(2026,12,4),'Q3 Daily Log'!$C$4:$C$861,'Q3 Setup'!$C$13),"")</f>
        <v>0</v>
      </c>
      <c r="L139" s="29">
        <f>IFERROR(SUMIFS('Q3 Daily Log'!$N$4:$N$861,'Q3 Daily Log'!$B$4:$B$861,"&gt;="&amp;DATE(2026,11,30),'Q3 Daily Log'!$B$4:$B$861,"&lt;="&amp;DATE(2026,12,4),'Q3 Daily Log'!$C$4:$C$861,'Q3 Setup'!$C$13),"")</f>
        <v>0</v>
      </c>
      <c r="M139" s="51" t="str">
        <f>IFERROR(SUMIFS('Q3 Daily Log'!$N$4:$N$861,'Q3 Daily Log'!$B$4:$B$861,"&gt;="&amp;DATE(2026,11,30),'Q3 Daily Log'!$B$4:$B$861,"&lt;="&amp;DATE(2026,12,4),'Q3 Daily Log'!$C$4:$C$861,'Q3 Setup'!$C$13)/SUMIFS('Q3 Daily Log'!$O$4:$O$861,'Q3 Daily Log'!$B$4:$B$861,"&gt;="&amp;DATE(2026,11,30),'Q3 Daily Log'!$B$4:$B$861,"&lt;="&amp;DATE(2026,12,4),'Q3 Daily Log'!$C$4:$C$861,'Q3 Setup'!$C$13),"" )</f>
        <v/>
      </c>
    </row>
    <row r="140" spans="2:13" ht="18.75" customHeight="1" x14ac:dyDescent="0.2">
      <c r="B140" s="53" t="s">
        <v>117</v>
      </c>
      <c r="C140" s="54" t="str">
        <f>'Q3 Setup'!$C$14</f>
        <v>Rep 8</v>
      </c>
      <c r="D140" s="55" t="str">
        <f>IFERROR(AVERAGEIFS('Q3 Daily Log'!$E$4:$E$861,'Q3 Daily Log'!$B$4:$B$861,"&gt;="&amp;DATE(2026,11,30),'Q3 Daily Log'!$B$4:$B$861,"&lt;="&amp;DATE(2026,12,4),'Q3 Daily Log'!$C$4:$C$861,'Q3 Setup'!$C$14),"")</f>
        <v/>
      </c>
      <c r="E140" s="56" t="str">
        <f>IFERROR(AVERAGEIFS('Q3 Daily Log'!$H$4:$H$861,'Q3 Daily Log'!$B$4:$B$861,"&gt;="&amp;DATE(2026,11,30),'Q3 Daily Log'!$B$4:$B$861,"&lt;="&amp;DATE(2026,12,4),'Q3 Daily Log'!$C$4:$C$861,'Q3 Setup'!$C$14),"")</f>
        <v/>
      </c>
      <c r="F140" s="57" t="str">
        <f>IFERROR(AVERAGEIFS('Q3 Daily Log'!$I$4:$I$861,'Q3 Daily Log'!$B$4:$B$861,"&gt;="&amp;DATE(2026,11,30),'Q3 Daily Log'!$B$4:$B$861,"&lt;="&amp;DATE(2026,12,4),'Q3 Daily Log'!$C$4:$C$861,'Q3 Setup'!$C$14),"")</f>
        <v/>
      </c>
      <c r="G140" s="56" t="str">
        <f>IFERROR(AVERAGEIFS('Q3 Daily Log'!$K$4:$K$861,'Q3 Daily Log'!$B$4:$B$861,"&gt;="&amp;DATE(2026,11,30),'Q3 Daily Log'!$B$4:$B$861,"&lt;="&amp;DATE(2026,12,4),'Q3 Daily Log'!$C$4:$C$861,'Q3 Setup'!$C$14),"")</f>
        <v/>
      </c>
      <c r="H140" s="55">
        <f>IFERROR(SUMIFS('Q3 Daily Log'!$E$4:$E$861,'Q3 Daily Log'!$B$4:$B$861,"&gt;="&amp;DATE(2026,11,30),'Q3 Daily Log'!$B$4:$B$861,"&lt;="&amp;DATE(2026,12,4),'Q3 Daily Log'!$C$4:$C$861,'Q3 Setup'!$C$14),"")</f>
        <v>0</v>
      </c>
      <c r="I140" s="57">
        <f>IFERROR(SUMIFS('Q3 Daily Log'!$I$4:$I$861,'Q3 Daily Log'!$B$4:$B$861,"&gt;="&amp;DATE(2026,11,30),'Q3 Daily Log'!$B$4:$B$861,"&lt;="&amp;DATE(2026,12,4),'Q3 Daily Log'!$C$4:$C$861,'Q3 Setup'!$C$14),"")</f>
        <v>0</v>
      </c>
      <c r="J140" s="55">
        <f>IFERROR(SUMIFS('Q3 Daily Log'!$L$4:$L$861,'Q3 Daily Log'!$B$4:$B$861,"&gt;="&amp;DATE(2026,11,30),'Q3 Daily Log'!$B$4:$B$861,"&lt;="&amp;DATE(2026,12,4),'Q3 Daily Log'!$C$4:$C$861,'Q3 Setup'!$C$14),"")</f>
        <v>0</v>
      </c>
      <c r="K140" s="55">
        <f>IFERROR(SUMIFS('Q3 Daily Log'!$M$4:$M$861,'Q3 Daily Log'!$B$4:$B$861,"&gt;="&amp;DATE(2026,11,30),'Q3 Daily Log'!$B$4:$B$861,"&lt;="&amp;DATE(2026,12,4),'Q3 Daily Log'!$C$4:$C$861,'Q3 Setup'!$C$14),"")</f>
        <v>0</v>
      </c>
      <c r="L140" s="29">
        <f>IFERROR(SUMIFS('Q3 Daily Log'!$N$4:$N$861,'Q3 Daily Log'!$B$4:$B$861,"&gt;="&amp;DATE(2026,11,30),'Q3 Daily Log'!$B$4:$B$861,"&lt;="&amp;DATE(2026,12,4),'Q3 Daily Log'!$C$4:$C$861,'Q3 Setup'!$C$14),"")</f>
        <v>0</v>
      </c>
      <c r="M140" s="56" t="str">
        <f>IFERROR(SUMIFS('Q3 Daily Log'!$N$4:$N$861,'Q3 Daily Log'!$B$4:$B$861,"&gt;="&amp;DATE(2026,11,30),'Q3 Daily Log'!$B$4:$B$861,"&lt;="&amp;DATE(2026,12,4),'Q3 Daily Log'!$C$4:$C$861,'Q3 Setup'!$C$14)/SUMIFS('Q3 Daily Log'!$O$4:$O$861,'Q3 Daily Log'!$B$4:$B$861,"&gt;="&amp;DATE(2026,11,30),'Q3 Daily Log'!$B$4:$B$861,"&lt;="&amp;DATE(2026,12,4),'Q3 Daily Log'!$C$4:$C$861,'Q3 Setup'!$C$14),"" )</f>
        <v/>
      </c>
    </row>
    <row r="141" spans="2:13" ht="18.75" customHeight="1" x14ac:dyDescent="0.2">
      <c r="B141" s="48" t="s">
        <v>117</v>
      </c>
      <c r="C141" s="49" t="str">
        <f>'Q3 Setup'!$C$15</f>
        <v>Rep 9</v>
      </c>
      <c r="D141" s="50" t="str">
        <f>IFERROR(AVERAGEIFS('Q3 Daily Log'!$E$4:$E$861,'Q3 Daily Log'!$B$4:$B$861,"&gt;="&amp;DATE(2026,11,30),'Q3 Daily Log'!$B$4:$B$861,"&lt;="&amp;DATE(2026,12,4),'Q3 Daily Log'!$C$4:$C$861,'Q3 Setup'!$C$15),"")</f>
        <v/>
      </c>
      <c r="E141" s="51" t="str">
        <f>IFERROR(AVERAGEIFS('Q3 Daily Log'!$H$4:$H$861,'Q3 Daily Log'!$B$4:$B$861,"&gt;="&amp;DATE(2026,11,30),'Q3 Daily Log'!$B$4:$B$861,"&lt;="&amp;DATE(2026,12,4),'Q3 Daily Log'!$C$4:$C$861,'Q3 Setup'!$C$15),"")</f>
        <v/>
      </c>
      <c r="F141" s="52" t="str">
        <f>IFERROR(AVERAGEIFS('Q3 Daily Log'!$I$4:$I$861,'Q3 Daily Log'!$B$4:$B$861,"&gt;="&amp;DATE(2026,11,30),'Q3 Daily Log'!$B$4:$B$861,"&lt;="&amp;DATE(2026,12,4),'Q3 Daily Log'!$C$4:$C$861,'Q3 Setup'!$C$15),"")</f>
        <v/>
      </c>
      <c r="G141" s="51" t="str">
        <f>IFERROR(AVERAGEIFS('Q3 Daily Log'!$K$4:$K$861,'Q3 Daily Log'!$B$4:$B$861,"&gt;="&amp;DATE(2026,11,30),'Q3 Daily Log'!$B$4:$B$861,"&lt;="&amp;DATE(2026,12,4),'Q3 Daily Log'!$C$4:$C$861,'Q3 Setup'!$C$15),"")</f>
        <v/>
      </c>
      <c r="H141" s="50">
        <f>IFERROR(SUMIFS('Q3 Daily Log'!$E$4:$E$861,'Q3 Daily Log'!$B$4:$B$861,"&gt;="&amp;DATE(2026,11,30),'Q3 Daily Log'!$B$4:$B$861,"&lt;="&amp;DATE(2026,12,4),'Q3 Daily Log'!$C$4:$C$861,'Q3 Setup'!$C$15),"")</f>
        <v>0</v>
      </c>
      <c r="I141" s="52">
        <f>IFERROR(SUMIFS('Q3 Daily Log'!$I$4:$I$861,'Q3 Daily Log'!$B$4:$B$861,"&gt;="&amp;DATE(2026,11,30),'Q3 Daily Log'!$B$4:$B$861,"&lt;="&amp;DATE(2026,12,4),'Q3 Daily Log'!$C$4:$C$861,'Q3 Setup'!$C$15),"")</f>
        <v>0</v>
      </c>
      <c r="J141" s="50">
        <f>IFERROR(SUMIFS('Q3 Daily Log'!$L$4:$L$861,'Q3 Daily Log'!$B$4:$B$861,"&gt;="&amp;DATE(2026,11,30),'Q3 Daily Log'!$B$4:$B$861,"&lt;="&amp;DATE(2026,12,4),'Q3 Daily Log'!$C$4:$C$861,'Q3 Setup'!$C$15),"")</f>
        <v>0</v>
      </c>
      <c r="K141" s="50">
        <f>IFERROR(SUMIFS('Q3 Daily Log'!$M$4:$M$861,'Q3 Daily Log'!$B$4:$B$861,"&gt;="&amp;DATE(2026,11,30),'Q3 Daily Log'!$B$4:$B$861,"&lt;="&amp;DATE(2026,12,4),'Q3 Daily Log'!$C$4:$C$861,'Q3 Setup'!$C$15),"")</f>
        <v>0</v>
      </c>
      <c r="L141" s="29">
        <f>IFERROR(SUMIFS('Q3 Daily Log'!$N$4:$N$861,'Q3 Daily Log'!$B$4:$B$861,"&gt;="&amp;DATE(2026,11,30),'Q3 Daily Log'!$B$4:$B$861,"&lt;="&amp;DATE(2026,12,4),'Q3 Daily Log'!$C$4:$C$861,'Q3 Setup'!$C$15),"")</f>
        <v>0</v>
      </c>
      <c r="M141" s="51" t="str">
        <f>IFERROR(SUMIFS('Q3 Daily Log'!$N$4:$N$861,'Q3 Daily Log'!$B$4:$B$861,"&gt;="&amp;DATE(2026,11,30),'Q3 Daily Log'!$B$4:$B$861,"&lt;="&amp;DATE(2026,12,4),'Q3 Daily Log'!$C$4:$C$861,'Q3 Setup'!$C$15)/SUMIFS('Q3 Daily Log'!$O$4:$O$861,'Q3 Daily Log'!$B$4:$B$861,"&gt;="&amp;DATE(2026,11,30),'Q3 Daily Log'!$B$4:$B$861,"&lt;="&amp;DATE(2026,12,4),'Q3 Daily Log'!$C$4:$C$861,'Q3 Setup'!$C$15),"" )</f>
        <v/>
      </c>
    </row>
    <row r="142" spans="2:13" ht="18.75" customHeight="1" x14ac:dyDescent="0.2">
      <c r="B142" s="53" t="s">
        <v>117</v>
      </c>
      <c r="C142" s="54" t="str">
        <f>'Q3 Setup'!$C$16</f>
        <v>Rep 10</v>
      </c>
      <c r="D142" s="55" t="str">
        <f>IFERROR(AVERAGEIFS('Q3 Daily Log'!$E$4:$E$861,'Q3 Daily Log'!$B$4:$B$861,"&gt;="&amp;DATE(2026,11,30),'Q3 Daily Log'!$B$4:$B$861,"&lt;="&amp;DATE(2026,12,4),'Q3 Daily Log'!$C$4:$C$861,'Q3 Setup'!$C$16),"")</f>
        <v/>
      </c>
      <c r="E142" s="56" t="str">
        <f>IFERROR(AVERAGEIFS('Q3 Daily Log'!$H$4:$H$861,'Q3 Daily Log'!$B$4:$B$861,"&gt;="&amp;DATE(2026,11,30),'Q3 Daily Log'!$B$4:$B$861,"&lt;="&amp;DATE(2026,12,4),'Q3 Daily Log'!$C$4:$C$861,'Q3 Setup'!$C$16),"")</f>
        <v/>
      </c>
      <c r="F142" s="57" t="str">
        <f>IFERROR(AVERAGEIFS('Q3 Daily Log'!$I$4:$I$861,'Q3 Daily Log'!$B$4:$B$861,"&gt;="&amp;DATE(2026,11,30),'Q3 Daily Log'!$B$4:$B$861,"&lt;="&amp;DATE(2026,12,4),'Q3 Daily Log'!$C$4:$C$861,'Q3 Setup'!$C$16),"")</f>
        <v/>
      </c>
      <c r="G142" s="56" t="str">
        <f>IFERROR(AVERAGEIFS('Q3 Daily Log'!$K$4:$K$861,'Q3 Daily Log'!$B$4:$B$861,"&gt;="&amp;DATE(2026,11,30),'Q3 Daily Log'!$B$4:$B$861,"&lt;="&amp;DATE(2026,12,4),'Q3 Daily Log'!$C$4:$C$861,'Q3 Setup'!$C$16),"")</f>
        <v/>
      </c>
      <c r="H142" s="55">
        <f>IFERROR(SUMIFS('Q3 Daily Log'!$E$4:$E$861,'Q3 Daily Log'!$B$4:$B$861,"&gt;="&amp;DATE(2026,11,30),'Q3 Daily Log'!$B$4:$B$861,"&lt;="&amp;DATE(2026,12,4),'Q3 Daily Log'!$C$4:$C$861,'Q3 Setup'!$C$16),"")</f>
        <v>0</v>
      </c>
      <c r="I142" s="57">
        <f>IFERROR(SUMIFS('Q3 Daily Log'!$I$4:$I$861,'Q3 Daily Log'!$B$4:$B$861,"&gt;="&amp;DATE(2026,11,30),'Q3 Daily Log'!$B$4:$B$861,"&lt;="&amp;DATE(2026,12,4),'Q3 Daily Log'!$C$4:$C$861,'Q3 Setup'!$C$16),"")</f>
        <v>0</v>
      </c>
      <c r="J142" s="55">
        <f>IFERROR(SUMIFS('Q3 Daily Log'!$L$4:$L$861,'Q3 Daily Log'!$B$4:$B$861,"&gt;="&amp;DATE(2026,11,30),'Q3 Daily Log'!$B$4:$B$861,"&lt;="&amp;DATE(2026,12,4),'Q3 Daily Log'!$C$4:$C$861,'Q3 Setup'!$C$16),"")</f>
        <v>0</v>
      </c>
      <c r="K142" s="55">
        <f>IFERROR(SUMIFS('Q3 Daily Log'!$M$4:$M$861,'Q3 Daily Log'!$B$4:$B$861,"&gt;="&amp;DATE(2026,11,30),'Q3 Daily Log'!$B$4:$B$861,"&lt;="&amp;DATE(2026,12,4),'Q3 Daily Log'!$C$4:$C$861,'Q3 Setup'!$C$16),"")</f>
        <v>0</v>
      </c>
      <c r="L142" s="29">
        <f>IFERROR(SUMIFS('Q3 Daily Log'!$N$4:$N$861,'Q3 Daily Log'!$B$4:$B$861,"&gt;="&amp;DATE(2026,11,30),'Q3 Daily Log'!$B$4:$B$861,"&lt;="&amp;DATE(2026,12,4),'Q3 Daily Log'!$C$4:$C$861,'Q3 Setup'!$C$16),"")</f>
        <v>0</v>
      </c>
      <c r="M142" s="56" t="str">
        <f>IFERROR(SUMIFS('Q3 Daily Log'!$N$4:$N$861,'Q3 Daily Log'!$B$4:$B$861,"&gt;="&amp;DATE(2026,11,30),'Q3 Daily Log'!$B$4:$B$861,"&lt;="&amp;DATE(2026,12,4),'Q3 Daily Log'!$C$4:$C$861,'Q3 Setup'!$C$16)/SUMIFS('Q3 Daily Log'!$O$4:$O$861,'Q3 Daily Log'!$B$4:$B$861,"&gt;="&amp;DATE(2026,11,30),'Q3 Daily Log'!$B$4:$B$861,"&lt;="&amp;DATE(2026,12,4),'Q3 Daily Log'!$C$4:$C$861,'Q3 Setup'!$C$16),"" )</f>
        <v/>
      </c>
    </row>
    <row r="143" spans="2:13" ht="18.75" customHeight="1" x14ac:dyDescent="0.2">
      <c r="B143" s="48" t="s">
        <v>117</v>
      </c>
      <c r="C143" s="49">
        <f>'Q3 Setup'!$C$17</f>
        <v>0</v>
      </c>
      <c r="D143" s="50" t="str">
        <f>IFERROR(AVERAGEIFS('Q3 Daily Log'!$E$4:$E$861,'Q3 Daily Log'!$B$4:$B$861,"&gt;="&amp;DATE(2026,11,30),'Q3 Daily Log'!$B$4:$B$861,"&lt;="&amp;DATE(2026,12,4),'Q3 Daily Log'!$C$4:$C$861,'Q3 Setup'!$C$17),"")</f>
        <v/>
      </c>
      <c r="E143" s="51" t="str">
        <f>IFERROR(AVERAGEIFS('Q3 Daily Log'!$H$4:$H$861,'Q3 Daily Log'!$B$4:$B$861,"&gt;="&amp;DATE(2026,11,30),'Q3 Daily Log'!$B$4:$B$861,"&lt;="&amp;DATE(2026,12,4),'Q3 Daily Log'!$C$4:$C$861,'Q3 Setup'!$C$17),"")</f>
        <v/>
      </c>
      <c r="F143" s="52" t="str">
        <f>IFERROR(AVERAGEIFS('Q3 Daily Log'!$I$4:$I$861,'Q3 Daily Log'!$B$4:$B$861,"&gt;="&amp;DATE(2026,11,30),'Q3 Daily Log'!$B$4:$B$861,"&lt;="&amp;DATE(2026,12,4),'Q3 Daily Log'!$C$4:$C$861,'Q3 Setup'!$C$17),"")</f>
        <v/>
      </c>
      <c r="G143" s="51" t="str">
        <f>IFERROR(AVERAGEIFS('Q3 Daily Log'!$K$4:$K$861,'Q3 Daily Log'!$B$4:$B$861,"&gt;="&amp;DATE(2026,11,30),'Q3 Daily Log'!$B$4:$B$861,"&lt;="&amp;DATE(2026,12,4),'Q3 Daily Log'!$C$4:$C$861,'Q3 Setup'!$C$17),"")</f>
        <v/>
      </c>
      <c r="H143" s="50">
        <f>IFERROR(SUMIFS('Q3 Daily Log'!$E$4:$E$861,'Q3 Daily Log'!$B$4:$B$861,"&gt;="&amp;DATE(2026,11,30),'Q3 Daily Log'!$B$4:$B$861,"&lt;="&amp;DATE(2026,12,4),'Q3 Daily Log'!$C$4:$C$861,'Q3 Setup'!$C$17),"")</f>
        <v>0</v>
      </c>
      <c r="I143" s="52">
        <f>IFERROR(SUMIFS('Q3 Daily Log'!$I$4:$I$861,'Q3 Daily Log'!$B$4:$B$861,"&gt;="&amp;DATE(2026,11,30),'Q3 Daily Log'!$B$4:$B$861,"&lt;="&amp;DATE(2026,12,4),'Q3 Daily Log'!$C$4:$C$861,'Q3 Setup'!$C$17),"")</f>
        <v>0</v>
      </c>
      <c r="J143" s="50">
        <f>IFERROR(SUMIFS('Q3 Daily Log'!$L$4:$L$861,'Q3 Daily Log'!$B$4:$B$861,"&gt;="&amp;DATE(2026,11,30),'Q3 Daily Log'!$B$4:$B$861,"&lt;="&amp;DATE(2026,12,4),'Q3 Daily Log'!$C$4:$C$861,'Q3 Setup'!$C$17),"")</f>
        <v>0</v>
      </c>
      <c r="K143" s="50">
        <f>IFERROR(SUMIFS('Q3 Daily Log'!$M$4:$M$861,'Q3 Daily Log'!$B$4:$B$861,"&gt;="&amp;DATE(2026,11,30),'Q3 Daily Log'!$B$4:$B$861,"&lt;="&amp;DATE(2026,12,4),'Q3 Daily Log'!$C$4:$C$861,'Q3 Setup'!$C$17),"")</f>
        <v>0</v>
      </c>
      <c r="L143" s="29">
        <f>IFERROR(SUMIFS('Q3 Daily Log'!$N$4:$N$861,'Q3 Daily Log'!$B$4:$B$861,"&gt;="&amp;DATE(2026,11,30),'Q3 Daily Log'!$B$4:$B$861,"&lt;="&amp;DATE(2026,12,4),'Q3 Daily Log'!$C$4:$C$861,'Q3 Setup'!$C$17),"")</f>
        <v>0</v>
      </c>
      <c r="M143" s="51" t="str">
        <f>IFERROR(SUMIFS('Q3 Daily Log'!$N$4:$N$861,'Q3 Daily Log'!$B$4:$B$861,"&gt;="&amp;DATE(2026,11,30),'Q3 Daily Log'!$B$4:$B$861,"&lt;="&amp;DATE(2026,12,4),'Q3 Daily Log'!$C$4:$C$861,'Q3 Setup'!$C$17)/SUMIFS('Q3 Daily Log'!$O$4:$O$861,'Q3 Daily Log'!$B$4:$B$861,"&gt;="&amp;DATE(2026,11,30),'Q3 Daily Log'!$B$4:$B$861,"&lt;="&amp;DATE(2026,12,4),'Q3 Daily Log'!$C$4:$C$861,'Q3 Setup'!$C$17),"" )</f>
        <v/>
      </c>
    </row>
    <row r="144" spans="2:13" ht="18.75" customHeight="1" x14ac:dyDescent="0.2">
      <c r="B144" s="53" t="s">
        <v>117</v>
      </c>
      <c r="C144" s="54">
        <f>'Q3 Setup'!$C$18</f>
        <v>0</v>
      </c>
      <c r="D144" s="55" t="str">
        <f>IFERROR(AVERAGEIFS('Q3 Daily Log'!$E$4:$E$861,'Q3 Daily Log'!$B$4:$B$861,"&gt;="&amp;DATE(2026,11,30),'Q3 Daily Log'!$B$4:$B$861,"&lt;="&amp;DATE(2026,12,4),'Q3 Daily Log'!$C$4:$C$861,'Q3 Setup'!$C$18),"")</f>
        <v/>
      </c>
      <c r="E144" s="56" t="str">
        <f>IFERROR(AVERAGEIFS('Q3 Daily Log'!$H$4:$H$861,'Q3 Daily Log'!$B$4:$B$861,"&gt;="&amp;DATE(2026,11,30),'Q3 Daily Log'!$B$4:$B$861,"&lt;="&amp;DATE(2026,12,4),'Q3 Daily Log'!$C$4:$C$861,'Q3 Setup'!$C$18),"")</f>
        <v/>
      </c>
      <c r="F144" s="57" t="str">
        <f>IFERROR(AVERAGEIFS('Q3 Daily Log'!$I$4:$I$861,'Q3 Daily Log'!$B$4:$B$861,"&gt;="&amp;DATE(2026,11,30),'Q3 Daily Log'!$B$4:$B$861,"&lt;="&amp;DATE(2026,12,4),'Q3 Daily Log'!$C$4:$C$861,'Q3 Setup'!$C$18),"")</f>
        <v/>
      </c>
      <c r="G144" s="56" t="str">
        <f>IFERROR(AVERAGEIFS('Q3 Daily Log'!$K$4:$K$861,'Q3 Daily Log'!$B$4:$B$861,"&gt;="&amp;DATE(2026,11,30),'Q3 Daily Log'!$B$4:$B$861,"&lt;="&amp;DATE(2026,12,4),'Q3 Daily Log'!$C$4:$C$861,'Q3 Setup'!$C$18),"")</f>
        <v/>
      </c>
      <c r="H144" s="55">
        <f>IFERROR(SUMIFS('Q3 Daily Log'!$E$4:$E$861,'Q3 Daily Log'!$B$4:$B$861,"&gt;="&amp;DATE(2026,11,30),'Q3 Daily Log'!$B$4:$B$861,"&lt;="&amp;DATE(2026,12,4),'Q3 Daily Log'!$C$4:$C$861,'Q3 Setup'!$C$18),"")</f>
        <v>0</v>
      </c>
      <c r="I144" s="57">
        <f>IFERROR(SUMIFS('Q3 Daily Log'!$I$4:$I$861,'Q3 Daily Log'!$B$4:$B$861,"&gt;="&amp;DATE(2026,11,30),'Q3 Daily Log'!$B$4:$B$861,"&lt;="&amp;DATE(2026,12,4),'Q3 Daily Log'!$C$4:$C$861,'Q3 Setup'!$C$18),"")</f>
        <v>0</v>
      </c>
      <c r="J144" s="55">
        <f>IFERROR(SUMIFS('Q3 Daily Log'!$L$4:$L$861,'Q3 Daily Log'!$B$4:$B$861,"&gt;="&amp;DATE(2026,11,30),'Q3 Daily Log'!$B$4:$B$861,"&lt;="&amp;DATE(2026,12,4),'Q3 Daily Log'!$C$4:$C$861,'Q3 Setup'!$C$18),"")</f>
        <v>0</v>
      </c>
      <c r="K144" s="55">
        <f>IFERROR(SUMIFS('Q3 Daily Log'!$M$4:$M$861,'Q3 Daily Log'!$B$4:$B$861,"&gt;="&amp;DATE(2026,11,30),'Q3 Daily Log'!$B$4:$B$861,"&lt;="&amp;DATE(2026,12,4),'Q3 Daily Log'!$C$4:$C$861,'Q3 Setup'!$C$18),"")</f>
        <v>0</v>
      </c>
      <c r="L144" s="29">
        <f>IFERROR(SUMIFS('Q3 Daily Log'!$N$4:$N$861,'Q3 Daily Log'!$B$4:$B$861,"&gt;="&amp;DATE(2026,11,30),'Q3 Daily Log'!$B$4:$B$861,"&lt;="&amp;DATE(2026,12,4),'Q3 Daily Log'!$C$4:$C$861,'Q3 Setup'!$C$18),"")</f>
        <v>0</v>
      </c>
      <c r="M144" s="56" t="str">
        <f>IFERROR(SUMIFS('Q3 Daily Log'!$N$4:$N$861,'Q3 Daily Log'!$B$4:$B$861,"&gt;="&amp;DATE(2026,11,30),'Q3 Daily Log'!$B$4:$B$861,"&lt;="&amp;DATE(2026,12,4),'Q3 Daily Log'!$C$4:$C$861,'Q3 Setup'!$C$18)/SUMIFS('Q3 Daily Log'!$O$4:$O$861,'Q3 Daily Log'!$B$4:$B$861,"&gt;="&amp;DATE(2026,11,30),'Q3 Daily Log'!$B$4:$B$861,"&lt;="&amp;DATE(2026,12,4),'Q3 Daily Log'!$C$4:$C$861,'Q3 Setup'!$C$18),"" )</f>
        <v/>
      </c>
    </row>
    <row r="145" spans="2:13" ht="18.75" customHeight="1" x14ac:dyDescent="0.2">
      <c r="B145" s="95" t="s">
        <v>118</v>
      </c>
      <c r="C145" s="95"/>
      <c r="D145" s="76" t="str">
        <f>IFERROR(AVERAGE(D133:D144),"")</f>
        <v/>
      </c>
      <c r="E145" s="77" t="str">
        <f>IFERROR(AVERAGE(E133:E144),"")</f>
        <v/>
      </c>
      <c r="F145" s="78" t="str">
        <f>IFERROR(AVERAGE(F133:F144),"")</f>
        <v/>
      </c>
      <c r="G145" s="77" t="str">
        <f>IFERROR(AVERAGE(G133:G144),"")</f>
        <v/>
      </c>
      <c r="H145" s="76">
        <f>IFERROR(SUM(H133:H144),"")</f>
        <v>0</v>
      </c>
      <c r="I145" s="79">
        <f>IFERROR(SUM(I133:I144),"")</f>
        <v>0</v>
      </c>
      <c r="J145" s="76">
        <f>IFERROR(SUM(J133:J144),"")</f>
        <v>0</v>
      </c>
      <c r="K145" s="76">
        <f>IFERROR(SUM(K133:K144),"")</f>
        <v>0</v>
      </c>
      <c r="L145" s="80">
        <f>IFERROR(SUM(L133:L144),"")</f>
        <v>0</v>
      </c>
      <c r="M145" s="77" t="str">
        <f>IFERROR(AVERAGE(M133:M144),"")</f>
        <v/>
      </c>
    </row>
    <row r="146" spans="2:13" ht="7.5" customHeight="1" x14ac:dyDescent="0.2"/>
    <row r="147" spans="2:13" ht="25.5" customHeight="1" x14ac:dyDescent="0.2">
      <c r="B147" s="94" t="s">
        <v>147</v>
      </c>
      <c r="C147" s="94"/>
      <c r="D147" s="74">
        <v>46363</v>
      </c>
      <c r="E147" s="74">
        <v>46367</v>
      </c>
      <c r="F147" s="75"/>
      <c r="G147" s="75"/>
      <c r="H147" s="75"/>
      <c r="I147" s="75"/>
      <c r="J147" s="75"/>
      <c r="K147" s="75"/>
      <c r="L147" s="75"/>
      <c r="M147" s="75"/>
    </row>
    <row r="148" spans="2:13" ht="36" customHeight="1" x14ac:dyDescent="0.2">
      <c r="B148" s="47" t="s">
        <v>60</v>
      </c>
      <c r="C148" s="47" t="s">
        <v>24</v>
      </c>
      <c r="D148" s="47" t="s">
        <v>61</v>
      </c>
      <c r="E148" s="47" t="s">
        <v>62</v>
      </c>
      <c r="F148" s="47" t="s">
        <v>63</v>
      </c>
      <c r="G148" s="47" t="s">
        <v>64</v>
      </c>
      <c r="H148" s="47" t="s">
        <v>65</v>
      </c>
      <c r="I148" s="47" t="s">
        <v>66</v>
      </c>
      <c r="J148" s="47" t="s">
        <v>67</v>
      </c>
      <c r="K148" s="47" t="s">
        <v>68</v>
      </c>
      <c r="L148" s="47" t="s">
        <v>69</v>
      </c>
      <c r="M148" s="47" t="s">
        <v>70</v>
      </c>
    </row>
    <row r="149" spans="2:13" ht="18.75" customHeight="1" x14ac:dyDescent="0.2">
      <c r="B149" s="48" t="s">
        <v>120</v>
      </c>
      <c r="C149" s="49" t="str">
        <f>'Q3 Setup'!$C$7</f>
        <v>Rep 1</v>
      </c>
      <c r="D149" s="50" t="str">
        <f>IFERROR(AVERAGEIFS('Q3 Daily Log'!$E$4:$E$861,'Q3 Daily Log'!$B$4:$B$861,"&gt;="&amp;DATE(2026,12,7),'Q3 Daily Log'!$B$4:$B$861,"&lt;="&amp;DATE(2026,12,11),'Q3 Daily Log'!$C$4:$C$861,'Q3 Setup'!$C$7),"")</f>
        <v/>
      </c>
      <c r="E149" s="51" t="str">
        <f>IFERROR(AVERAGEIFS('Q3 Daily Log'!$H$4:$H$861,'Q3 Daily Log'!$B$4:$B$861,"&gt;="&amp;DATE(2026,12,7),'Q3 Daily Log'!$B$4:$B$861,"&lt;="&amp;DATE(2026,12,11),'Q3 Daily Log'!$C$4:$C$861,'Q3 Setup'!$C$7),"")</f>
        <v/>
      </c>
      <c r="F149" s="52" t="str">
        <f>IFERROR(AVERAGEIFS('Q3 Daily Log'!$I$4:$I$861,'Q3 Daily Log'!$B$4:$B$861,"&gt;="&amp;DATE(2026,12,7),'Q3 Daily Log'!$B$4:$B$861,"&lt;="&amp;DATE(2026,12,11),'Q3 Daily Log'!$C$4:$C$861,'Q3 Setup'!$C$7),"")</f>
        <v/>
      </c>
      <c r="G149" s="51" t="str">
        <f>IFERROR(AVERAGEIFS('Q3 Daily Log'!$K$4:$K$861,'Q3 Daily Log'!$B$4:$B$861,"&gt;="&amp;DATE(2026,12,7),'Q3 Daily Log'!$B$4:$B$861,"&lt;="&amp;DATE(2026,12,11),'Q3 Daily Log'!$C$4:$C$861,'Q3 Setup'!$C$7),"")</f>
        <v/>
      </c>
      <c r="H149" s="50">
        <f>IFERROR(SUMIFS('Q3 Daily Log'!$E$4:$E$861,'Q3 Daily Log'!$B$4:$B$861,"&gt;="&amp;DATE(2026,12,7),'Q3 Daily Log'!$B$4:$B$861,"&lt;="&amp;DATE(2026,12,11),'Q3 Daily Log'!$C$4:$C$861,'Q3 Setup'!$C$7),"")</f>
        <v>0</v>
      </c>
      <c r="I149" s="52">
        <f>IFERROR(SUMIFS('Q3 Daily Log'!$I$4:$I$861,'Q3 Daily Log'!$B$4:$B$861,"&gt;="&amp;DATE(2026,12,7),'Q3 Daily Log'!$B$4:$B$861,"&lt;="&amp;DATE(2026,12,11),'Q3 Daily Log'!$C$4:$C$861,'Q3 Setup'!$C$7),"")</f>
        <v>0</v>
      </c>
      <c r="J149" s="50">
        <f>IFERROR(SUMIFS('Q3 Daily Log'!$L$4:$L$861,'Q3 Daily Log'!$B$4:$B$861,"&gt;="&amp;DATE(2026,12,7),'Q3 Daily Log'!$B$4:$B$861,"&lt;="&amp;DATE(2026,12,11),'Q3 Daily Log'!$C$4:$C$861,'Q3 Setup'!$C$7),"")</f>
        <v>0</v>
      </c>
      <c r="K149" s="50">
        <f>IFERROR(SUMIFS('Q3 Daily Log'!$M$4:$M$861,'Q3 Daily Log'!$B$4:$B$861,"&gt;="&amp;DATE(2026,12,7),'Q3 Daily Log'!$B$4:$B$861,"&lt;="&amp;DATE(2026,12,11),'Q3 Daily Log'!$C$4:$C$861,'Q3 Setup'!$C$7),"")</f>
        <v>0</v>
      </c>
      <c r="L149" s="29">
        <f>IFERROR(SUMIFS('Q3 Daily Log'!$N$4:$N$861,'Q3 Daily Log'!$B$4:$B$861,"&gt;="&amp;DATE(2026,12,7),'Q3 Daily Log'!$B$4:$B$861,"&lt;="&amp;DATE(2026,12,11),'Q3 Daily Log'!$C$4:$C$861,'Q3 Setup'!$C$7),"")</f>
        <v>0</v>
      </c>
      <c r="M149" s="51" t="str">
        <f>IFERROR(SUMIFS('Q3 Daily Log'!$N$4:$N$861,'Q3 Daily Log'!$B$4:$B$861,"&gt;="&amp;DATE(2026,12,7),'Q3 Daily Log'!$B$4:$B$861,"&lt;="&amp;DATE(2026,12,11),'Q3 Daily Log'!$C$4:$C$861,'Q3 Setup'!$C$7)/SUMIFS('Q3 Daily Log'!$O$4:$O$861,'Q3 Daily Log'!$B$4:$B$861,"&gt;="&amp;DATE(2026,12,7),'Q3 Daily Log'!$B$4:$B$861,"&lt;="&amp;DATE(2026,12,11),'Q3 Daily Log'!$C$4:$C$861,'Q3 Setup'!$C$7),"" )</f>
        <v/>
      </c>
    </row>
    <row r="150" spans="2:13" ht="18.75" customHeight="1" x14ac:dyDescent="0.2">
      <c r="B150" s="53" t="s">
        <v>120</v>
      </c>
      <c r="C150" s="54" t="str">
        <f>'Q3 Setup'!$C$8</f>
        <v>Rep 2</v>
      </c>
      <c r="D150" s="55" t="str">
        <f>IFERROR(AVERAGEIFS('Q3 Daily Log'!$E$4:$E$861,'Q3 Daily Log'!$B$4:$B$861,"&gt;="&amp;DATE(2026,12,7),'Q3 Daily Log'!$B$4:$B$861,"&lt;="&amp;DATE(2026,12,11),'Q3 Daily Log'!$C$4:$C$861,'Q3 Setup'!$C$8),"")</f>
        <v/>
      </c>
      <c r="E150" s="56" t="str">
        <f>IFERROR(AVERAGEIFS('Q3 Daily Log'!$H$4:$H$861,'Q3 Daily Log'!$B$4:$B$861,"&gt;="&amp;DATE(2026,12,7),'Q3 Daily Log'!$B$4:$B$861,"&lt;="&amp;DATE(2026,12,11),'Q3 Daily Log'!$C$4:$C$861,'Q3 Setup'!$C$8),"")</f>
        <v/>
      </c>
      <c r="F150" s="57" t="str">
        <f>IFERROR(AVERAGEIFS('Q3 Daily Log'!$I$4:$I$861,'Q3 Daily Log'!$B$4:$B$861,"&gt;="&amp;DATE(2026,12,7),'Q3 Daily Log'!$B$4:$B$861,"&lt;="&amp;DATE(2026,12,11),'Q3 Daily Log'!$C$4:$C$861,'Q3 Setup'!$C$8),"")</f>
        <v/>
      </c>
      <c r="G150" s="56" t="str">
        <f>IFERROR(AVERAGEIFS('Q3 Daily Log'!$K$4:$K$861,'Q3 Daily Log'!$B$4:$B$861,"&gt;="&amp;DATE(2026,12,7),'Q3 Daily Log'!$B$4:$B$861,"&lt;="&amp;DATE(2026,12,11),'Q3 Daily Log'!$C$4:$C$861,'Q3 Setup'!$C$8),"")</f>
        <v/>
      </c>
      <c r="H150" s="55">
        <f>IFERROR(SUMIFS('Q3 Daily Log'!$E$4:$E$861,'Q3 Daily Log'!$B$4:$B$861,"&gt;="&amp;DATE(2026,12,7),'Q3 Daily Log'!$B$4:$B$861,"&lt;="&amp;DATE(2026,12,11),'Q3 Daily Log'!$C$4:$C$861,'Q3 Setup'!$C$8),"")</f>
        <v>0</v>
      </c>
      <c r="I150" s="57">
        <f>IFERROR(SUMIFS('Q3 Daily Log'!$I$4:$I$861,'Q3 Daily Log'!$B$4:$B$861,"&gt;="&amp;DATE(2026,12,7),'Q3 Daily Log'!$B$4:$B$861,"&lt;="&amp;DATE(2026,12,11),'Q3 Daily Log'!$C$4:$C$861,'Q3 Setup'!$C$8),"")</f>
        <v>0</v>
      </c>
      <c r="J150" s="55">
        <f>IFERROR(SUMIFS('Q3 Daily Log'!$L$4:$L$861,'Q3 Daily Log'!$B$4:$B$861,"&gt;="&amp;DATE(2026,12,7),'Q3 Daily Log'!$B$4:$B$861,"&lt;="&amp;DATE(2026,12,11),'Q3 Daily Log'!$C$4:$C$861,'Q3 Setup'!$C$8),"")</f>
        <v>0</v>
      </c>
      <c r="K150" s="55">
        <f>IFERROR(SUMIFS('Q3 Daily Log'!$M$4:$M$861,'Q3 Daily Log'!$B$4:$B$861,"&gt;="&amp;DATE(2026,12,7),'Q3 Daily Log'!$B$4:$B$861,"&lt;="&amp;DATE(2026,12,11),'Q3 Daily Log'!$C$4:$C$861,'Q3 Setup'!$C$8),"")</f>
        <v>0</v>
      </c>
      <c r="L150" s="29">
        <f>IFERROR(SUMIFS('Q3 Daily Log'!$N$4:$N$861,'Q3 Daily Log'!$B$4:$B$861,"&gt;="&amp;DATE(2026,12,7),'Q3 Daily Log'!$B$4:$B$861,"&lt;="&amp;DATE(2026,12,11),'Q3 Daily Log'!$C$4:$C$861,'Q3 Setup'!$C$8),"")</f>
        <v>0</v>
      </c>
      <c r="M150" s="56" t="str">
        <f>IFERROR(SUMIFS('Q3 Daily Log'!$N$4:$N$861,'Q3 Daily Log'!$B$4:$B$861,"&gt;="&amp;DATE(2026,12,7),'Q3 Daily Log'!$B$4:$B$861,"&lt;="&amp;DATE(2026,12,11),'Q3 Daily Log'!$C$4:$C$861,'Q3 Setup'!$C$8)/SUMIFS('Q3 Daily Log'!$O$4:$O$861,'Q3 Daily Log'!$B$4:$B$861,"&gt;="&amp;DATE(2026,12,7),'Q3 Daily Log'!$B$4:$B$861,"&lt;="&amp;DATE(2026,12,11),'Q3 Daily Log'!$C$4:$C$861,'Q3 Setup'!$C$8),"" )</f>
        <v/>
      </c>
    </row>
    <row r="151" spans="2:13" ht="18.75" customHeight="1" x14ac:dyDescent="0.2">
      <c r="B151" s="48" t="s">
        <v>120</v>
      </c>
      <c r="C151" s="49" t="str">
        <f>'Q3 Setup'!$C$9</f>
        <v>Rep 3</v>
      </c>
      <c r="D151" s="50" t="str">
        <f>IFERROR(AVERAGEIFS('Q3 Daily Log'!$E$4:$E$861,'Q3 Daily Log'!$B$4:$B$861,"&gt;="&amp;DATE(2026,12,7),'Q3 Daily Log'!$B$4:$B$861,"&lt;="&amp;DATE(2026,12,11),'Q3 Daily Log'!$C$4:$C$861,'Q3 Setup'!$C$9),"")</f>
        <v/>
      </c>
      <c r="E151" s="51" t="str">
        <f>IFERROR(AVERAGEIFS('Q3 Daily Log'!$H$4:$H$861,'Q3 Daily Log'!$B$4:$B$861,"&gt;="&amp;DATE(2026,12,7),'Q3 Daily Log'!$B$4:$B$861,"&lt;="&amp;DATE(2026,12,11),'Q3 Daily Log'!$C$4:$C$861,'Q3 Setup'!$C$9),"")</f>
        <v/>
      </c>
      <c r="F151" s="52" t="str">
        <f>IFERROR(AVERAGEIFS('Q3 Daily Log'!$I$4:$I$861,'Q3 Daily Log'!$B$4:$B$861,"&gt;="&amp;DATE(2026,12,7),'Q3 Daily Log'!$B$4:$B$861,"&lt;="&amp;DATE(2026,12,11),'Q3 Daily Log'!$C$4:$C$861,'Q3 Setup'!$C$9),"")</f>
        <v/>
      </c>
      <c r="G151" s="51" t="str">
        <f>IFERROR(AVERAGEIFS('Q3 Daily Log'!$K$4:$K$861,'Q3 Daily Log'!$B$4:$B$861,"&gt;="&amp;DATE(2026,12,7),'Q3 Daily Log'!$B$4:$B$861,"&lt;="&amp;DATE(2026,12,11),'Q3 Daily Log'!$C$4:$C$861,'Q3 Setup'!$C$9),"")</f>
        <v/>
      </c>
      <c r="H151" s="50">
        <f>IFERROR(SUMIFS('Q3 Daily Log'!$E$4:$E$861,'Q3 Daily Log'!$B$4:$B$861,"&gt;="&amp;DATE(2026,12,7),'Q3 Daily Log'!$B$4:$B$861,"&lt;="&amp;DATE(2026,12,11),'Q3 Daily Log'!$C$4:$C$861,'Q3 Setup'!$C$9),"")</f>
        <v>0</v>
      </c>
      <c r="I151" s="52">
        <f>IFERROR(SUMIFS('Q3 Daily Log'!$I$4:$I$861,'Q3 Daily Log'!$B$4:$B$861,"&gt;="&amp;DATE(2026,12,7),'Q3 Daily Log'!$B$4:$B$861,"&lt;="&amp;DATE(2026,12,11),'Q3 Daily Log'!$C$4:$C$861,'Q3 Setup'!$C$9),"")</f>
        <v>0</v>
      </c>
      <c r="J151" s="50">
        <f>IFERROR(SUMIFS('Q3 Daily Log'!$L$4:$L$861,'Q3 Daily Log'!$B$4:$B$861,"&gt;="&amp;DATE(2026,12,7),'Q3 Daily Log'!$B$4:$B$861,"&lt;="&amp;DATE(2026,12,11),'Q3 Daily Log'!$C$4:$C$861,'Q3 Setup'!$C$9),"")</f>
        <v>0</v>
      </c>
      <c r="K151" s="50">
        <f>IFERROR(SUMIFS('Q3 Daily Log'!$M$4:$M$861,'Q3 Daily Log'!$B$4:$B$861,"&gt;="&amp;DATE(2026,12,7),'Q3 Daily Log'!$B$4:$B$861,"&lt;="&amp;DATE(2026,12,11),'Q3 Daily Log'!$C$4:$C$861,'Q3 Setup'!$C$9),"")</f>
        <v>0</v>
      </c>
      <c r="L151" s="29">
        <f>IFERROR(SUMIFS('Q3 Daily Log'!$N$4:$N$861,'Q3 Daily Log'!$B$4:$B$861,"&gt;="&amp;DATE(2026,12,7),'Q3 Daily Log'!$B$4:$B$861,"&lt;="&amp;DATE(2026,12,11),'Q3 Daily Log'!$C$4:$C$861,'Q3 Setup'!$C$9),"")</f>
        <v>0</v>
      </c>
      <c r="M151" s="51" t="str">
        <f>IFERROR(SUMIFS('Q3 Daily Log'!$N$4:$N$861,'Q3 Daily Log'!$B$4:$B$861,"&gt;="&amp;DATE(2026,12,7),'Q3 Daily Log'!$B$4:$B$861,"&lt;="&amp;DATE(2026,12,11),'Q3 Daily Log'!$C$4:$C$861,'Q3 Setup'!$C$9)/SUMIFS('Q3 Daily Log'!$O$4:$O$861,'Q3 Daily Log'!$B$4:$B$861,"&gt;="&amp;DATE(2026,12,7),'Q3 Daily Log'!$B$4:$B$861,"&lt;="&amp;DATE(2026,12,11),'Q3 Daily Log'!$C$4:$C$861,'Q3 Setup'!$C$9),"" )</f>
        <v/>
      </c>
    </row>
    <row r="152" spans="2:13" ht="18.75" customHeight="1" x14ac:dyDescent="0.2">
      <c r="B152" s="53" t="s">
        <v>120</v>
      </c>
      <c r="C152" s="54" t="str">
        <f>'Q3 Setup'!$C$10</f>
        <v>Rep 4</v>
      </c>
      <c r="D152" s="55" t="str">
        <f>IFERROR(AVERAGEIFS('Q3 Daily Log'!$E$4:$E$861,'Q3 Daily Log'!$B$4:$B$861,"&gt;="&amp;DATE(2026,12,7),'Q3 Daily Log'!$B$4:$B$861,"&lt;="&amp;DATE(2026,12,11),'Q3 Daily Log'!$C$4:$C$861,'Q3 Setup'!$C$10),"")</f>
        <v/>
      </c>
      <c r="E152" s="56" t="str">
        <f>IFERROR(AVERAGEIFS('Q3 Daily Log'!$H$4:$H$861,'Q3 Daily Log'!$B$4:$B$861,"&gt;="&amp;DATE(2026,12,7),'Q3 Daily Log'!$B$4:$B$861,"&lt;="&amp;DATE(2026,12,11),'Q3 Daily Log'!$C$4:$C$861,'Q3 Setup'!$C$10),"")</f>
        <v/>
      </c>
      <c r="F152" s="57" t="str">
        <f>IFERROR(AVERAGEIFS('Q3 Daily Log'!$I$4:$I$861,'Q3 Daily Log'!$B$4:$B$861,"&gt;="&amp;DATE(2026,12,7),'Q3 Daily Log'!$B$4:$B$861,"&lt;="&amp;DATE(2026,12,11),'Q3 Daily Log'!$C$4:$C$861,'Q3 Setup'!$C$10),"")</f>
        <v/>
      </c>
      <c r="G152" s="56" t="str">
        <f>IFERROR(AVERAGEIFS('Q3 Daily Log'!$K$4:$K$861,'Q3 Daily Log'!$B$4:$B$861,"&gt;="&amp;DATE(2026,12,7),'Q3 Daily Log'!$B$4:$B$861,"&lt;="&amp;DATE(2026,12,11),'Q3 Daily Log'!$C$4:$C$861,'Q3 Setup'!$C$10),"")</f>
        <v/>
      </c>
      <c r="H152" s="55">
        <f>IFERROR(SUMIFS('Q3 Daily Log'!$E$4:$E$861,'Q3 Daily Log'!$B$4:$B$861,"&gt;="&amp;DATE(2026,12,7),'Q3 Daily Log'!$B$4:$B$861,"&lt;="&amp;DATE(2026,12,11),'Q3 Daily Log'!$C$4:$C$861,'Q3 Setup'!$C$10),"")</f>
        <v>0</v>
      </c>
      <c r="I152" s="57">
        <f>IFERROR(SUMIFS('Q3 Daily Log'!$I$4:$I$861,'Q3 Daily Log'!$B$4:$B$861,"&gt;="&amp;DATE(2026,12,7),'Q3 Daily Log'!$B$4:$B$861,"&lt;="&amp;DATE(2026,12,11),'Q3 Daily Log'!$C$4:$C$861,'Q3 Setup'!$C$10),"")</f>
        <v>0</v>
      </c>
      <c r="J152" s="55">
        <f>IFERROR(SUMIFS('Q3 Daily Log'!$L$4:$L$861,'Q3 Daily Log'!$B$4:$B$861,"&gt;="&amp;DATE(2026,12,7),'Q3 Daily Log'!$B$4:$B$861,"&lt;="&amp;DATE(2026,12,11),'Q3 Daily Log'!$C$4:$C$861,'Q3 Setup'!$C$10),"")</f>
        <v>0</v>
      </c>
      <c r="K152" s="55">
        <f>IFERROR(SUMIFS('Q3 Daily Log'!$M$4:$M$861,'Q3 Daily Log'!$B$4:$B$861,"&gt;="&amp;DATE(2026,12,7),'Q3 Daily Log'!$B$4:$B$861,"&lt;="&amp;DATE(2026,12,11),'Q3 Daily Log'!$C$4:$C$861,'Q3 Setup'!$C$10),"")</f>
        <v>0</v>
      </c>
      <c r="L152" s="29">
        <f>IFERROR(SUMIFS('Q3 Daily Log'!$N$4:$N$861,'Q3 Daily Log'!$B$4:$B$861,"&gt;="&amp;DATE(2026,12,7),'Q3 Daily Log'!$B$4:$B$861,"&lt;="&amp;DATE(2026,12,11),'Q3 Daily Log'!$C$4:$C$861,'Q3 Setup'!$C$10),"")</f>
        <v>0</v>
      </c>
      <c r="M152" s="56" t="str">
        <f>IFERROR(SUMIFS('Q3 Daily Log'!$N$4:$N$861,'Q3 Daily Log'!$B$4:$B$861,"&gt;="&amp;DATE(2026,12,7),'Q3 Daily Log'!$B$4:$B$861,"&lt;="&amp;DATE(2026,12,11),'Q3 Daily Log'!$C$4:$C$861,'Q3 Setup'!$C$10)/SUMIFS('Q3 Daily Log'!$O$4:$O$861,'Q3 Daily Log'!$B$4:$B$861,"&gt;="&amp;DATE(2026,12,7),'Q3 Daily Log'!$B$4:$B$861,"&lt;="&amp;DATE(2026,12,11),'Q3 Daily Log'!$C$4:$C$861,'Q3 Setup'!$C$10),"" )</f>
        <v/>
      </c>
    </row>
    <row r="153" spans="2:13" ht="18.75" customHeight="1" x14ac:dyDescent="0.2">
      <c r="B153" s="48" t="s">
        <v>120</v>
      </c>
      <c r="C153" s="49" t="str">
        <f>'Q3 Setup'!$C$11</f>
        <v>Rep 5</v>
      </c>
      <c r="D153" s="50" t="str">
        <f>IFERROR(AVERAGEIFS('Q3 Daily Log'!$E$4:$E$861,'Q3 Daily Log'!$B$4:$B$861,"&gt;="&amp;DATE(2026,12,7),'Q3 Daily Log'!$B$4:$B$861,"&lt;="&amp;DATE(2026,12,11),'Q3 Daily Log'!$C$4:$C$861,'Q3 Setup'!$C$11),"")</f>
        <v/>
      </c>
      <c r="E153" s="51" t="str">
        <f>IFERROR(AVERAGEIFS('Q3 Daily Log'!$H$4:$H$861,'Q3 Daily Log'!$B$4:$B$861,"&gt;="&amp;DATE(2026,12,7),'Q3 Daily Log'!$B$4:$B$861,"&lt;="&amp;DATE(2026,12,11),'Q3 Daily Log'!$C$4:$C$861,'Q3 Setup'!$C$11),"")</f>
        <v/>
      </c>
      <c r="F153" s="52" t="str">
        <f>IFERROR(AVERAGEIFS('Q3 Daily Log'!$I$4:$I$861,'Q3 Daily Log'!$B$4:$B$861,"&gt;="&amp;DATE(2026,12,7),'Q3 Daily Log'!$B$4:$B$861,"&lt;="&amp;DATE(2026,12,11),'Q3 Daily Log'!$C$4:$C$861,'Q3 Setup'!$C$11),"")</f>
        <v/>
      </c>
      <c r="G153" s="51" t="str">
        <f>IFERROR(AVERAGEIFS('Q3 Daily Log'!$K$4:$K$861,'Q3 Daily Log'!$B$4:$B$861,"&gt;="&amp;DATE(2026,12,7),'Q3 Daily Log'!$B$4:$B$861,"&lt;="&amp;DATE(2026,12,11),'Q3 Daily Log'!$C$4:$C$861,'Q3 Setup'!$C$11),"")</f>
        <v/>
      </c>
      <c r="H153" s="50">
        <f>IFERROR(SUMIFS('Q3 Daily Log'!$E$4:$E$861,'Q3 Daily Log'!$B$4:$B$861,"&gt;="&amp;DATE(2026,12,7),'Q3 Daily Log'!$B$4:$B$861,"&lt;="&amp;DATE(2026,12,11),'Q3 Daily Log'!$C$4:$C$861,'Q3 Setup'!$C$11),"")</f>
        <v>0</v>
      </c>
      <c r="I153" s="52">
        <f>IFERROR(SUMIFS('Q3 Daily Log'!$I$4:$I$861,'Q3 Daily Log'!$B$4:$B$861,"&gt;="&amp;DATE(2026,12,7),'Q3 Daily Log'!$B$4:$B$861,"&lt;="&amp;DATE(2026,12,11),'Q3 Daily Log'!$C$4:$C$861,'Q3 Setup'!$C$11),"")</f>
        <v>0</v>
      </c>
      <c r="J153" s="50">
        <f>IFERROR(SUMIFS('Q3 Daily Log'!$L$4:$L$861,'Q3 Daily Log'!$B$4:$B$861,"&gt;="&amp;DATE(2026,12,7),'Q3 Daily Log'!$B$4:$B$861,"&lt;="&amp;DATE(2026,12,11),'Q3 Daily Log'!$C$4:$C$861,'Q3 Setup'!$C$11),"")</f>
        <v>0</v>
      </c>
      <c r="K153" s="50">
        <f>IFERROR(SUMIFS('Q3 Daily Log'!$M$4:$M$861,'Q3 Daily Log'!$B$4:$B$861,"&gt;="&amp;DATE(2026,12,7),'Q3 Daily Log'!$B$4:$B$861,"&lt;="&amp;DATE(2026,12,11),'Q3 Daily Log'!$C$4:$C$861,'Q3 Setup'!$C$11),"")</f>
        <v>0</v>
      </c>
      <c r="L153" s="29">
        <f>IFERROR(SUMIFS('Q3 Daily Log'!$N$4:$N$861,'Q3 Daily Log'!$B$4:$B$861,"&gt;="&amp;DATE(2026,12,7),'Q3 Daily Log'!$B$4:$B$861,"&lt;="&amp;DATE(2026,12,11),'Q3 Daily Log'!$C$4:$C$861,'Q3 Setup'!$C$11),"")</f>
        <v>0</v>
      </c>
      <c r="M153" s="51" t="str">
        <f>IFERROR(SUMIFS('Q3 Daily Log'!$N$4:$N$861,'Q3 Daily Log'!$B$4:$B$861,"&gt;="&amp;DATE(2026,12,7),'Q3 Daily Log'!$B$4:$B$861,"&lt;="&amp;DATE(2026,12,11),'Q3 Daily Log'!$C$4:$C$861,'Q3 Setup'!$C$11)/SUMIFS('Q3 Daily Log'!$O$4:$O$861,'Q3 Daily Log'!$B$4:$B$861,"&gt;="&amp;DATE(2026,12,7),'Q3 Daily Log'!$B$4:$B$861,"&lt;="&amp;DATE(2026,12,11),'Q3 Daily Log'!$C$4:$C$861,'Q3 Setup'!$C$11),"" )</f>
        <v/>
      </c>
    </row>
    <row r="154" spans="2:13" ht="18.75" customHeight="1" x14ac:dyDescent="0.2">
      <c r="B154" s="53" t="s">
        <v>120</v>
      </c>
      <c r="C154" s="54" t="str">
        <f>'Q3 Setup'!$C$12</f>
        <v>Rep 6</v>
      </c>
      <c r="D154" s="55" t="str">
        <f>IFERROR(AVERAGEIFS('Q3 Daily Log'!$E$4:$E$861,'Q3 Daily Log'!$B$4:$B$861,"&gt;="&amp;DATE(2026,12,7),'Q3 Daily Log'!$B$4:$B$861,"&lt;="&amp;DATE(2026,12,11),'Q3 Daily Log'!$C$4:$C$861,'Q3 Setup'!$C$12),"")</f>
        <v/>
      </c>
      <c r="E154" s="56" t="str">
        <f>IFERROR(AVERAGEIFS('Q3 Daily Log'!$H$4:$H$861,'Q3 Daily Log'!$B$4:$B$861,"&gt;="&amp;DATE(2026,12,7),'Q3 Daily Log'!$B$4:$B$861,"&lt;="&amp;DATE(2026,12,11),'Q3 Daily Log'!$C$4:$C$861,'Q3 Setup'!$C$12),"")</f>
        <v/>
      </c>
      <c r="F154" s="57" t="str">
        <f>IFERROR(AVERAGEIFS('Q3 Daily Log'!$I$4:$I$861,'Q3 Daily Log'!$B$4:$B$861,"&gt;="&amp;DATE(2026,12,7),'Q3 Daily Log'!$B$4:$B$861,"&lt;="&amp;DATE(2026,12,11),'Q3 Daily Log'!$C$4:$C$861,'Q3 Setup'!$C$12),"")</f>
        <v/>
      </c>
      <c r="G154" s="56" t="str">
        <f>IFERROR(AVERAGEIFS('Q3 Daily Log'!$K$4:$K$861,'Q3 Daily Log'!$B$4:$B$861,"&gt;="&amp;DATE(2026,12,7),'Q3 Daily Log'!$B$4:$B$861,"&lt;="&amp;DATE(2026,12,11),'Q3 Daily Log'!$C$4:$C$861,'Q3 Setup'!$C$12),"")</f>
        <v/>
      </c>
      <c r="H154" s="55">
        <f>IFERROR(SUMIFS('Q3 Daily Log'!$E$4:$E$861,'Q3 Daily Log'!$B$4:$B$861,"&gt;="&amp;DATE(2026,12,7),'Q3 Daily Log'!$B$4:$B$861,"&lt;="&amp;DATE(2026,12,11),'Q3 Daily Log'!$C$4:$C$861,'Q3 Setup'!$C$12),"")</f>
        <v>0</v>
      </c>
      <c r="I154" s="57">
        <f>IFERROR(SUMIFS('Q3 Daily Log'!$I$4:$I$861,'Q3 Daily Log'!$B$4:$B$861,"&gt;="&amp;DATE(2026,12,7),'Q3 Daily Log'!$B$4:$B$861,"&lt;="&amp;DATE(2026,12,11),'Q3 Daily Log'!$C$4:$C$861,'Q3 Setup'!$C$12),"")</f>
        <v>0</v>
      </c>
      <c r="J154" s="55">
        <f>IFERROR(SUMIFS('Q3 Daily Log'!$L$4:$L$861,'Q3 Daily Log'!$B$4:$B$861,"&gt;="&amp;DATE(2026,12,7),'Q3 Daily Log'!$B$4:$B$861,"&lt;="&amp;DATE(2026,12,11),'Q3 Daily Log'!$C$4:$C$861,'Q3 Setup'!$C$12),"")</f>
        <v>0</v>
      </c>
      <c r="K154" s="55">
        <f>IFERROR(SUMIFS('Q3 Daily Log'!$M$4:$M$861,'Q3 Daily Log'!$B$4:$B$861,"&gt;="&amp;DATE(2026,12,7),'Q3 Daily Log'!$B$4:$B$861,"&lt;="&amp;DATE(2026,12,11),'Q3 Daily Log'!$C$4:$C$861,'Q3 Setup'!$C$12),"")</f>
        <v>0</v>
      </c>
      <c r="L154" s="29">
        <f>IFERROR(SUMIFS('Q3 Daily Log'!$N$4:$N$861,'Q3 Daily Log'!$B$4:$B$861,"&gt;="&amp;DATE(2026,12,7),'Q3 Daily Log'!$B$4:$B$861,"&lt;="&amp;DATE(2026,12,11),'Q3 Daily Log'!$C$4:$C$861,'Q3 Setup'!$C$12),"")</f>
        <v>0</v>
      </c>
      <c r="M154" s="56" t="str">
        <f>IFERROR(SUMIFS('Q3 Daily Log'!$N$4:$N$861,'Q3 Daily Log'!$B$4:$B$861,"&gt;="&amp;DATE(2026,12,7),'Q3 Daily Log'!$B$4:$B$861,"&lt;="&amp;DATE(2026,12,11),'Q3 Daily Log'!$C$4:$C$861,'Q3 Setup'!$C$12)/SUMIFS('Q3 Daily Log'!$O$4:$O$861,'Q3 Daily Log'!$B$4:$B$861,"&gt;="&amp;DATE(2026,12,7),'Q3 Daily Log'!$B$4:$B$861,"&lt;="&amp;DATE(2026,12,11),'Q3 Daily Log'!$C$4:$C$861,'Q3 Setup'!$C$12),"" )</f>
        <v/>
      </c>
    </row>
    <row r="155" spans="2:13" ht="18.75" customHeight="1" x14ac:dyDescent="0.2">
      <c r="B155" s="48" t="s">
        <v>120</v>
      </c>
      <c r="C155" s="49" t="str">
        <f>'Q3 Setup'!$C$13</f>
        <v>Rep 7</v>
      </c>
      <c r="D155" s="50" t="str">
        <f>IFERROR(AVERAGEIFS('Q3 Daily Log'!$E$4:$E$861,'Q3 Daily Log'!$B$4:$B$861,"&gt;="&amp;DATE(2026,12,7),'Q3 Daily Log'!$B$4:$B$861,"&lt;="&amp;DATE(2026,12,11),'Q3 Daily Log'!$C$4:$C$861,'Q3 Setup'!$C$13),"")</f>
        <v/>
      </c>
      <c r="E155" s="51" t="str">
        <f>IFERROR(AVERAGEIFS('Q3 Daily Log'!$H$4:$H$861,'Q3 Daily Log'!$B$4:$B$861,"&gt;="&amp;DATE(2026,12,7),'Q3 Daily Log'!$B$4:$B$861,"&lt;="&amp;DATE(2026,12,11),'Q3 Daily Log'!$C$4:$C$861,'Q3 Setup'!$C$13),"")</f>
        <v/>
      </c>
      <c r="F155" s="52" t="str">
        <f>IFERROR(AVERAGEIFS('Q3 Daily Log'!$I$4:$I$861,'Q3 Daily Log'!$B$4:$B$861,"&gt;="&amp;DATE(2026,12,7),'Q3 Daily Log'!$B$4:$B$861,"&lt;="&amp;DATE(2026,12,11),'Q3 Daily Log'!$C$4:$C$861,'Q3 Setup'!$C$13),"")</f>
        <v/>
      </c>
      <c r="G155" s="51" t="str">
        <f>IFERROR(AVERAGEIFS('Q3 Daily Log'!$K$4:$K$861,'Q3 Daily Log'!$B$4:$B$861,"&gt;="&amp;DATE(2026,12,7),'Q3 Daily Log'!$B$4:$B$861,"&lt;="&amp;DATE(2026,12,11),'Q3 Daily Log'!$C$4:$C$861,'Q3 Setup'!$C$13),"")</f>
        <v/>
      </c>
      <c r="H155" s="50">
        <f>IFERROR(SUMIFS('Q3 Daily Log'!$E$4:$E$861,'Q3 Daily Log'!$B$4:$B$861,"&gt;="&amp;DATE(2026,12,7),'Q3 Daily Log'!$B$4:$B$861,"&lt;="&amp;DATE(2026,12,11),'Q3 Daily Log'!$C$4:$C$861,'Q3 Setup'!$C$13),"")</f>
        <v>0</v>
      </c>
      <c r="I155" s="52">
        <f>IFERROR(SUMIFS('Q3 Daily Log'!$I$4:$I$861,'Q3 Daily Log'!$B$4:$B$861,"&gt;="&amp;DATE(2026,12,7),'Q3 Daily Log'!$B$4:$B$861,"&lt;="&amp;DATE(2026,12,11),'Q3 Daily Log'!$C$4:$C$861,'Q3 Setup'!$C$13),"")</f>
        <v>0</v>
      </c>
      <c r="J155" s="50">
        <f>IFERROR(SUMIFS('Q3 Daily Log'!$L$4:$L$861,'Q3 Daily Log'!$B$4:$B$861,"&gt;="&amp;DATE(2026,12,7),'Q3 Daily Log'!$B$4:$B$861,"&lt;="&amp;DATE(2026,12,11),'Q3 Daily Log'!$C$4:$C$861,'Q3 Setup'!$C$13),"")</f>
        <v>0</v>
      </c>
      <c r="K155" s="50">
        <f>IFERROR(SUMIFS('Q3 Daily Log'!$M$4:$M$861,'Q3 Daily Log'!$B$4:$B$861,"&gt;="&amp;DATE(2026,12,7),'Q3 Daily Log'!$B$4:$B$861,"&lt;="&amp;DATE(2026,12,11),'Q3 Daily Log'!$C$4:$C$861,'Q3 Setup'!$C$13),"")</f>
        <v>0</v>
      </c>
      <c r="L155" s="29">
        <f>IFERROR(SUMIFS('Q3 Daily Log'!$N$4:$N$861,'Q3 Daily Log'!$B$4:$B$861,"&gt;="&amp;DATE(2026,12,7),'Q3 Daily Log'!$B$4:$B$861,"&lt;="&amp;DATE(2026,12,11),'Q3 Daily Log'!$C$4:$C$861,'Q3 Setup'!$C$13),"")</f>
        <v>0</v>
      </c>
      <c r="M155" s="51" t="str">
        <f>IFERROR(SUMIFS('Q3 Daily Log'!$N$4:$N$861,'Q3 Daily Log'!$B$4:$B$861,"&gt;="&amp;DATE(2026,12,7),'Q3 Daily Log'!$B$4:$B$861,"&lt;="&amp;DATE(2026,12,11),'Q3 Daily Log'!$C$4:$C$861,'Q3 Setup'!$C$13)/SUMIFS('Q3 Daily Log'!$O$4:$O$861,'Q3 Daily Log'!$B$4:$B$861,"&gt;="&amp;DATE(2026,12,7),'Q3 Daily Log'!$B$4:$B$861,"&lt;="&amp;DATE(2026,12,11),'Q3 Daily Log'!$C$4:$C$861,'Q3 Setup'!$C$13),"" )</f>
        <v/>
      </c>
    </row>
    <row r="156" spans="2:13" ht="18.75" customHeight="1" x14ac:dyDescent="0.2">
      <c r="B156" s="53" t="s">
        <v>120</v>
      </c>
      <c r="C156" s="54" t="str">
        <f>'Q3 Setup'!$C$14</f>
        <v>Rep 8</v>
      </c>
      <c r="D156" s="55" t="str">
        <f>IFERROR(AVERAGEIFS('Q3 Daily Log'!$E$4:$E$861,'Q3 Daily Log'!$B$4:$B$861,"&gt;="&amp;DATE(2026,12,7),'Q3 Daily Log'!$B$4:$B$861,"&lt;="&amp;DATE(2026,12,11),'Q3 Daily Log'!$C$4:$C$861,'Q3 Setup'!$C$14),"")</f>
        <v/>
      </c>
      <c r="E156" s="56" t="str">
        <f>IFERROR(AVERAGEIFS('Q3 Daily Log'!$H$4:$H$861,'Q3 Daily Log'!$B$4:$B$861,"&gt;="&amp;DATE(2026,12,7),'Q3 Daily Log'!$B$4:$B$861,"&lt;="&amp;DATE(2026,12,11),'Q3 Daily Log'!$C$4:$C$861,'Q3 Setup'!$C$14),"")</f>
        <v/>
      </c>
      <c r="F156" s="57" t="str">
        <f>IFERROR(AVERAGEIFS('Q3 Daily Log'!$I$4:$I$861,'Q3 Daily Log'!$B$4:$B$861,"&gt;="&amp;DATE(2026,12,7),'Q3 Daily Log'!$B$4:$B$861,"&lt;="&amp;DATE(2026,12,11),'Q3 Daily Log'!$C$4:$C$861,'Q3 Setup'!$C$14),"")</f>
        <v/>
      </c>
      <c r="G156" s="56" t="str">
        <f>IFERROR(AVERAGEIFS('Q3 Daily Log'!$K$4:$K$861,'Q3 Daily Log'!$B$4:$B$861,"&gt;="&amp;DATE(2026,12,7),'Q3 Daily Log'!$B$4:$B$861,"&lt;="&amp;DATE(2026,12,11),'Q3 Daily Log'!$C$4:$C$861,'Q3 Setup'!$C$14),"")</f>
        <v/>
      </c>
      <c r="H156" s="55">
        <f>IFERROR(SUMIFS('Q3 Daily Log'!$E$4:$E$861,'Q3 Daily Log'!$B$4:$B$861,"&gt;="&amp;DATE(2026,12,7),'Q3 Daily Log'!$B$4:$B$861,"&lt;="&amp;DATE(2026,12,11),'Q3 Daily Log'!$C$4:$C$861,'Q3 Setup'!$C$14),"")</f>
        <v>0</v>
      </c>
      <c r="I156" s="57">
        <f>IFERROR(SUMIFS('Q3 Daily Log'!$I$4:$I$861,'Q3 Daily Log'!$B$4:$B$861,"&gt;="&amp;DATE(2026,12,7),'Q3 Daily Log'!$B$4:$B$861,"&lt;="&amp;DATE(2026,12,11),'Q3 Daily Log'!$C$4:$C$861,'Q3 Setup'!$C$14),"")</f>
        <v>0</v>
      </c>
      <c r="J156" s="55">
        <f>IFERROR(SUMIFS('Q3 Daily Log'!$L$4:$L$861,'Q3 Daily Log'!$B$4:$B$861,"&gt;="&amp;DATE(2026,12,7),'Q3 Daily Log'!$B$4:$B$861,"&lt;="&amp;DATE(2026,12,11),'Q3 Daily Log'!$C$4:$C$861,'Q3 Setup'!$C$14),"")</f>
        <v>0</v>
      </c>
      <c r="K156" s="55">
        <f>IFERROR(SUMIFS('Q3 Daily Log'!$M$4:$M$861,'Q3 Daily Log'!$B$4:$B$861,"&gt;="&amp;DATE(2026,12,7),'Q3 Daily Log'!$B$4:$B$861,"&lt;="&amp;DATE(2026,12,11),'Q3 Daily Log'!$C$4:$C$861,'Q3 Setup'!$C$14),"")</f>
        <v>0</v>
      </c>
      <c r="L156" s="29">
        <f>IFERROR(SUMIFS('Q3 Daily Log'!$N$4:$N$861,'Q3 Daily Log'!$B$4:$B$861,"&gt;="&amp;DATE(2026,12,7),'Q3 Daily Log'!$B$4:$B$861,"&lt;="&amp;DATE(2026,12,11),'Q3 Daily Log'!$C$4:$C$861,'Q3 Setup'!$C$14),"")</f>
        <v>0</v>
      </c>
      <c r="M156" s="56" t="str">
        <f>IFERROR(SUMIFS('Q3 Daily Log'!$N$4:$N$861,'Q3 Daily Log'!$B$4:$B$861,"&gt;="&amp;DATE(2026,12,7),'Q3 Daily Log'!$B$4:$B$861,"&lt;="&amp;DATE(2026,12,11),'Q3 Daily Log'!$C$4:$C$861,'Q3 Setup'!$C$14)/SUMIFS('Q3 Daily Log'!$O$4:$O$861,'Q3 Daily Log'!$B$4:$B$861,"&gt;="&amp;DATE(2026,12,7),'Q3 Daily Log'!$B$4:$B$861,"&lt;="&amp;DATE(2026,12,11),'Q3 Daily Log'!$C$4:$C$861,'Q3 Setup'!$C$14),"" )</f>
        <v/>
      </c>
    </row>
    <row r="157" spans="2:13" ht="18.75" customHeight="1" x14ac:dyDescent="0.2">
      <c r="B157" s="48" t="s">
        <v>120</v>
      </c>
      <c r="C157" s="49" t="str">
        <f>'Q3 Setup'!$C$15</f>
        <v>Rep 9</v>
      </c>
      <c r="D157" s="50" t="str">
        <f>IFERROR(AVERAGEIFS('Q3 Daily Log'!$E$4:$E$861,'Q3 Daily Log'!$B$4:$B$861,"&gt;="&amp;DATE(2026,12,7),'Q3 Daily Log'!$B$4:$B$861,"&lt;="&amp;DATE(2026,12,11),'Q3 Daily Log'!$C$4:$C$861,'Q3 Setup'!$C$15),"")</f>
        <v/>
      </c>
      <c r="E157" s="51" t="str">
        <f>IFERROR(AVERAGEIFS('Q3 Daily Log'!$H$4:$H$861,'Q3 Daily Log'!$B$4:$B$861,"&gt;="&amp;DATE(2026,12,7),'Q3 Daily Log'!$B$4:$B$861,"&lt;="&amp;DATE(2026,12,11),'Q3 Daily Log'!$C$4:$C$861,'Q3 Setup'!$C$15),"")</f>
        <v/>
      </c>
      <c r="F157" s="52" t="str">
        <f>IFERROR(AVERAGEIFS('Q3 Daily Log'!$I$4:$I$861,'Q3 Daily Log'!$B$4:$B$861,"&gt;="&amp;DATE(2026,12,7),'Q3 Daily Log'!$B$4:$B$861,"&lt;="&amp;DATE(2026,12,11),'Q3 Daily Log'!$C$4:$C$861,'Q3 Setup'!$C$15),"")</f>
        <v/>
      </c>
      <c r="G157" s="51" t="str">
        <f>IFERROR(AVERAGEIFS('Q3 Daily Log'!$K$4:$K$861,'Q3 Daily Log'!$B$4:$B$861,"&gt;="&amp;DATE(2026,12,7),'Q3 Daily Log'!$B$4:$B$861,"&lt;="&amp;DATE(2026,12,11),'Q3 Daily Log'!$C$4:$C$861,'Q3 Setup'!$C$15),"")</f>
        <v/>
      </c>
      <c r="H157" s="50">
        <f>IFERROR(SUMIFS('Q3 Daily Log'!$E$4:$E$861,'Q3 Daily Log'!$B$4:$B$861,"&gt;="&amp;DATE(2026,12,7),'Q3 Daily Log'!$B$4:$B$861,"&lt;="&amp;DATE(2026,12,11),'Q3 Daily Log'!$C$4:$C$861,'Q3 Setup'!$C$15),"")</f>
        <v>0</v>
      </c>
      <c r="I157" s="52">
        <f>IFERROR(SUMIFS('Q3 Daily Log'!$I$4:$I$861,'Q3 Daily Log'!$B$4:$B$861,"&gt;="&amp;DATE(2026,12,7),'Q3 Daily Log'!$B$4:$B$861,"&lt;="&amp;DATE(2026,12,11),'Q3 Daily Log'!$C$4:$C$861,'Q3 Setup'!$C$15),"")</f>
        <v>0</v>
      </c>
      <c r="J157" s="50">
        <f>IFERROR(SUMIFS('Q3 Daily Log'!$L$4:$L$861,'Q3 Daily Log'!$B$4:$B$861,"&gt;="&amp;DATE(2026,12,7),'Q3 Daily Log'!$B$4:$B$861,"&lt;="&amp;DATE(2026,12,11),'Q3 Daily Log'!$C$4:$C$861,'Q3 Setup'!$C$15),"")</f>
        <v>0</v>
      </c>
      <c r="K157" s="50">
        <f>IFERROR(SUMIFS('Q3 Daily Log'!$M$4:$M$861,'Q3 Daily Log'!$B$4:$B$861,"&gt;="&amp;DATE(2026,12,7),'Q3 Daily Log'!$B$4:$B$861,"&lt;="&amp;DATE(2026,12,11),'Q3 Daily Log'!$C$4:$C$861,'Q3 Setup'!$C$15),"")</f>
        <v>0</v>
      </c>
      <c r="L157" s="29">
        <f>IFERROR(SUMIFS('Q3 Daily Log'!$N$4:$N$861,'Q3 Daily Log'!$B$4:$B$861,"&gt;="&amp;DATE(2026,12,7),'Q3 Daily Log'!$B$4:$B$861,"&lt;="&amp;DATE(2026,12,11),'Q3 Daily Log'!$C$4:$C$861,'Q3 Setup'!$C$15),"")</f>
        <v>0</v>
      </c>
      <c r="M157" s="51" t="str">
        <f>IFERROR(SUMIFS('Q3 Daily Log'!$N$4:$N$861,'Q3 Daily Log'!$B$4:$B$861,"&gt;="&amp;DATE(2026,12,7),'Q3 Daily Log'!$B$4:$B$861,"&lt;="&amp;DATE(2026,12,11),'Q3 Daily Log'!$C$4:$C$861,'Q3 Setup'!$C$15)/SUMIFS('Q3 Daily Log'!$O$4:$O$861,'Q3 Daily Log'!$B$4:$B$861,"&gt;="&amp;DATE(2026,12,7),'Q3 Daily Log'!$B$4:$B$861,"&lt;="&amp;DATE(2026,12,11),'Q3 Daily Log'!$C$4:$C$861,'Q3 Setup'!$C$15),"" )</f>
        <v/>
      </c>
    </row>
    <row r="158" spans="2:13" ht="18.75" customHeight="1" x14ac:dyDescent="0.2">
      <c r="B158" s="53" t="s">
        <v>120</v>
      </c>
      <c r="C158" s="54" t="str">
        <f>'Q3 Setup'!$C$16</f>
        <v>Rep 10</v>
      </c>
      <c r="D158" s="55" t="str">
        <f>IFERROR(AVERAGEIFS('Q3 Daily Log'!$E$4:$E$861,'Q3 Daily Log'!$B$4:$B$861,"&gt;="&amp;DATE(2026,12,7),'Q3 Daily Log'!$B$4:$B$861,"&lt;="&amp;DATE(2026,12,11),'Q3 Daily Log'!$C$4:$C$861,'Q3 Setup'!$C$16),"")</f>
        <v/>
      </c>
      <c r="E158" s="56" t="str">
        <f>IFERROR(AVERAGEIFS('Q3 Daily Log'!$H$4:$H$861,'Q3 Daily Log'!$B$4:$B$861,"&gt;="&amp;DATE(2026,12,7),'Q3 Daily Log'!$B$4:$B$861,"&lt;="&amp;DATE(2026,12,11),'Q3 Daily Log'!$C$4:$C$861,'Q3 Setup'!$C$16),"")</f>
        <v/>
      </c>
      <c r="F158" s="57" t="str">
        <f>IFERROR(AVERAGEIFS('Q3 Daily Log'!$I$4:$I$861,'Q3 Daily Log'!$B$4:$B$861,"&gt;="&amp;DATE(2026,12,7),'Q3 Daily Log'!$B$4:$B$861,"&lt;="&amp;DATE(2026,12,11),'Q3 Daily Log'!$C$4:$C$861,'Q3 Setup'!$C$16),"")</f>
        <v/>
      </c>
      <c r="G158" s="56" t="str">
        <f>IFERROR(AVERAGEIFS('Q3 Daily Log'!$K$4:$K$861,'Q3 Daily Log'!$B$4:$B$861,"&gt;="&amp;DATE(2026,12,7),'Q3 Daily Log'!$B$4:$B$861,"&lt;="&amp;DATE(2026,12,11),'Q3 Daily Log'!$C$4:$C$861,'Q3 Setup'!$C$16),"")</f>
        <v/>
      </c>
      <c r="H158" s="55">
        <f>IFERROR(SUMIFS('Q3 Daily Log'!$E$4:$E$861,'Q3 Daily Log'!$B$4:$B$861,"&gt;="&amp;DATE(2026,12,7),'Q3 Daily Log'!$B$4:$B$861,"&lt;="&amp;DATE(2026,12,11),'Q3 Daily Log'!$C$4:$C$861,'Q3 Setup'!$C$16),"")</f>
        <v>0</v>
      </c>
      <c r="I158" s="57">
        <f>IFERROR(SUMIFS('Q3 Daily Log'!$I$4:$I$861,'Q3 Daily Log'!$B$4:$B$861,"&gt;="&amp;DATE(2026,12,7),'Q3 Daily Log'!$B$4:$B$861,"&lt;="&amp;DATE(2026,12,11),'Q3 Daily Log'!$C$4:$C$861,'Q3 Setup'!$C$16),"")</f>
        <v>0</v>
      </c>
      <c r="J158" s="55">
        <f>IFERROR(SUMIFS('Q3 Daily Log'!$L$4:$L$861,'Q3 Daily Log'!$B$4:$B$861,"&gt;="&amp;DATE(2026,12,7),'Q3 Daily Log'!$B$4:$B$861,"&lt;="&amp;DATE(2026,12,11),'Q3 Daily Log'!$C$4:$C$861,'Q3 Setup'!$C$16),"")</f>
        <v>0</v>
      </c>
      <c r="K158" s="55">
        <f>IFERROR(SUMIFS('Q3 Daily Log'!$M$4:$M$861,'Q3 Daily Log'!$B$4:$B$861,"&gt;="&amp;DATE(2026,12,7),'Q3 Daily Log'!$B$4:$B$861,"&lt;="&amp;DATE(2026,12,11),'Q3 Daily Log'!$C$4:$C$861,'Q3 Setup'!$C$16),"")</f>
        <v>0</v>
      </c>
      <c r="L158" s="29">
        <f>IFERROR(SUMIFS('Q3 Daily Log'!$N$4:$N$861,'Q3 Daily Log'!$B$4:$B$861,"&gt;="&amp;DATE(2026,12,7),'Q3 Daily Log'!$B$4:$B$861,"&lt;="&amp;DATE(2026,12,11),'Q3 Daily Log'!$C$4:$C$861,'Q3 Setup'!$C$16),"")</f>
        <v>0</v>
      </c>
      <c r="M158" s="56" t="str">
        <f>IFERROR(SUMIFS('Q3 Daily Log'!$N$4:$N$861,'Q3 Daily Log'!$B$4:$B$861,"&gt;="&amp;DATE(2026,12,7),'Q3 Daily Log'!$B$4:$B$861,"&lt;="&amp;DATE(2026,12,11),'Q3 Daily Log'!$C$4:$C$861,'Q3 Setup'!$C$16)/SUMIFS('Q3 Daily Log'!$O$4:$O$861,'Q3 Daily Log'!$B$4:$B$861,"&gt;="&amp;DATE(2026,12,7),'Q3 Daily Log'!$B$4:$B$861,"&lt;="&amp;DATE(2026,12,11),'Q3 Daily Log'!$C$4:$C$861,'Q3 Setup'!$C$16),"" )</f>
        <v/>
      </c>
    </row>
    <row r="159" spans="2:13" ht="18.75" customHeight="1" x14ac:dyDescent="0.2">
      <c r="B159" s="48" t="s">
        <v>120</v>
      </c>
      <c r="C159" s="49">
        <f>'Q3 Setup'!$C$17</f>
        <v>0</v>
      </c>
      <c r="D159" s="50" t="str">
        <f>IFERROR(AVERAGEIFS('Q3 Daily Log'!$E$4:$E$861,'Q3 Daily Log'!$B$4:$B$861,"&gt;="&amp;DATE(2026,12,7),'Q3 Daily Log'!$B$4:$B$861,"&lt;="&amp;DATE(2026,12,11),'Q3 Daily Log'!$C$4:$C$861,'Q3 Setup'!$C$17),"")</f>
        <v/>
      </c>
      <c r="E159" s="51" t="str">
        <f>IFERROR(AVERAGEIFS('Q3 Daily Log'!$H$4:$H$861,'Q3 Daily Log'!$B$4:$B$861,"&gt;="&amp;DATE(2026,12,7),'Q3 Daily Log'!$B$4:$B$861,"&lt;="&amp;DATE(2026,12,11),'Q3 Daily Log'!$C$4:$C$861,'Q3 Setup'!$C$17),"")</f>
        <v/>
      </c>
      <c r="F159" s="52" t="str">
        <f>IFERROR(AVERAGEIFS('Q3 Daily Log'!$I$4:$I$861,'Q3 Daily Log'!$B$4:$B$861,"&gt;="&amp;DATE(2026,12,7),'Q3 Daily Log'!$B$4:$B$861,"&lt;="&amp;DATE(2026,12,11),'Q3 Daily Log'!$C$4:$C$861,'Q3 Setup'!$C$17),"")</f>
        <v/>
      </c>
      <c r="G159" s="51" t="str">
        <f>IFERROR(AVERAGEIFS('Q3 Daily Log'!$K$4:$K$861,'Q3 Daily Log'!$B$4:$B$861,"&gt;="&amp;DATE(2026,12,7),'Q3 Daily Log'!$B$4:$B$861,"&lt;="&amp;DATE(2026,12,11),'Q3 Daily Log'!$C$4:$C$861,'Q3 Setup'!$C$17),"")</f>
        <v/>
      </c>
      <c r="H159" s="50">
        <f>IFERROR(SUMIFS('Q3 Daily Log'!$E$4:$E$861,'Q3 Daily Log'!$B$4:$B$861,"&gt;="&amp;DATE(2026,12,7),'Q3 Daily Log'!$B$4:$B$861,"&lt;="&amp;DATE(2026,12,11),'Q3 Daily Log'!$C$4:$C$861,'Q3 Setup'!$C$17),"")</f>
        <v>0</v>
      </c>
      <c r="I159" s="52">
        <f>IFERROR(SUMIFS('Q3 Daily Log'!$I$4:$I$861,'Q3 Daily Log'!$B$4:$B$861,"&gt;="&amp;DATE(2026,12,7),'Q3 Daily Log'!$B$4:$B$861,"&lt;="&amp;DATE(2026,12,11),'Q3 Daily Log'!$C$4:$C$861,'Q3 Setup'!$C$17),"")</f>
        <v>0</v>
      </c>
      <c r="J159" s="50">
        <f>IFERROR(SUMIFS('Q3 Daily Log'!$L$4:$L$861,'Q3 Daily Log'!$B$4:$B$861,"&gt;="&amp;DATE(2026,12,7),'Q3 Daily Log'!$B$4:$B$861,"&lt;="&amp;DATE(2026,12,11),'Q3 Daily Log'!$C$4:$C$861,'Q3 Setup'!$C$17),"")</f>
        <v>0</v>
      </c>
      <c r="K159" s="50">
        <f>IFERROR(SUMIFS('Q3 Daily Log'!$M$4:$M$861,'Q3 Daily Log'!$B$4:$B$861,"&gt;="&amp;DATE(2026,12,7),'Q3 Daily Log'!$B$4:$B$861,"&lt;="&amp;DATE(2026,12,11),'Q3 Daily Log'!$C$4:$C$861,'Q3 Setup'!$C$17),"")</f>
        <v>0</v>
      </c>
      <c r="L159" s="29">
        <f>IFERROR(SUMIFS('Q3 Daily Log'!$N$4:$N$861,'Q3 Daily Log'!$B$4:$B$861,"&gt;="&amp;DATE(2026,12,7),'Q3 Daily Log'!$B$4:$B$861,"&lt;="&amp;DATE(2026,12,11),'Q3 Daily Log'!$C$4:$C$861,'Q3 Setup'!$C$17),"")</f>
        <v>0</v>
      </c>
      <c r="M159" s="51" t="str">
        <f>IFERROR(SUMIFS('Q3 Daily Log'!$N$4:$N$861,'Q3 Daily Log'!$B$4:$B$861,"&gt;="&amp;DATE(2026,12,7),'Q3 Daily Log'!$B$4:$B$861,"&lt;="&amp;DATE(2026,12,11),'Q3 Daily Log'!$C$4:$C$861,'Q3 Setup'!$C$17)/SUMIFS('Q3 Daily Log'!$O$4:$O$861,'Q3 Daily Log'!$B$4:$B$861,"&gt;="&amp;DATE(2026,12,7),'Q3 Daily Log'!$B$4:$B$861,"&lt;="&amp;DATE(2026,12,11),'Q3 Daily Log'!$C$4:$C$861,'Q3 Setup'!$C$17),"" )</f>
        <v/>
      </c>
    </row>
    <row r="160" spans="2:13" ht="18.75" customHeight="1" x14ac:dyDescent="0.2">
      <c r="B160" s="53" t="s">
        <v>120</v>
      </c>
      <c r="C160" s="54">
        <f>'Q3 Setup'!$C$18</f>
        <v>0</v>
      </c>
      <c r="D160" s="55" t="str">
        <f>IFERROR(AVERAGEIFS('Q3 Daily Log'!$E$4:$E$861,'Q3 Daily Log'!$B$4:$B$861,"&gt;="&amp;DATE(2026,12,7),'Q3 Daily Log'!$B$4:$B$861,"&lt;="&amp;DATE(2026,12,11),'Q3 Daily Log'!$C$4:$C$861,'Q3 Setup'!$C$18),"")</f>
        <v/>
      </c>
      <c r="E160" s="56" t="str">
        <f>IFERROR(AVERAGEIFS('Q3 Daily Log'!$H$4:$H$861,'Q3 Daily Log'!$B$4:$B$861,"&gt;="&amp;DATE(2026,12,7),'Q3 Daily Log'!$B$4:$B$861,"&lt;="&amp;DATE(2026,12,11),'Q3 Daily Log'!$C$4:$C$861,'Q3 Setup'!$C$18),"")</f>
        <v/>
      </c>
      <c r="F160" s="57" t="str">
        <f>IFERROR(AVERAGEIFS('Q3 Daily Log'!$I$4:$I$861,'Q3 Daily Log'!$B$4:$B$861,"&gt;="&amp;DATE(2026,12,7),'Q3 Daily Log'!$B$4:$B$861,"&lt;="&amp;DATE(2026,12,11),'Q3 Daily Log'!$C$4:$C$861,'Q3 Setup'!$C$18),"")</f>
        <v/>
      </c>
      <c r="G160" s="56" t="str">
        <f>IFERROR(AVERAGEIFS('Q3 Daily Log'!$K$4:$K$861,'Q3 Daily Log'!$B$4:$B$861,"&gt;="&amp;DATE(2026,12,7),'Q3 Daily Log'!$B$4:$B$861,"&lt;="&amp;DATE(2026,12,11),'Q3 Daily Log'!$C$4:$C$861,'Q3 Setup'!$C$18),"")</f>
        <v/>
      </c>
      <c r="H160" s="55">
        <f>IFERROR(SUMIFS('Q3 Daily Log'!$E$4:$E$861,'Q3 Daily Log'!$B$4:$B$861,"&gt;="&amp;DATE(2026,12,7),'Q3 Daily Log'!$B$4:$B$861,"&lt;="&amp;DATE(2026,12,11),'Q3 Daily Log'!$C$4:$C$861,'Q3 Setup'!$C$18),"")</f>
        <v>0</v>
      </c>
      <c r="I160" s="57">
        <f>IFERROR(SUMIFS('Q3 Daily Log'!$I$4:$I$861,'Q3 Daily Log'!$B$4:$B$861,"&gt;="&amp;DATE(2026,12,7),'Q3 Daily Log'!$B$4:$B$861,"&lt;="&amp;DATE(2026,12,11),'Q3 Daily Log'!$C$4:$C$861,'Q3 Setup'!$C$18),"")</f>
        <v>0</v>
      </c>
      <c r="J160" s="55">
        <f>IFERROR(SUMIFS('Q3 Daily Log'!$L$4:$L$861,'Q3 Daily Log'!$B$4:$B$861,"&gt;="&amp;DATE(2026,12,7),'Q3 Daily Log'!$B$4:$B$861,"&lt;="&amp;DATE(2026,12,11),'Q3 Daily Log'!$C$4:$C$861,'Q3 Setup'!$C$18),"")</f>
        <v>0</v>
      </c>
      <c r="K160" s="55">
        <f>IFERROR(SUMIFS('Q3 Daily Log'!$M$4:$M$861,'Q3 Daily Log'!$B$4:$B$861,"&gt;="&amp;DATE(2026,12,7),'Q3 Daily Log'!$B$4:$B$861,"&lt;="&amp;DATE(2026,12,11),'Q3 Daily Log'!$C$4:$C$861,'Q3 Setup'!$C$18),"")</f>
        <v>0</v>
      </c>
      <c r="L160" s="29">
        <f>IFERROR(SUMIFS('Q3 Daily Log'!$N$4:$N$861,'Q3 Daily Log'!$B$4:$B$861,"&gt;="&amp;DATE(2026,12,7),'Q3 Daily Log'!$B$4:$B$861,"&lt;="&amp;DATE(2026,12,11),'Q3 Daily Log'!$C$4:$C$861,'Q3 Setup'!$C$18),"")</f>
        <v>0</v>
      </c>
      <c r="M160" s="56" t="str">
        <f>IFERROR(SUMIFS('Q3 Daily Log'!$N$4:$N$861,'Q3 Daily Log'!$B$4:$B$861,"&gt;="&amp;DATE(2026,12,7),'Q3 Daily Log'!$B$4:$B$861,"&lt;="&amp;DATE(2026,12,11),'Q3 Daily Log'!$C$4:$C$861,'Q3 Setup'!$C$18)/SUMIFS('Q3 Daily Log'!$O$4:$O$861,'Q3 Daily Log'!$B$4:$B$861,"&gt;="&amp;DATE(2026,12,7),'Q3 Daily Log'!$B$4:$B$861,"&lt;="&amp;DATE(2026,12,11),'Q3 Daily Log'!$C$4:$C$861,'Q3 Setup'!$C$18),"" )</f>
        <v/>
      </c>
    </row>
    <row r="161" spans="2:13" ht="18.75" customHeight="1" x14ac:dyDescent="0.2">
      <c r="B161" s="95" t="s">
        <v>121</v>
      </c>
      <c r="C161" s="95"/>
      <c r="D161" s="76" t="str">
        <f>IFERROR(AVERAGE(D149:D160),"")</f>
        <v/>
      </c>
      <c r="E161" s="77" t="str">
        <f>IFERROR(AVERAGE(E149:E160),"")</f>
        <v/>
      </c>
      <c r="F161" s="78" t="str">
        <f>IFERROR(AVERAGE(F149:F160),"")</f>
        <v/>
      </c>
      <c r="G161" s="77" t="str">
        <f>IFERROR(AVERAGE(G149:G160),"")</f>
        <v/>
      </c>
      <c r="H161" s="76">
        <f>IFERROR(SUM(H149:H160),"")</f>
        <v>0</v>
      </c>
      <c r="I161" s="79">
        <f>IFERROR(SUM(I149:I160),"")</f>
        <v>0</v>
      </c>
      <c r="J161" s="76">
        <f>IFERROR(SUM(J149:J160),"")</f>
        <v>0</v>
      </c>
      <c r="K161" s="76">
        <f>IFERROR(SUM(K149:K160),"")</f>
        <v>0</v>
      </c>
      <c r="L161" s="80">
        <f>IFERROR(SUM(L149:L160),"")</f>
        <v>0</v>
      </c>
      <c r="M161" s="77" t="str">
        <f>IFERROR(AVERAGE(M149:M160),"")</f>
        <v/>
      </c>
    </row>
    <row r="162" spans="2:13" ht="7.5" customHeight="1" x14ac:dyDescent="0.2"/>
    <row r="163" spans="2:13" ht="25.5" customHeight="1" x14ac:dyDescent="0.2">
      <c r="B163" s="94" t="s">
        <v>148</v>
      </c>
      <c r="C163" s="94"/>
      <c r="D163" s="74">
        <v>46370</v>
      </c>
      <c r="E163" s="74">
        <v>46374</v>
      </c>
      <c r="F163" s="75"/>
      <c r="G163" s="75"/>
      <c r="H163" s="75"/>
      <c r="I163" s="75"/>
      <c r="J163" s="75"/>
      <c r="K163" s="75"/>
      <c r="L163" s="75"/>
      <c r="M163" s="75"/>
    </row>
    <row r="164" spans="2:13" ht="36" customHeight="1" x14ac:dyDescent="0.2">
      <c r="B164" s="47" t="s">
        <v>60</v>
      </c>
      <c r="C164" s="47" t="s">
        <v>24</v>
      </c>
      <c r="D164" s="47" t="s">
        <v>61</v>
      </c>
      <c r="E164" s="47" t="s">
        <v>62</v>
      </c>
      <c r="F164" s="47" t="s">
        <v>63</v>
      </c>
      <c r="G164" s="47" t="s">
        <v>64</v>
      </c>
      <c r="H164" s="47" t="s">
        <v>65</v>
      </c>
      <c r="I164" s="47" t="s">
        <v>66</v>
      </c>
      <c r="J164" s="47" t="s">
        <v>67</v>
      </c>
      <c r="K164" s="47" t="s">
        <v>68</v>
      </c>
      <c r="L164" s="47" t="s">
        <v>69</v>
      </c>
      <c r="M164" s="47" t="s">
        <v>70</v>
      </c>
    </row>
    <row r="165" spans="2:13" ht="18.75" customHeight="1" x14ac:dyDescent="0.2">
      <c r="B165" s="48" t="s">
        <v>123</v>
      </c>
      <c r="C165" s="49" t="str">
        <f>'Q3 Setup'!$C$7</f>
        <v>Rep 1</v>
      </c>
      <c r="D165" s="50" t="str">
        <f>IFERROR(AVERAGEIFS('Q3 Daily Log'!$E$4:$E$861,'Q3 Daily Log'!$B$4:$B$861,"&gt;="&amp;DATE(2026,12,14),'Q3 Daily Log'!$B$4:$B$861,"&lt;="&amp;DATE(2026,12,18),'Q3 Daily Log'!$C$4:$C$861,'Q3 Setup'!$C$7),"")</f>
        <v/>
      </c>
      <c r="E165" s="51" t="str">
        <f>IFERROR(AVERAGEIFS('Q3 Daily Log'!$H$4:$H$861,'Q3 Daily Log'!$B$4:$B$861,"&gt;="&amp;DATE(2026,12,14),'Q3 Daily Log'!$B$4:$B$861,"&lt;="&amp;DATE(2026,12,18),'Q3 Daily Log'!$C$4:$C$861,'Q3 Setup'!$C$7),"")</f>
        <v/>
      </c>
      <c r="F165" s="52" t="str">
        <f>IFERROR(AVERAGEIFS('Q3 Daily Log'!$I$4:$I$861,'Q3 Daily Log'!$B$4:$B$861,"&gt;="&amp;DATE(2026,12,14),'Q3 Daily Log'!$B$4:$B$861,"&lt;="&amp;DATE(2026,12,18),'Q3 Daily Log'!$C$4:$C$861,'Q3 Setup'!$C$7),"")</f>
        <v/>
      </c>
      <c r="G165" s="51" t="str">
        <f>IFERROR(AVERAGEIFS('Q3 Daily Log'!$K$4:$K$861,'Q3 Daily Log'!$B$4:$B$861,"&gt;="&amp;DATE(2026,12,14),'Q3 Daily Log'!$B$4:$B$861,"&lt;="&amp;DATE(2026,12,18),'Q3 Daily Log'!$C$4:$C$861,'Q3 Setup'!$C$7),"")</f>
        <v/>
      </c>
      <c r="H165" s="50">
        <f>IFERROR(SUMIFS('Q3 Daily Log'!$E$4:$E$861,'Q3 Daily Log'!$B$4:$B$861,"&gt;="&amp;DATE(2026,12,14),'Q3 Daily Log'!$B$4:$B$861,"&lt;="&amp;DATE(2026,12,18),'Q3 Daily Log'!$C$4:$C$861,'Q3 Setup'!$C$7),"")</f>
        <v>0</v>
      </c>
      <c r="I165" s="52">
        <f>IFERROR(SUMIFS('Q3 Daily Log'!$I$4:$I$861,'Q3 Daily Log'!$B$4:$B$861,"&gt;="&amp;DATE(2026,12,14),'Q3 Daily Log'!$B$4:$B$861,"&lt;="&amp;DATE(2026,12,18),'Q3 Daily Log'!$C$4:$C$861,'Q3 Setup'!$C$7),"")</f>
        <v>0</v>
      </c>
      <c r="J165" s="50">
        <f>IFERROR(SUMIFS('Q3 Daily Log'!$L$4:$L$861,'Q3 Daily Log'!$B$4:$B$861,"&gt;="&amp;DATE(2026,12,14),'Q3 Daily Log'!$B$4:$B$861,"&lt;="&amp;DATE(2026,12,18),'Q3 Daily Log'!$C$4:$C$861,'Q3 Setup'!$C$7),"")</f>
        <v>0</v>
      </c>
      <c r="K165" s="50">
        <f>IFERROR(SUMIFS('Q3 Daily Log'!$M$4:$M$861,'Q3 Daily Log'!$B$4:$B$861,"&gt;="&amp;DATE(2026,12,14),'Q3 Daily Log'!$B$4:$B$861,"&lt;="&amp;DATE(2026,12,18),'Q3 Daily Log'!$C$4:$C$861,'Q3 Setup'!$C$7),"")</f>
        <v>0</v>
      </c>
      <c r="L165" s="29">
        <f>IFERROR(SUMIFS('Q3 Daily Log'!$N$4:$N$861,'Q3 Daily Log'!$B$4:$B$861,"&gt;="&amp;DATE(2026,12,14),'Q3 Daily Log'!$B$4:$B$861,"&lt;="&amp;DATE(2026,12,18),'Q3 Daily Log'!$C$4:$C$861,'Q3 Setup'!$C$7),"")</f>
        <v>0</v>
      </c>
      <c r="M165" s="51" t="str">
        <f>IFERROR(SUMIFS('Q3 Daily Log'!$N$4:$N$861,'Q3 Daily Log'!$B$4:$B$861,"&gt;="&amp;DATE(2026,12,14),'Q3 Daily Log'!$B$4:$B$861,"&lt;="&amp;DATE(2026,12,18),'Q3 Daily Log'!$C$4:$C$861,'Q3 Setup'!$C$7)/SUMIFS('Q3 Daily Log'!$O$4:$O$861,'Q3 Daily Log'!$B$4:$B$861,"&gt;="&amp;DATE(2026,12,14),'Q3 Daily Log'!$B$4:$B$861,"&lt;="&amp;DATE(2026,12,18),'Q3 Daily Log'!$C$4:$C$861,'Q3 Setup'!$C$7),"" )</f>
        <v/>
      </c>
    </row>
    <row r="166" spans="2:13" ht="18.75" customHeight="1" x14ac:dyDescent="0.2">
      <c r="B166" s="53" t="s">
        <v>123</v>
      </c>
      <c r="C166" s="54" t="str">
        <f>'Q3 Setup'!$C$8</f>
        <v>Rep 2</v>
      </c>
      <c r="D166" s="55" t="str">
        <f>IFERROR(AVERAGEIFS('Q3 Daily Log'!$E$4:$E$861,'Q3 Daily Log'!$B$4:$B$861,"&gt;="&amp;DATE(2026,12,14),'Q3 Daily Log'!$B$4:$B$861,"&lt;="&amp;DATE(2026,12,18),'Q3 Daily Log'!$C$4:$C$861,'Q3 Setup'!$C$8),"")</f>
        <v/>
      </c>
      <c r="E166" s="56" t="str">
        <f>IFERROR(AVERAGEIFS('Q3 Daily Log'!$H$4:$H$861,'Q3 Daily Log'!$B$4:$B$861,"&gt;="&amp;DATE(2026,12,14),'Q3 Daily Log'!$B$4:$B$861,"&lt;="&amp;DATE(2026,12,18),'Q3 Daily Log'!$C$4:$C$861,'Q3 Setup'!$C$8),"")</f>
        <v/>
      </c>
      <c r="F166" s="57" t="str">
        <f>IFERROR(AVERAGEIFS('Q3 Daily Log'!$I$4:$I$861,'Q3 Daily Log'!$B$4:$B$861,"&gt;="&amp;DATE(2026,12,14),'Q3 Daily Log'!$B$4:$B$861,"&lt;="&amp;DATE(2026,12,18),'Q3 Daily Log'!$C$4:$C$861,'Q3 Setup'!$C$8),"")</f>
        <v/>
      </c>
      <c r="G166" s="56" t="str">
        <f>IFERROR(AVERAGEIFS('Q3 Daily Log'!$K$4:$K$861,'Q3 Daily Log'!$B$4:$B$861,"&gt;="&amp;DATE(2026,12,14),'Q3 Daily Log'!$B$4:$B$861,"&lt;="&amp;DATE(2026,12,18),'Q3 Daily Log'!$C$4:$C$861,'Q3 Setup'!$C$8),"")</f>
        <v/>
      </c>
      <c r="H166" s="55">
        <f>IFERROR(SUMIFS('Q3 Daily Log'!$E$4:$E$861,'Q3 Daily Log'!$B$4:$B$861,"&gt;="&amp;DATE(2026,12,14),'Q3 Daily Log'!$B$4:$B$861,"&lt;="&amp;DATE(2026,12,18),'Q3 Daily Log'!$C$4:$C$861,'Q3 Setup'!$C$8),"")</f>
        <v>0</v>
      </c>
      <c r="I166" s="57">
        <f>IFERROR(SUMIFS('Q3 Daily Log'!$I$4:$I$861,'Q3 Daily Log'!$B$4:$B$861,"&gt;="&amp;DATE(2026,12,14),'Q3 Daily Log'!$B$4:$B$861,"&lt;="&amp;DATE(2026,12,18),'Q3 Daily Log'!$C$4:$C$861,'Q3 Setup'!$C$8),"")</f>
        <v>0</v>
      </c>
      <c r="J166" s="55">
        <f>IFERROR(SUMIFS('Q3 Daily Log'!$L$4:$L$861,'Q3 Daily Log'!$B$4:$B$861,"&gt;="&amp;DATE(2026,12,14),'Q3 Daily Log'!$B$4:$B$861,"&lt;="&amp;DATE(2026,12,18),'Q3 Daily Log'!$C$4:$C$861,'Q3 Setup'!$C$8),"")</f>
        <v>0</v>
      </c>
      <c r="K166" s="55">
        <f>IFERROR(SUMIFS('Q3 Daily Log'!$M$4:$M$861,'Q3 Daily Log'!$B$4:$B$861,"&gt;="&amp;DATE(2026,12,14),'Q3 Daily Log'!$B$4:$B$861,"&lt;="&amp;DATE(2026,12,18),'Q3 Daily Log'!$C$4:$C$861,'Q3 Setup'!$C$8),"")</f>
        <v>0</v>
      </c>
      <c r="L166" s="29">
        <f>IFERROR(SUMIFS('Q3 Daily Log'!$N$4:$N$861,'Q3 Daily Log'!$B$4:$B$861,"&gt;="&amp;DATE(2026,12,14),'Q3 Daily Log'!$B$4:$B$861,"&lt;="&amp;DATE(2026,12,18),'Q3 Daily Log'!$C$4:$C$861,'Q3 Setup'!$C$8),"")</f>
        <v>0</v>
      </c>
      <c r="M166" s="56" t="str">
        <f>IFERROR(SUMIFS('Q3 Daily Log'!$N$4:$N$861,'Q3 Daily Log'!$B$4:$B$861,"&gt;="&amp;DATE(2026,12,14),'Q3 Daily Log'!$B$4:$B$861,"&lt;="&amp;DATE(2026,12,18),'Q3 Daily Log'!$C$4:$C$861,'Q3 Setup'!$C$8)/SUMIFS('Q3 Daily Log'!$O$4:$O$861,'Q3 Daily Log'!$B$4:$B$861,"&gt;="&amp;DATE(2026,12,14),'Q3 Daily Log'!$B$4:$B$861,"&lt;="&amp;DATE(2026,12,18),'Q3 Daily Log'!$C$4:$C$861,'Q3 Setup'!$C$8),"" )</f>
        <v/>
      </c>
    </row>
    <row r="167" spans="2:13" ht="18.75" customHeight="1" x14ac:dyDescent="0.2">
      <c r="B167" s="48" t="s">
        <v>123</v>
      </c>
      <c r="C167" s="49" t="str">
        <f>'Q3 Setup'!$C$9</f>
        <v>Rep 3</v>
      </c>
      <c r="D167" s="50" t="str">
        <f>IFERROR(AVERAGEIFS('Q3 Daily Log'!$E$4:$E$861,'Q3 Daily Log'!$B$4:$B$861,"&gt;="&amp;DATE(2026,12,14),'Q3 Daily Log'!$B$4:$B$861,"&lt;="&amp;DATE(2026,12,18),'Q3 Daily Log'!$C$4:$C$861,'Q3 Setup'!$C$9),"")</f>
        <v/>
      </c>
      <c r="E167" s="51" t="str">
        <f>IFERROR(AVERAGEIFS('Q3 Daily Log'!$H$4:$H$861,'Q3 Daily Log'!$B$4:$B$861,"&gt;="&amp;DATE(2026,12,14),'Q3 Daily Log'!$B$4:$B$861,"&lt;="&amp;DATE(2026,12,18),'Q3 Daily Log'!$C$4:$C$861,'Q3 Setup'!$C$9),"")</f>
        <v/>
      </c>
      <c r="F167" s="52" t="str">
        <f>IFERROR(AVERAGEIFS('Q3 Daily Log'!$I$4:$I$861,'Q3 Daily Log'!$B$4:$B$861,"&gt;="&amp;DATE(2026,12,14),'Q3 Daily Log'!$B$4:$B$861,"&lt;="&amp;DATE(2026,12,18),'Q3 Daily Log'!$C$4:$C$861,'Q3 Setup'!$C$9),"")</f>
        <v/>
      </c>
      <c r="G167" s="51" t="str">
        <f>IFERROR(AVERAGEIFS('Q3 Daily Log'!$K$4:$K$861,'Q3 Daily Log'!$B$4:$B$861,"&gt;="&amp;DATE(2026,12,14),'Q3 Daily Log'!$B$4:$B$861,"&lt;="&amp;DATE(2026,12,18),'Q3 Daily Log'!$C$4:$C$861,'Q3 Setup'!$C$9),"")</f>
        <v/>
      </c>
      <c r="H167" s="50">
        <f>IFERROR(SUMIFS('Q3 Daily Log'!$E$4:$E$861,'Q3 Daily Log'!$B$4:$B$861,"&gt;="&amp;DATE(2026,12,14),'Q3 Daily Log'!$B$4:$B$861,"&lt;="&amp;DATE(2026,12,18),'Q3 Daily Log'!$C$4:$C$861,'Q3 Setup'!$C$9),"")</f>
        <v>0</v>
      </c>
      <c r="I167" s="52">
        <f>IFERROR(SUMIFS('Q3 Daily Log'!$I$4:$I$861,'Q3 Daily Log'!$B$4:$B$861,"&gt;="&amp;DATE(2026,12,14),'Q3 Daily Log'!$B$4:$B$861,"&lt;="&amp;DATE(2026,12,18),'Q3 Daily Log'!$C$4:$C$861,'Q3 Setup'!$C$9),"")</f>
        <v>0</v>
      </c>
      <c r="J167" s="50">
        <f>IFERROR(SUMIFS('Q3 Daily Log'!$L$4:$L$861,'Q3 Daily Log'!$B$4:$B$861,"&gt;="&amp;DATE(2026,12,14),'Q3 Daily Log'!$B$4:$B$861,"&lt;="&amp;DATE(2026,12,18),'Q3 Daily Log'!$C$4:$C$861,'Q3 Setup'!$C$9),"")</f>
        <v>0</v>
      </c>
      <c r="K167" s="50">
        <f>IFERROR(SUMIFS('Q3 Daily Log'!$M$4:$M$861,'Q3 Daily Log'!$B$4:$B$861,"&gt;="&amp;DATE(2026,12,14),'Q3 Daily Log'!$B$4:$B$861,"&lt;="&amp;DATE(2026,12,18),'Q3 Daily Log'!$C$4:$C$861,'Q3 Setup'!$C$9),"")</f>
        <v>0</v>
      </c>
      <c r="L167" s="29">
        <f>IFERROR(SUMIFS('Q3 Daily Log'!$N$4:$N$861,'Q3 Daily Log'!$B$4:$B$861,"&gt;="&amp;DATE(2026,12,14),'Q3 Daily Log'!$B$4:$B$861,"&lt;="&amp;DATE(2026,12,18),'Q3 Daily Log'!$C$4:$C$861,'Q3 Setup'!$C$9),"")</f>
        <v>0</v>
      </c>
      <c r="M167" s="51" t="str">
        <f>IFERROR(SUMIFS('Q3 Daily Log'!$N$4:$N$861,'Q3 Daily Log'!$B$4:$B$861,"&gt;="&amp;DATE(2026,12,14),'Q3 Daily Log'!$B$4:$B$861,"&lt;="&amp;DATE(2026,12,18),'Q3 Daily Log'!$C$4:$C$861,'Q3 Setup'!$C$9)/SUMIFS('Q3 Daily Log'!$O$4:$O$861,'Q3 Daily Log'!$B$4:$B$861,"&gt;="&amp;DATE(2026,12,14),'Q3 Daily Log'!$B$4:$B$861,"&lt;="&amp;DATE(2026,12,18),'Q3 Daily Log'!$C$4:$C$861,'Q3 Setup'!$C$9),"" )</f>
        <v/>
      </c>
    </row>
    <row r="168" spans="2:13" ht="18.75" customHeight="1" x14ac:dyDescent="0.2">
      <c r="B168" s="53" t="s">
        <v>123</v>
      </c>
      <c r="C168" s="54" t="str">
        <f>'Q3 Setup'!$C$10</f>
        <v>Rep 4</v>
      </c>
      <c r="D168" s="55" t="str">
        <f>IFERROR(AVERAGEIFS('Q3 Daily Log'!$E$4:$E$861,'Q3 Daily Log'!$B$4:$B$861,"&gt;="&amp;DATE(2026,12,14),'Q3 Daily Log'!$B$4:$B$861,"&lt;="&amp;DATE(2026,12,18),'Q3 Daily Log'!$C$4:$C$861,'Q3 Setup'!$C$10),"")</f>
        <v/>
      </c>
      <c r="E168" s="56" t="str">
        <f>IFERROR(AVERAGEIFS('Q3 Daily Log'!$H$4:$H$861,'Q3 Daily Log'!$B$4:$B$861,"&gt;="&amp;DATE(2026,12,14),'Q3 Daily Log'!$B$4:$B$861,"&lt;="&amp;DATE(2026,12,18),'Q3 Daily Log'!$C$4:$C$861,'Q3 Setup'!$C$10),"")</f>
        <v/>
      </c>
      <c r="F168" s="57" t="str">
        <f>IFERROR(AVERAGEIFS('Q3 Daily Log'!$I$4:$I$861,'Q3 Daily Log'!$B$4:$B$861,"&gt;="&amp;DATE(2026,12,14),'Q3 Daily Log'!$B$4:$B$861,"&lt;="&amp;DATE(2026,12,18),'Q3 Daily Log'!$C$4:$C$861,'Q3 Setup'!$C$10),"")</f>
        <v/>
      </c>
      <c r="G168" s="56" t="str">
        <f>IFERROR(AVERAGEIFS('Q3 Daily Log'!$K$4:$K$861,'Q3 Daily Log'!$B$4:$B$861,"&gt;="&amp;DATE(2026,12,14),'Q3 Daily Log'!$B$4:$B$861,"&lt;="&amp;DATE(2026,12,18),'Q3 Daily Log'!$C$4:$C$861,'Q3 Setup'!$C$10),"")</f>
        <v/>
      </c>
      <c r="H168" s="55">
        <f>IFERROR(SUMIFS('Q3 Daily Log'!$E$4:$E$861,'Q3 Daily Log'!$B$4:$B$861,"&gt;="&amp;DATE(2026,12,14),'Q3 Daily Log'!$B$4:$B$861,"&lt;="&amp;DATE(2026,12,18),'Q3 Daily Log'!$C$4:$C$861,'Q3 Setup'!$C$10),"")</f>
        <v>0</v>
      </c>
      <c r="I168" s="57">
        <f>IFERROR(SUMIFS('Q3 Daily Log'!$I$4:$I$861,'Q3 Daily Log'!$B$4:$B$861,"&gt;="&amp;DATE(2026,12,14),'Q3 Daily Log'!$B$4:$B$861,"&lt;="&amp;DATE(2026,12,18),'Q3 Daily Log'!$C$4:$C$861,'Q3 Setup'!$C$10),"")</f>
        <v>0</v>
      </c>
      <c r="J168" s="55">
        <f>IFERROR(SUMIFS('Q3 Daily Log'!$L$4:$L$861,'Q3 Daily Log'!$B$4:$B$861,"&gt;="&amp;DATE(2026,12,14),'Q3 Daily Log'!$B$4:$B$861,"&lt;="&amp;DATE(2026,12,18),'Q3 Daily Log'!$C$4:$C$861,'Q3 Setup'!$C$10),"")</f>
        <v>0</v>
      </c>
      <c r="K168" s="55">
        <f>IFERROR(SUMIFS('Q3 Daily Log'!$M$4:$M$861,'Q3 Daily Log'!$B$4:$B$861,"&gt;="&amp;DATE(2026,12,14),'Q3 Daily Log'!$B$4:$B$861,"&lt;="&amp;DATE(2026,12,18),'Q3 Daily Log'!$C$4:$C$861,'Q3 Setup'!$C$10),"")</f>
        <v>0</v>
      </c>
      <c r="L168" s="29">
        <f>IFERROR(SUMIFS('Q3 Daily Log'!$N$4:$N$861,'Q3 Daily Log'!$B$4:$B$861,"&gt;="&amp;DATE(2026,12,14),'Q3 Daily Log'!$B$4:$B$861,"&lt;="&amp;DATE(2026,12,18),'Q3 Daily Log'!$C$4:$C$861,'Q3 Setup'!$C$10),"")</f>
        <v>0</v>
      </c>
      <c r="M168" s="56" t="str">
        <f>IFERROR(SUMIFS('Q3 Daily Log'!$N$4:$N$861,'Q3 Daily Log'!$B$4:$B$861,"&gt;="&amp;DATE(2026,12,14),'Q3 Daily Log'!$B$4:$B$861,"&lt;="&amp;DATE(2026,12,18),'Q3 Daily Log'!$C$4:$C$861,'Q3 Setup'!$C$10)/SUMIFS('Q3 Daily Log'!$O$4:$O$861,'Q3 Daily Log'!$B$4:$B$861,"&gt;="&amp;DATE(2026,12,14),'Q3 Daily Log'!$B$4:$B$861,"&lt;="&amp;DATE(2026,12,18),'Q3 Daily Log'!$C$4:$C$861,'Q3 Setup'!$C$10),"" )</f>
        <v/>
      </c>
    </row>
    <row r="169" spans="2:13" ht="18.75" customHeight="1" x14ac:dyDescent="0.2">
      <c r="B169" s="48" t="s">
        <v>123</v>
      </c>
      <c r="C169" s="49" t="str">
        <f>'Q3 Setup'!$C$11</f>
        <v>Rep 5</v>
      </c>
      <c r="D169" s="50" t="str">
        <f>IFERROR(AVERAGEIFS('Q3 Daily Log'!$E$4:$E$861,'Q3 Daily Log'!$B$4:$B$861,"&gt;="&amp;DATE(2026,12,14),'Q3 Daily Log'!$B$4:$B$861,"&lt;="&amp;DATE(2026,12,18),'Q3 Daily Log'!$C$4:$C$861,'Q3 Setup'!$C$11),"")</f>
        <v/>
      </c>
      <c r="E169" s="51" t="str">
        <f>IFERROR(AVERAGEIFS('Q3 Daily Log'!$H$4:$H$861,'Q3 Daily Log'!$B$4:$B$861,"&gt;="&amp;DATE(2026,12,14),'Q3 Daily Log'!$B$4:$B$861,"&lt;="&amp;DATE(2026,12,18),'Q3 Daily Log'!$C$4:$C$861,'Q3 Setup'!$C$11),"")</f>
        <v/>
      </c>
      <c r="F169" s="52" t="str">
        <f>IFERROR(AVERAGEIFS('Q3 Daily Log'!$I$4:$I$861,'Q3 Daily Log'!$B$4:$B$861,"&gt;="&amp;DATE(2026,12,14),'Q3 Daily Log'!$B$4:$B$861,"&lt;="&amp;DATE(2026,12,18),'Q3 Daily Log'!$C$4:$C$861,'Q3 Setup'!$C$11),"")</f>
        <v/>
      </c>
      <c r="G169" s="51" t="str">
        <f>IFERROR(AVERAGEIFS('Q3 Daily Log'!$K$4:$K$861,'Q3 Daily Log'!$B$4:$B$861,"&gt;="&amp;DATE(2026,12,14),'Q3 Daily Log'!$B$4:$B$861,"&lt;="&amp;DATE(2026,12,18),'Q3 Daily Log'!$C$4:$C$861,'Q3 Setup'!$C$11),"")</f>
        <v/>
      </c>
      <c r="H169" s="50">
        <f>IFERROR(SUMIFS('Q3 Daily Log'!$E$4:$E$861,'Q3 Daily Log'!$B$4:$B$861,"&gt;="&amp;DATE(2026,12,14),'Q3 Daily Log'!$B$4:$B$861,"&lt;="&amp;DATE(2026,12,18),'Q3 Daily Log'!$C$4:$C$861,'Q3 Setup'!$C$11),"")</f>
        <v>0</v>
      </c>
      <c r="I169" s="52">
        <f>IFERROR(SUMIFS('Q3 Daily Log'!$I$4:$I$861,'Q3 Daily Log'!$B$4:$B$861,"&gt;="&amp;DATE(2026,12,14),'Q3 Daily Log'!$B$4:$B$861,"&lt;="&amp;DATE(2026,12,18),'Q3 Daily Log'!$C$4:$C$861,'Q3 Setup'!$C$11),"")</f>
        <v>0</v>
      </c>
      <c r="J169" s="50">
        <f>IFERROR(SUMIFS('Q3 Daily Log'!$L$4:$L$861,'Q3 Daily Log'!$B$4:$B$861,"&gt;="&amp;DATE(2026,12,14),'Q3 Daily Log'!$B$4:$B$861,"&lt;="&amp;DATE(2026,12,18),'Q3 Daily Log'!$C$4:$C$861,'Q3 Setup'!$C$11),"")</f>
        <v>0</v>
      </c>
      <c r="K169" s="50">
        <f>IFERROR(SUMIFS('Q3 Daily Log'!$M$4:$M$861,'Q3 Daily Log'!$B$4:$B$861,"&gt;="&amp;DATE(2026,12,14),'Q3 Daily Log'!$B$4:$B$861,"&lt;="&amp;DATE(2026,12,18),'Q3 Daily Log'!$C$4:$C$861,'Q3 Setup'!$C$11),"")</f>
        <v>0</v>
      </c>
      <c r="L169" s="29">
        <f>IFERROR(SUMIFS('Q3 Daily Log'!$N$4:$N$861,'Q3 Daily Log'!$B$4:$B$861,"&gt;="&amp;DATE(2026,12,14),'Q3 Daily Log'!$B$4:$B$861,"&lt;="&amp;DATE(2026,12,18),'Q3 Daily Log'!$C$4:$C$861,'Q3 Setup'!$C$11),"")</f>
        <v>0</v>
      </c>
      <c r="M169" s="51" t="str">
        <f>IFERROR(SUMIFS('Q3 Daily Log'!$N$4:$N$861,'Q3 Daily Log'!$B$4:$B$861,"&gt;="&amp;DATE(2026,12,14),'Q3 Daily Log'!$B$4:$B$861,"&lt;="&amp;DATE(2026,12,18),'Q3 Daily Log'!$C$4:$C$861,'Q3 Setup'!$C$11)/SUMIFS('Q3 Daily Log'!$O$4:$O$861,'Q3 Daily Log'!$B$4:$B$861,"&gt;="&amp;DATE(2026,12,14),'Q3 Daily Log'!$B$4:$B$861,"&lt;="&amp;DATE(2026,12,18),'Q3 Daily Log'!$C$4:$C$861,'Q3 Setup'!$C$11),"" )</f>
        <v/>
      </c>
    </row>
    <row r="170" spans="2:13" ht="18.75" customHeight="1" x14ac:dyDescent="0.2">
      <c r="B170" s="53" t="s">
        <v>123</v>
      </c>
      <c r="C170" s="54" t="str">
        <f>'Q3 Setup'!$C$12</f>
        <v>Rep 6</v>
      </c>
      <c r="D170" s="55" t="str">
        <f>IFERROR(AVERAGEIFS('Q3 Daily Log'!$E$4:$E$861,'Q3 Daily Log'!$B$4:$B$861,"&gt;="&amp;DATE(2026,12,14),'Q3 Daily Log'!$B$4:$B$861,"&lt;="&amp;DATE(2026,12,18),'Q3 Daily Log'!$C$4:$C$861,'Q3 Setup'!$C$12),"")</f>
        <v/>
      </c>
      <c r="E170" s="56" t="str">
        <f>IFERROR(AVERAGEIFS('Q3 Daily Log'!$H$4:$H$861,'Q3 Daily Log'!$B$4:$B$861,"&gt;="&amp;DATE(2026,12,14),'Q3 Daily Log'!$B$4:$B$861,"&lt;="&amp;DATE(2026,12,18),'Q3 Daily Log'!$C$4:$C$861,'Q3 Setup'!$C$12),"")</f>
        <v/>
      </c>
      <c r="F170" s="57" t="str">
        <f>IFERROR(AVERAGEIFS('Q3 Daily Log'!$I$4:$I$861,'Q3 Daily Log'!$B$4:$B$861,"&gt;="&amp;DATE(2026,12,14),'Q3 Daily Log'!$B$4:$B$861,"&lt;="&amp;DATE(2026,12,18),'Q3 Daily Log'!$C$4:$C$861,'Q3 Setup'!$C$12),"")</f>
        <v/>
      </c>
      <c r="G170" s="56" t="str">
        <f>IFERROR(AVERAGEIFS('Q3 Daily Log'!$K$4:$K$861,'Q3 Daily Log'!$B$4:$B$861,"&gt;="&amp;DATE(2026,12,14),'Q3 Daily Log'!$B$4:$B$861,"&lt;="&amp;DATE(2026,12,18),'Q3 Daily Log'!$C$4:$C$861,'Q3 Setup'!$C$12),"")</f>
        <v/>
      </c>
      <c r="H170" s="55">
        <f>IFERROR(SUMIFS('Q3 Daily Log'!$E$4:$E$861,'Q3 Daily Log'!$B$4:$B$861,"&gt;="&amp;DATE(2026,12,14),'Q3 Daily Log'!$B$4:$B$861,"&lt;="&amp;DATE(2026,12,18),'Q3 Daily Log'!$C$4:$C$861,'Q3 Setup'!$C$12),"")</f>
        <v>0</v>
      </c>
      <c r="I170" s="57">
        <f>IFERROR(SUMIFS('Q3 Daily Log'!$I$4:$I$861,'Q3 Daily Log'!$B$4:$B$861,"&gt;="&amp;DATE(2026,12,14),'Q3 Daily Log'!$B$4:$B$861,"&lt;="&amp;DATE(2026,12,18),'Q3 Daily Log'!$C$4:$C$861,'Q3 Setup'!$C$12),"")</f>
        <v>0</v>
      </c>
      <c r="J170" s="55">
        <f>IFERROR(SUMIFS('Q3 Daily Log'!$L$4:$L$861,'Q3 Daily Log'!$B$4:$B$861,"&gt;="&amp;DATE(2026,12,14),'Q3 Daily Log'!$B$4:$B$861,"&lt;="&amp;DATE(2026,12,18),'Q3 Daily Log'!$C$4:$C$861,'Q3 Setup'!$C$12),"")</f>
        <v>0</v>
      </c>
      <c r="K170" s="55">
        <f>IFERROR(SUMIFS('Q3 Daily Log'!$M$4:$M$861,'Q3 Daily Log'!$B$4:$B$861,"&gt;="&amp;DATE(2026,12,14),'Q3 Daily Log'!$B$4:$B$861,"&lt;="&amp;DATE(2026,12,18),'Q3 Daily Log'!$C$4:$C$861,'Q3 Setup'!$C$12),"")</f>
        <v>0</v>
      </c>
      <c r="L170" s="29">
        <f>IFERROR(SUMIFS('Q3 Daily Log'!$N$4:$N$861,'Q3 Daily Log'!$B$4:$B$861,"&gt;="&amp;DATE(2026,12,14),'Q3 Daily Log'!$B$4:$B$861,"&lt;="&amp;DATE(2026,12,18),'Q3 Daily Log'!$C$4:$C$861,'Q3 Setup'!$C$12),"")</f>
        <v>0</v>
      </c>
      <c r="M170" s="56" t="str">
        <f>IFERROR(SUMIFS('Q3 Daily Log'!$N$4:$N$861,'Q3 Daily Log'!$B$4:$B$861,"&gt;="&amp;DATE(2026,12,14),'Q3 Daily Log'!$B$4:$B$861,"&lt;="&amp;DATE(2026,12,18),'Q3 Daily Log'!$C$4:$C$861,'Q3 Setup'!$C$12)/SUMIFS('Q3 Daily Log'!$O$4:$O$861,'Q3 Daily Log'!$B$4:$B$861,"&gt;="&amp;DATE(2026,12,14),'Q3 Daily Log'!$B$4:$B$861,"&lt;="&amp;DATE(2026,12,18),'Q3 Daily Log'!$C$4:$C$861,'Q3 Setup'!$C$12),"" )</f>
        <v/>
      </c>
    </row>
    <row r="171" spans="2:13" ht="18.75" customHeight="1" x14ac:dyDescent="0.2">
      <c r="B171" s="48" t="s">
        <v>123</v>
      </c>
      <c r="C171" s="49" t="str">
        <f>'Q3 Setup'!$C$13</f>
        <v>Rep 7</v>
      </c>
      <c r="D171" s="50" t="str">
        <f>IFERROR(AVERAGEIFS('Q3 Daily Log'!$E$4:$E$861,'Q3 Daily Log'!$B$4:$B$861,"&gt;="&amp;DATE(2026,12,14),'Q3 Daily Log'!$B$4:$B$861,"&lt;="&amp;DATE(2026,12,18),'Q3 Daily Log'!$C$4:$C$861,'Q3 Setup'!$C$13),"")</f>
        <v/>
      </c>
      <c r="E171" s="51" t="str">
        <f>IFERROR(AVERAGEIFS('Q3 Daily Log'!$H$4:$H$861,'Q3 Daily Log'!$B$4:$B$861,"&gt;="&amp;DATE(2026,12,14),'Q3 Daily Log'!$B$4:$B$861,"&lt;="&amp;DATE(2026,12,18),'Q3 Daily Log'!$C$4:$C$861,'Q3 Setup'!$C$13),"")</f>
        <v/>
      </c>
      <c r="F171" s="52" t="str">
        <f>IFERROR(AVERAGEIFS('Q3 Daily Log'!$I$4:$I$861,'Q3 Daily Log'!$B$4:$B$861,"&gt;="&amp;DATE(2026,12,14),'Q3 Daily Log'!$B$4:$B$861,"&lt;="&amp;DATE(2026,12,18),'Q3 Daily Log'!$C$4:$C$861,'Q3 Setup'!$C$13),"")</f>
        <v/>
      </c>
      <c r="G171" s="51" t="str">
        <f>IFERROR(AVERAGEIFS('Q3 Daily Log'!$K$4:$K$861,'Q3 Daily Log'!$B$4:$B$861,"&gt;="&amp;DATE(2026,12,14),'Q3 Daily Log'!$B$4:$B$861,"&lt;="&amp;DATE(2026,12,18),'Q3 Daily Log'!$C$4:$C$861,'Q3 Setup'!$C$13),"")</f>
        <v/>
      </c>
      <c r="H171" s="50">
        <f>IFERROR(SUMIFS('Q3 Daily Log'!$E$4:$E$861,'Q3 Daily Log'!$B$4:$B$861,"&gt;="&amp;DATE(2026,12,14),'Q3 Daily Log'!$B$4:$B$861,"&lt;="&amp;DATE(2026,12,18),'Q3 Daily Log'!$C$4:$C$861,'Q3 Setup'!$C$13),"")</f>
        <v>0</v>
      </c>
      <c r="I171" s="52">
        <f>IFERROR(SUMIFS('Q3 Daily Log'!$I$4:$I$861,'Q3 Daily Log'!$B$4:$B$861,"&gt;="&amp;DATE(2026,12,14),'Q3 Daily Log'!$B$4:$B$861,"&lt;="&amp;DATE(2026,12,18),'Q3 Daily Log'!$C$4:$C$861,'Q3 Setup'!$C$13),"")</f>
        <v>0</v>
      </c>
      <c r="J171" s="50">
        <f>IFERROR(SUMIFS('Q3 Daily Log'!$L$4:$L$861,'Q3 Daily Log'!$B$4:$B$861,"&gt;="&amp;DATE(2026,12,14),'Q3 Daily Log'!$B$4:$B$861,"&lt;="&amp;DATE(2026,12,18),'Q3 Daily Log'!$C$4:$C$861,'Q3 Setup'!$C$13),"")</f>
        <v>0</v>
      </c>
      <c r="K171" s="50">
        <f>IFERROR(SUMIFS('Q3 Daily Log'!$M$4:$M$861,'Q3 Daily Log'!$B$4:$B$861,"&gt;="&amp;DATE(2026,12,14),'Q3 Daily Log'!$B$4:$B$861,"&lt;="&amp;DATE(2026,12,18),'Q3 Daily Log'!$C$4:$C$861,'Q3 Setup'!$C$13),"")</f>
        <v>0</v>
      </c>
      <c r="L171" s="29">
        <f>IFERROR(SUMIFS('Q3 Daily Log'!$N$4:$N$861,'Q3 Daily Log'!$B$4:$B$861,"&gt;="&amp;DATE(2026,12,14),'Q3 Daily Log'!$B$4:$B$861,"&lt;="&amp;DATE(2026,12,18),'Q3 Daily Log'!$C$4:$C$861,'Q3 Setup'!$C$13),"")</f>
        <v>0</v>
      </c>
      <c r="M171" s="51" t="str">
        <f>IFERROR(SUMIFS('Q3 Daily Log'!$N$4:$N$861,'Q3 Daily Log'!$B$4:$B$861,"&gt;="&amp;DATE(2026,12,14),'Q3 Daily Log'!$B$4:$B$861,"&lt;="&amp;DATE(2026,12,18),'Q3 Daily Log'!$C$4:$C$861,'Q3 Setup'!$C$13)/SUMIFS('Q3 Daily Log'!$O$4:$O$861,'Q3 Daily Log'!$B$4:$B$861,"&gt;="&amp;DATE(2026,12,14),'Q3 Daily Log'!$B$4:$B$861,"&lt;="&amp;DATE(2026,12,18),'Q3 Daily Log'!$C$4:$C$861,'Q3 Setup'!$C$13),"" )</f>
        <v/>
      </c>
    </row>
    <row r="172" spans="2:13" ht="18.75" customHeight="1" x14ac:dyDescent="0.2">
      <c r="B172" s="53" t="s">
        <v>123</v>
      </c>
      <c r="C172" s="54" t="str">
        <f>'Q3 Setup'!$C$14</f>
        <v>Rep 8</v>
      </c>
      <c r="D172" s="55" t="str">
        <f>IFERROR(AVERAGEIFS('Q3 Daily Log'!$E$4:$E$861,'Q3 Daily Log'!$B$4:$B$861,"&gt;="&amp;DATE(2026,12,14),'Q3 Daily Log'!$B$4:$B$861,"&lt;="&amp;DATE(2026,12,18),'Q3 Daily Log'!$C$4:$C$861,'Q3 Setup'!$C$14),"")</f>
        <v/>
      </c>
      <c r="E172" s="56" t="str">
        <f>IFERROR(AVERAGEIFS('Q3 Daily Log'!$H$4:$H$861,'Q3 Daily Log'!$B$4:$B$861,"&gt;="&amp;DATE(2026,12,14),'Q3 Daily Log'!$B$4:$B$861,"&lt;="&amp;DATE(2026,12,18),'Q3 Daily Log'!$C$4:$C$861,'Q3 Setup'!$C$14),"")</f>
        <v/>
      </c>
      <c r="F172" s="57" t="str">
        <f>IFERROR(AVERAGEIFS('Q3 Daily Log'!$I$4:$I$861,'Q3 Daily Log'!$B$4:$B$861,"&gt;="&amp;DATE(2026,12,14),'Q3 Daily Log'!$B$4:$B$861,"&lt;="&amp;DATE(2026,12,18),'Q3 Daily Log'!$C$4:$C$861,'Q3 Setup'!$C$14),"")</f>
        <v/>
      </c>
      <c r="G172" s="56" t="str">
        <f>IFERROR(AVERAGEIFS('Q3 Daily Log'!$K$4:$K$861,'Q3 Daily Log'!$B$4:$B$861,"&gt;="&amp;DATE(2026,12,14),'Q3 Daily Log'!$B$4:$B$861,"&lt;="&amp;DATE(2026,12,18),'Q3 Daily Log'!$C$4:$C$861,'Q3 Setup'!$C$14),"")</f>
        <v/>
      </c>
      <c r="H172" s="55">
        <f>IFERROR(SUMIFS('Q3 Daily Log'!$E$4:$E$861,'Q3 Daily Log'!$B$4:$B$861,"&gt;="&amp;DATE(2026,12,14),'Q3 Daily Log'!$B$4:$B$861,"&lt;="&amp;DATE(2026,12,18),'Q3 Daily Log'!$C$4:$C$861,'Q3 Setup'!$C$14),"")</f>
        <v>0</v>
      </c>
      <c r="I172" s="57">
        <f>IFERROR(SUMIFS('Q3 Daily Log'!$I$4:$I$861,'Q3 Daily Log'!$B$4:$B$861,"&gt;="&amp;DATE(2026,12,14),'Q3 Daily Log'!$B$4:$B$861,"&lt;="&amp;DATE(2026,12,18),'Q3 Daily Log'!$C$4:$C$861,'Q3 Setup'!$C$14),"")</f>
        <v>0</v>
      </c>
      <c r="J172" s="55">
        <f>IFERROR(SUMIFS('Q3 Daily Log'!$L$4:$L$861,'Q3 Daily Log'!$B$4:$B$861,"&gt;="&amp;DATE(2026,12,14),'Q3 Daily Log'!$B$4:$B$861,"&lt;="&amp;DATE(2026,12,18),'Q3 Daily Log'!$C$4:$C$861,'Q3 Setup'!$C$14),"")</f>
        <v>0</v>
      </c>
      <c r="K172" s="55">
        <f>IFERROR(SUMIFS('Q3 Daily Log'!$M$4:$M$861,'Q3 Daily Log'!$B$4:$B$861,"&gt;="&amp;DATE(2026,12,14),'Q3 Daily Log'!$B$4:$B$861,"&lt;="&amp;DATE(2026,12,18),'Q3 Daily Log'!$C$4:$C$861,'Q3 Setup'!$C$14),"")</f>
        <v>0</v>
      </c>
      <c r="L172" s="29">
        <f>IFERROR(SUMIFS('Q3 Daily Log'!$N$4:$N$861,'Q3 Daily Log'!$B$4:$B$861,"&gt;="&amp;DATE(2026,12,14),'Q3 Daily Log'!$B$4:$B$861,"&lt;="&amp;DATE(2026,12,18),'Q3 Daily Log'!$C$4:$C$861,'Q3 Setup'!$C$14),"")</f>
        <v>0</v>
      </c>
      <c r="M172" s="56" t="str">
        <f>IFERROR(SUMIFS('Q3 Daily Log'!$N$4:$N$861,'Q3 Daily Log'!$B$4:$B$861,"&gt;="&amp;DATE(2026,12,14),'Q3 Daily Log'!$B$4:$B$861,"&lt;="&amp;DATE(2026,12,18),'Q3 Daily Log'!$C$4:$C$861,'Q3 Setup'!$C$14)/SUMIFS('Q3 Daily Log'!$O$4:$O$861,'Q3 Daily Log'!$B$4:$B$861,"&gt;="&amp;DATE(2026,12,14),'Q3 Daily Log'!$B$4:$B$861,"&lt;="&amp;DATE(2026,12,18),'Q3 Daily Log'!$C$4:$C$861,'Q3 Setup'!$C$14),"" )</f>
        <v/>
      </c>
    </row>
    <row r="173" spans="2:13" ht="18.75" customHeight="1" x14ac:dyDescent="0.2">
      <c r="B173" s="48" t="s">
        <v>123</v>
      </c>
      <c r="C173" s="49" t="str">
        <f>'Q3 Setup'!$C$15</f>
        <v>Rep 9</v>
      </c>
      <c r="D173" s="50" t="str">
        <f>IFERROR(AVERAGEIFS('Q3 Daily Log'!$E$4:$E$861,'Q3 Daily Log'!$B$4:$B$861,"&gt;="&amp;DATE(2026,12,14),'Q3 Daily Log'!$B$4:$B$861,"&lt;="&amp;DATE(2026,12,18),'Q3 Daily Log'!$C$4:$C$861,'Q3 Setup'!$C$15),"")</f>
        <v/>
      </c>
      <c r="E173" s="51" t="str">
        <f>IFERROR(AVERAGEIFS('Q3 Daily Log'!$H$4:$H$861,'Q3 Daily Log'!$B$4:$B$861,"&gt;="&amp;DATE(2026,12,14),'Q3 Daily Log'!$B$4:$B$861,"&lt;="&amp;DATE(2026,12,18),'Q3 Daily Log'!$C$4:$C$861,'Q3 Setup'!$C$15),"")</f>
        <v/>
      </c>
      <c r="F173" s="52" t="str">
        <f>IFERROR(AVERAGEIFS('Q3 Daily Log'!$I$4:$I$861,'Q3 Daily Log'!$B$4:$B$861,"&gt;="&amp;DATE(2026,12,14),'Q3 Daily Log'!$B$4:$B$861,"&lt;="&amp;DATE(2026,12,18),'Q3 Daily Log'!$C$4:$C$861,'Q3 Setup'!$C$15),"")</f>
        <v/>
      </c>
      <c r="G173" s="51" t="str">
        <f>IFERROR(AVERAGEIFS('Q3 Daily Log'!$K$4:$K$861,'Q3 Daily Log'!$B$4:$B$861,"&gt;="&amp;DATE(2026,12,14),'Q3 Daily Log'!$B$4:$B$861,"&lt;="&amp;DATE(2026,12,18),'Q3 Daily Log'!$C$4:$C$861,'Q3 Setup'!$C$15),"")</f>
        <v/>
      </c>
      <c r="H173" s="50">
        <f>IFERROR(SUMIFS('Q3 Daily Log'!$E$4:$E$861,'Q3 Daily Log'!$B$4:$B$861,"&gt;="&amp;DATE(2026,12,14),'Q3 Daily Log'!$B$4:$B$861,"&lt;="&amp;DATE(2026,12,18),'Q3 Daily Log'!$C$4:$C$861,'Q3 Setup'!$C$15),"")</f>
        <v>0</v>
      </c>
      <c r="I173" s="52">
        <f>IFERROR(SUMIFS('Q3 Daily Log'!$I$4:$I$861,'Q3 Daily Log'!$B$4:$B$861,"&gt;="&amp;DATE(2026,12,14),'Q3 Daily Log'!$B$4:$B$861,"&lt;="&amp;DATE(2026,12,18),'Q3 Daily Log'!$C$4:$C$861,'Q3 Setup'!$C$15),"")</f>
        <v>0</v>
      </c>
      <c r="J173" s="50">
        <f>IFERROR(SUMIFS('Q3 Daily Log'!$L$4:$L$861,'Q3 Daily Log'!$B$4:$B$861,"&gt;="&amp;DATE(2026,12,14),'Q3 Daily Log'!$B$4:$B$861,"&lt;="&amp;DATE(2026,12,18),'Q3 Daily Log'!$C$4:$C$861,'Q3 Setup'!$C$15),"")</f>
        <v>0</v>
      </c>
      <c r="K173" s="50">
        <f>IFERROR(SUMIFS('Q3 Daily Log'!$M$4:$M$861,'Q3 Daily Log'!$B$4:$B$861,"&gt;="&amp;DATE(2026,12,14),'Q3 Daily Log'!$B$4:$B$861,"&lt;="&amp;DATE(2026,12,18),'Q3 Daily Log'!$C$4:$C$861,'Q3 Setup'!$C$15),"")</f>
        <v>0</v>
      </c>
      <c r="L173" s="29">
        <f>IFERROR(SUMIFS('Q3 Daily Log'!$N$4:$N$861,'Q3 Daily Log'!$B$4:$B$861,"&gt;="&amp;DATE(2026,12,14),'Q3 Daily Log'!$B$4:$B$861,"&lt;="&amp;DATE(2026,12,18),'Q3 Daily Log'!$C$4:$C$861,'Q3 Setup'!$C$15),"")</f>
        <v>0</v>
      </c>
      <c r="M173" s="51" t="str">
        <f>IFERROR(SUMIFS('Q3 Daily Log'!$N$4:$N$861,'Q3 Daily Log'!$B$4:$B$861,"&gt;="&amp;DATE(2026,12,14),'Q3 Daily Log'!$B$4:$B$861,"&lt;="&amp;DATE(2026,12,18),'Q3 Daily Log'!$C$4:$C$861,'Q3 Setup'!$C$15)/SUMIFS('Q3 Daily Log'!$O$4:$O$861,'Q3 Daily Log'!$B$4:$B$861,"&gt;="&amp;DATE(2026,12,14),'Q3 Daily Log'!$B$4:$B$861,"&lt;="&amp;DATE(2026,12,18),'Q3 Daily Log'!$C$4:$C$861,'Q3 Setup'!$C$15),"" )</f>
        <v/>
      </c>
    </row>
    <row r="174" spans="2:13" ht="18.75" customHeight="1" x14ac:dyDescent="0.2">
      <c r="B174" s="53" t="s">
        <v>123</v>
      </c>
      <c r="C174" s="54" t="str">
        <f>'Q3 Setup'!$C$16</f>
        <v>Rep 10</v>
      </c>
      <c r="D174" s="55" t="str">
        <f>IFERROR(AVERAGEIFS('Q3 Daily Log'!$E$4:$E$861,'Q3 Daily Log'!$B$4:$B$861,"&gt;="&amp;DATE(2026,12,14),'Q3 Daily Log'!$B$4:$B$861,"&lt;="&amp;DATE(2026,12,18),'Q3 Daily Log'!$C$4:$C$861,'Q3 Setup'!$C$16),"")</f>
        <v/>
      </c>
      <c r="E174" s="56" t="str">
        <f>IFERROR(AVERAGEIFS('Q3 Daily Log'!$H$4:$H$861,'Q3 Daily Log'!$B$4:$B$861,"&gt;="&amp;DATE(2026,12,14),'Q3 Daily Log'!$B$4:$B$861,"&lt;="&amp;DATE(2026,12,18),'Q3 Daily Log'!$C$4:$C$861,'Q3 Setup'!$C$16),"")</f>
        <v/>
      </c>
      <c r="F174" s="57" t="str">
        <f>IFERROR(AVERAGEIFS('Q3 Daily Log'!$I$4:$I$861,'Q3 Daily Log'!$B$4:$B$861,"&gt;="&amp;DATE(2026,12,14),'Q3 Daily Log'!$B$4:$B$861,"&lt;="&amp;DATE(2026,12,18),'Q3 Daily Log'!$C$4:$C$861,'Q3 Setup'!$C$16),"")</f>
        <v/>
      </c>
      <c r="G174" s="56" t="str">
        <f>IFERROR(AVERAGEIFS('Q3 Daily Log'!$K$4:$K$861,'Q3 Daily Log'!$B$4:$B$861,"&gt;="&amp;DATE(2026,12,14),'Q3 Daily Log'!$B$4:$B$861,"&lt;="&amp;DATE(2026,12,18),'Q3 Daily Log'!$C$4:$C$861,'Q3 Setup'!$C$16),"")</f>
        <v/>
      </c>
      <c r="H174" s="55">
        <f>IFERROR(SUMIFS('Q3 Daily Log'!$E$4:$E$861,'Q3 Daily Log'!$B$4:$B$861,"&gt;="&amp;DATE(2026,12,14),'Q3 Daily Log'!$B$4:$B$861,"&lt;="&amp;DATE(2026,12,18),'Q3 Daily Log'!$C$4:$C$861,'Q3 Setup'!$C$16),"")</f>
        <v>0</v>
      </c>
      <c r="I174" s="57">
        <f>IFERROR(SUMIFS('Q3 Daily Log'!$I$4:$I$861,'Q3 Daily Log'!$B$4:$B$861,"&gt;="&amp;DATE(2026,12,14),'Q3 Daily Log'!$B$4:$B$861,"&lt;="&amp;DATE(2026,12,18),'Q3 Daily Log'!$C$4:$C$861,'Q3 Setup'!$C$16),"")</f>
        <v>0</v>
      </c>
      <c r="J174" s="55">
        <f>IFERROR(SUMIFS('Q3 Daily Log'!$L$4:$L$861,'Q3 Daily Log'!$B$4:$B$861,"&gt;="&amp;DATE(2026,12,14),'Q3 Daily Log'!$B$4:$B$861,"&lt;="&amp;DATE(2026,12,18),'Q3 Daily Log'!$C$4:$C$861,'Q3 Setup'!$C$16),"")</f>
        <v>0</v>
      </c>
      <c r="K174" s="55">
        <f>IFERROR(SUMIFS('Q3 Daily Log'!$M$4:$M$861,'Q3 Daily Log'!$B$4:$B$861,"&gt;="&amp;DATE(2026,12,14),'Q3 Daily Log'!$B$4:$B$861,"&lt;="&amp;DATE(2026,12,18),'Q3 Daily Log'!$C$4:$C$861,'Q3 Setup'!$C$16),"")</f>
        <v>0</v>
      </c>
      <c r="L174" s="29">
        <f>IFERROR(SUMIFS('Q3 Daily Log'!$N$4:$N$861,'Q3 Daily Log'!$B$4:$B$861,"&gt;="&amp;DATE(2026,12,14),'Q3 Daily Log'!$B$4:$B$861,"&lt;="&amp;DATE(2026,12,18),'Q3 Daily Log'!$C$4:$C$861,'Q3 Setup'!$C$16),"")</f>
        <v>0</v>
      </c>
      <c r="M174" s="56" t="str">
        <f>IFERROR(SUMIFS('Q3 Daily Log'!$N$4:$N$861,'Q3 Daily Log'!$B$4:$B$861,"&gt;="&amp;DATE(2026,12,14),'Q3 Daily Log'!$B$4:$B$861,"&lt;="&amp;DATE(2026,12,18),'Q3 Daily Log'!$C$4:$C$861,'Q3 Setup'!$C$16)/SUMIFS('Q3 Daily Log'!$O$4:$O$861,'Q3 Daily Log'!$B$4:$B$861,"&gt;="&amp;DATE(2026,12,14),'Q3 Daily Log'!$B$4:$B$861,"&lt;="&amp;DATE(2026,12,18),'Q3 Daily Log'!$C$4:$C$861,'Q3 Setup'!$C$16),"" )</f>
        <v/>
      </c>
    </row>
    <row r="175" spans="2:13" ht="18.75" customHeight="1" x14ac:dyDescent="0.2">
      <c r="B175" s="48" t="s">
        <v>123</v>
      </c>
      <c r="C175" s="49">
        <f>'Q3 Setup'!$C$17</f>
        <v>0</v>
      </c>
      <c r="D175" s="50" t="str">
        <f>IFERROR(AVERAGEIFS('Q3 Daily Log'!$E$4:$E$861,'Q3 Daily Log'!$B$4:$B$861,"&gt;="&amp;DATE(2026,12,14),'Q3 Daily Log'!$B$4:$B$861,"&lt;="&amp;DATE(2026,12,18),'Q3 Daily Log'!$C$4:$C$861,'Q3 Setup'!$C$17),"")</f>
        <v/>
      </c>
      <c r="E175" s="51" t="str">
        <f>IFERROR(AVERAGEIFS('Q3 Daily Log'!$H$4:$H$861,'Q3 Daily Log'!$B$4:$B$861,"&gt;="&amp;DATE(2026,12,14),'Q3 Daily Log'!$B$4:$B$861,"&lt;="&amp;DATE(2026,12,18),'Q3 Daily Log'!$C$4:$C$861,'Q3 Setup'!$C$17),"")</f>
        <v/>
      </c>
      <c r="F175" s="52" t="str">
        <f>IFERROR(AVERAGEIFS('Q3 Daily Log'!$I$4:$I$861,'Q3 Daily Log'!$B$4:$B$861,"&gt;="&amp;DATE(2026,12,14),'Q3 Daily Log'!$B$4:$B$861,"&lt;="&amp;DATE(2026,12,18),'Q3 Daily Log'!$C$4:$C$861,'Q3 Setup'!$C$17),"")</f>
        <v/>
      </c>
      <c r="G175" s="51" t="str">
        <f>IFERROR(AVERAGEIFS('Q3 Daily Log'!$K$4:$K$861,'Q3 Daily Log'!$B$4:$B$861,"&gt;="&amp;DATE(2026,12,14),'Q3 Daily Log'!$B$4:$B$861,"&lt;="&amp;DATE(2026,12,18),'Q3 Daily Log'!$C$4:$C$861,'Q3 Setup'!$C$17),"")</f>
        <v/>
      </c>
      <c r="H175" s="50">
        <f>IFERROR(SUMIFS('Q3 Daily Log'!$E$4:$E$861,'Q3 Daily Log'!$B$4:$B$861,"&gt;="&amp;DATE(2026,12,14),'Q3 Daily Log'!$B$4:$B$861,"&lt;="&amp;DATE(2026,12,18),'Q3 Daily Log'!$C$4:$C$861,'Q3 Setup'!$C$17),"")</f>
        <v>0</v>
      </c>
      <c r="I175" s="52">
        <f>IFERROR(SUMIFS('Q3 Daily Log'!$I$4:$I$861,'Q3 Daily Log'!$B$4:$B$861,"&gt;="&amp;DATE(2026,12,14),'Q3 Daily Log'!$B$4:$B$861,"&lt;="&amp;DATE(2026,12,18),'Q3 Daily Log'!$C$4:$C$861,'Q3 Setup'!$C$17),"")</f>
        <v>0</v>
      </c>
      <c r="J175" s="50">
        <f>IFERROR(SUMIFS('Q3 Daily Log'!$L$4:$L$861,'Q3 Daily Log'!$B$4:$B$861,"&gt;="&amp;DATE(2026,12,14),'Q3 Daily Log'!$B$4:$B$861,"&lt;="&amp;DATE(2026,12,18),'Q3 Daily Log'!$C$4:$C$861,'Q3 Setup'!$C$17),"")</f>
        <v>0</v>
      </c>
      <c r="K175" s="50">
        <f>IFERROR(SUMIFS('Q3 Daily Log'!$M$4:$M$861,'Q3 Daily Log'!$B$4:$B$861,"&gt;="&amp;DATE(2026,12,14),'Q3 Daily Log'!$B$4:$B$861,"&lt;="&amp;DATE(2026,12,18),'Q3 Daily Log'!$C$4:$C$861,'Q3 Setup'!$C$17),"")</f>
        <v>0</v>
      </c>
      <c r="L175" s="29">
        <f>IFERROR(SUMIFS('Q3 Daily Log'!$N$4:$N$861,'Q3 Daily Log'!$B$4:$B$861,"&gt;="&amp;DATE(2026,12,14),'Q3 Daily Log'!$B$4:$B$861,"&lt;="&amp;DATE(2026,12,18),'Q3 Daily Log'!$C$4:$C$861,'Q3 Setup'!$C$17),"")</f>
        <v>0</v>
      </c>
      <c r="M175" s="51" t="str">
        <f>IFERROR(SUMIFS('Q3 Daily Log'!$N$4:$N$861,'Q3 Daily Log'!$B$4:$B$861,"&gt;="&amp;DATE(2026,12,14),'Q3 Daily Log'!$B$4:$B$861,"&lt;="&amp;DATE(2026,12,18),'Q3 Daily Log'!$C$4:$C$861,'Q3 Setup'!$C$17)/SUMIFS('Q3 Daily Log'!$O$4:$O$861,'Q3 Daily Log'!$B$4:$B$861,"&gt;="&amp;DATE(2026,12,14),'Q3 Daily Log'!$B$4:$B$861,"&lt;="&amp;DATE(2026,12,18),'Q3 Daily Log'!$C$4:$C$861,'Q3 Setup'!$C$17),"" )</f>
        <v/>
      </c>
    </row>
    <row r="176" spans="2:13" ht="18.75" customHeight="1" x14ac:dyDescent="0.2">
      <c r="B176" s="53" t="s">
        <v>123</v>
      </c>
      <c r="C176" s="54">
        <f>'Q3 Setup'!$C$18</f>
        <v>0</v>
      </c>
      <c r="D176" s="55" t="str">
        <f>IFERROR(AVERAGEIFS('Q3 Daily Log'!$E$4:$E$861,'Q3 Daily Log'!$B$4:$B$861,"&gt;="&amp;DATE(2026,12,14),'Q3 Daily Log'!$B$4:$B$861,"&lt;="&amp;DATE(2026,12,18),'Q3 Daily Log'!$C$4:$C$861,'Q3 Setup'!$C$18),"")</f>
        <v/>
      </c>
      <c r="E176" s="56" t="str">
        <f>IFERROR(AVERAGEIFS('Q3 Daily Log'!$H$4:$H$861,'Q3 Daily Log'!$B$4:$B$861,"&gt;="&amp;DATE(2026,12,14),'Q3 Daily Log'!$B$4:$B$861,"&lt;="&amp;DATE(2026,12,18),'Q3 Daily Log'!$C$4:$C$861,'Q3 Setup'!$C$18),"")</f>
        <v/>
      </c>
      <c r="F176" s="57" t="str">
        <f>IFERROR(AVERAGEIFS('Q3 Daily Log'!$I$4:$I$861,'Q3 Daily Log'!$B$4:$B$861,"&gt;="&amp;DATE(2026,12,14),'Q3 Daily Log'!$B$4:$B$861,"&lt;="&amp;DATE(2026,12,18),'Q3 Daily Log'!$C$4:$C$861,'Q3 Setup'!$C$18),"")</f>
        <v/>
      </c>
      <c r="G176" s="56" t="str">
        <f>IFERROR(AVERAGEIFS('Q3 Daily Log'!$K$4:$K$861,'Q3 Daily Log'!$B$4:$B$861,"&gt;="&amp;DATE(2026,12,14),'Q3 Daily Log'!$B$4:$B$861,"&lt;="&amp;DATE(2026,12,18),'Q3 Daily Log'!$C$4:$C$861,'Q3 Setup'!$C$18),"")</f>
        <v/>
      </c>
      <c r="H176" s="55">
        <f>IFERROR(SUMIFS('Q3 Daily Log'!$E$4:$E$861,'Q3 Daily Log'!$B$4:$B$861,"&gt;="&amp;DATE(2026,12,14),'Q3 Daily Log'!$B$4:$B$861,"&lt;="&amp;DATE(2026,12,18),'Q3 Daily Log'!$C$4:$C$861,'Q3 Setup'!$C$18),"")</f>
        <v>0</v>
      </c>
      <c r="I176" s="57">
        <f>IFERROR(SUMIFS('Q3 Daily Log'!$I$4:$I$861,'Q3 Daily Log'!$B$4:$B$861,"&gt;="&amp;DATE(2026,12,14),'Q3 Daily Log'!$B$4:$B$861,"&lt;="&amp;DATE(2026,12,18),'Q3 Daily Log'!$C$4:$C$861,'Q3 Setup'!$C$18),"")</f>
        <v>0</v>
      </c>
      <c r="J176" s="55">
        <f>IFERROR(SUMIFS('Q3 Daily Log'!$L$4:$L$861,'Q3 Daily Log'!$B$4:$B$861,"&gt;="&amp;DATE(2026,12,14),'Q3 Daily Log'!$B$4:$B$861,"&lt;="&amp;DATE(2026,12,18),'Q3 Daily Log'!$C$4:$C$861,'Q3 Setup'!$C$18),"")</f>
        <v>0</v>
      </c>
      <c r="K176" s="55">
        <f>IFERROR(SUMIFS('Q3 Daily Log'!$M$4:$M$861,'Q3 Daily Log'!$B$4:$B$861,"&gt;="&amp;DATE(2026,12,14),'Q3 Daily Log'!$B$4:$B$861,"&lt;="&amp;DATE(2026,12,18),'Q3 Daily Log'!$C$4:$C$861,'Q3 Setup'!$C$18),"")</f>
        <v>0</v>
      </c>
      <c r="L176" s="29">
        <f>IFERROR(SUMIFS('Q3 Daily Log'!$N$4:$N$861,'Q3 Daily Log'!$B$4:$B$861,"&gt;="&amp;DATE(2026,12,14),'Q3 Daily Log'!$B$4:$B$861,"&lt;="&amp;DATE(2026,12,18),'Q3 Daily Log'!$C$4:$C$861,'Q3 Setup'!$C$18),"")</f>
        <v>0</v>
      </c>
      <c r="M176" s="56" t="str">
        <f>IFERROR(SUMIFS('Q3 Daily Log'!$N$4:$N$861,'Q3 Daily Log'!$B$4:$B$861,"&gt;="&amp;DATE(2026,12,14),'Q3 Daily Log'!$B$4:$B$861,"&lt;="&amp;DATE(2026,12,18),'Q3 Daily Log'!$C$4:$C$861,'Q3 Setup'!$C$18)/SUMIFS('Q3 Daily Log'!$O$4:$O$861,'Q3 Daily Log'!$B$4:$B$861,"&gt;="&amp;DATE(2026,12,14),'Q3 Daily Log'!$B$4:$B$861,"&lt;="&amp;DATE(2026,12,18),'Q3 Daily Log'!$C$4:$C$861,'Q3 Setup'!$C$18),"" )</f>
        <v/>
      </c>
    </row>
    <row r="177" spans="2:13" ht="18.75" customHeight="1" x14ac:dyDescent="0.2">
      <c r="B177" s="95" t="s">
        <v>124</v>
      </c>
      <c r="C177" s="95"/>
      <c r="D177" s="76" t="str">
        <f>IFERROR(AVERAGE(D165:D176),"")</f>
        <v/>
      </c>
      <c r="E177" s="77" t="str">
        <f>IFERROR(AVERAGE(E165:E176),"")</f>
        <v/>
      </c>
      <c r="F177" s="78" t="str">
        <f>IFERROR(AVERAGE(F165:F176),"")</f>
        <v/>
      </c>
      <c r="G177" s="77" t="str">
        <f>IFERROR(AVERAGE(G165:G176),"")</f>
        <v/>
      </c>
      <c r="H177" s="76">
        <f>IFERROR(SUM(H165:H176),"")</f>
        <v>0</v>
      </c>
      <c r="I177" s="79">
        <f>IFERROR(SUM(I165:I176),"")</f>
        <v>0</v>
      </c>
      <c r="J177" s="76">
        <f>IFERROR(SUM(J165:J176),"")</f>
        <v>0</v>
      </c>
      <c r="K177" s="76">
        <f>IFERROR(SUM(K165:K176),"")</f>
        <v>0</v>
      </c>
      <c r="L177" s="80">
        <f>IFERROR(SUM(L165:L176),"")</f>
        <v>0</v>
      </c>
      <c r="M177" s="77" t="str">
        <f>IFERROR(AVERAGE(M165:M176),"")</f>
        <v/>
      </c>
    </row>
    <row r="178" spans="2:13" ht="7.5" customHeight="1" x14ac:dyDescent="0.2"/>
    <row r="179" spans="2:13" ht="25.5" customHeight="1" x14ac:dyDescent="0.2">
      <c r="B179" s="94" t="s">
        <v>149</v>
      </c>
      <c r="C179" s="94"/>
      <c r="D179" s="74">
        <v>46377</v>
      </c>
      <c r="E179" s="74">
        <v>46381</v>
      </c>
      <c r="F179" s="75"/>
      <c r="G179" s="75"/>
      <c r="H179" s="75"/>
      <c r="I179" s="75"/>
      <c r="J179" s="75"/>
      <c r="K179" s="75"/>
      <c r="L179" s="75"/>
      <c r="M179" s="75"/>
    </row>
    <row r="180" spans="2:13" ht="36" customHeight="1" x14ac:dyDescent="0.2">
      <c r="B180" s="47" t="s">
        <v>60</v>
      </c>
      <c r="C180" s="47" t="s">
        <v>24</v>
      </c>
      <c r="D180" s="47" t="s">
        <v>61</v>
      </c>
      <c r="E180" s="47" t="s">
        <v>62</v>
      </c>
      <c r="F180" s="47" t="s">
        <v>63</v>
      </c>
      <c r="G180" s="47" t="s">
        <v>64</v>
      </c>
      <c r="H180" s="47" t="s">
        <v>65</v>
      </c>
      <c r="I180" s="47" t="s">
        <v>66</v>
      </c>
      <c r="J180" s="47" t="s">
        <v>67</v>
      </c>
      <c r="K180" s="47" t="s">
        <v>68</v>
      </c>
      <c r="L180" s="47" t="s">
        <v>69</v>
      </c>
      <c r="M180" s="47" t="s">
        <v>70</v>
      </c>
    </row>
    <row r="181" spans="2:13" ht="18.75" customHeight="1" x14ac:dyDescent="0.2">
      <c r="B181" s="48" t="s">
        <v>126</v>
      </c>
      <c r="C181" s="49" t="str">
        <f>'Q3 Setup'!$C$7</f>
        <v>Rep 1</v>
      </c>
      <c r="D181" s="50" t="str">
        <f>IFERROR(AVERAGEIFS('Q3 Daily Log'!$E$4:$E$861,'Q3 Daily Log'!$B$4:$B$861,"&gt;="&amp;DATE(2026,12,21),'Q3 Daily Log'!$B$4:$B$861,"&lt;="&amp;DATE(2026,12,25),'Q3 Daily Log'!$C$4:$C$861,'Q3 Setup'!$C$7),"")</f>
        <v/>
      </c>
      <c r="E181" s="51" t="str">
        <f>IFERROR(AVERAGEIFS('Q3 Daily Log'!$H$4:$H$861,'Q3 Daily Log'!$B$4:$B$861,"&gt;="&amp;DATE(2026,12,21),'Q3 Daily Log'!$B$4:$B$861,"&lt;="&amp;DATE(2026,12,25),'Q3 Daily Log'!$C$4:$C$861,'Q3 Setup'!$C$7),"")</f>
        <v/>
      </c>
      <c r="F181" s="52" t="str">
        <f>IFERROR(AVERAGEIFS('Q3 Daily Log'!$I$4:$I$861,'Q3 Daily Log'!$B$4:$B$861,"&gt;="&amp;DATE(2026,12,21),'Q3 Daily Log'!$B$4:$B$861,"&lt;="&amp;DATE(2026,12,25),'Q3 Daily Log'!$C$4:$C$861,'Q3 Setup'!$C$7),"")</f>
        <v/>
      </c>
      <c r="G181" s="51" t="str">
        <f>IFERROR(AVERAGEIFS('Q3 Daily Log'!$K$4:$K$861,'Q3 Daily Log'!$B$4:$B$861,"&gt;="&amp;DATE(2026,12,21),'Q3 Daily Log'!$B$4:$B$861,"&lt;="&amp;DATE(2026,12,25),'Q3 Daily Log'!$C$4:$C$861,'Q3 Setup'!$C$7),"")</f>
        <v/>
      </c>
      <c r="H181" s="50">
        <f>IFERROR(SUMIFS('Q3 Daily Log'!$E$4:$E$861,'Q3 Daily Log'!$B$4:$B$861,"&gt;="&amp;DATE(2026,12,21),'Q3 Daily Log'!$B$4:$B$861,"&lt;="&amp;DATE(2026,12,25),'Q3 Daily Log'!$C$4:$C$861,'Q3 Setup'!$C$7),"")</f>
        <v>0</v>
      </c>
      <c r="I181" s="52">
        <f>IFERROR(SUMIFS('Q3 Daily Log'!$I$4:$I$861,'Q3 Daily Log'!$B$4:$B$861,"&gt;="&amp;DATE(2026,12,21),'Q3 Daily Log'!$B$4:$B$861,"&lt;="&amp;DATE(2026,12,25),'Q3 Daily Log'!$C$4:$C$861,'Q3 Setup'!$C$7),"")</f>
        <v>0</v>
      </c>
      <c r="J181" s="50">
        <f>IFERROR(SUMIFS('Q3 Daily Log'!$L$4:$L$861,'Q3 Daily Log'!$B$4:$B$861,"&gt;="&amp;DATE(2026,12,21),'Q3 Daily Log'!$B$4:$B$861,"&lt;="&amp;DATE(2026,12,25),'Q3 Daily Log'!$C$4:$C$861,'Q3 Setup'!$C$7),"")</f>
        <v>0</v>
      </c>
      <c r="K181" s="50">
        <f>IFERROR(SUMIFS('Q3 Daily Log'!$M$4:$M$861,'Q3 Daily Log'!$B$4:$B$861,"&gt;="&amp;DATE(2026,12,21),'Q3 Daily Log'!$B$4:$B$861,"&lt;="&amp;DATE(2026,12,25),'Q3 Daily Log'!$C$4:$C$861,'Q3 Setup'!$C$7),"")</f>
        <v>0</v>
      </c>
      <c r="L181" s="29">
        <f>IFERROR(SUMIFS('Q3 Daily Log'!$N$4:$N$861,'Q3 Daily Log'!$B$4:$B$861,"&gt;="&amp;DATE(2026,12,21),'Q3 Daily Log'!$B$4:$B$861,"&lt;="&amp;DATE(2026,12,25),'Q3 Daily Log'!$C$4:$C$861,'Q3 Setup'!$C$7),"")</f>
        <v>0</v>
      </c>
      <c r="M181" s="51" t="str">
        <f>IFERROR(SUMIFS('Q3 Daily Log'!$N$4:$N$861,'Q3 Daily Log'!$B$4:$B$861,"&gt;="&amp;DATE(2026,12,21),'Q3 Daily Log'!$B$4:$B$861,"&lt;="&amp;DATE(2026,12,25),'Q3 Daily Log'!$C$4:$C$861,'Q3 Setup'!$C$7)/SUMIFS('Q3 Daily Log'!$O$4:$O$861,'Q3 Daily Log'!$B$4:$B$861,"&gt;="&amp;DATE(2026,12,21),'Q3 Daily Log'!$B$4:$B$861,"&lt;="&amp;DATE(2026,12,25),'Q3 Daily Log'!$C$4:$C$861,'Q3 Setup'!$C$7),"" )</f>
        <v/>
      </c>
    </row>
    <row r="182" spans="2:13" ht="18.75" customHeight="1" x14ac:dyDescent="0.2">
      <c r="B182" s="53" t="s">
        <v>126</v>
      </c>
      <c r="C182" s="54" t="str">
        <f>'Q3 Setup'!$C$8</f>
        <v>Rep 2</v>
      </c>
      <c r="D182" s="55" t="str">
        <f>IFERROR(AVERAGEIFS('Q3 Daily Log'!$E$4:$E$861,'Q3 Daily Log'!$B$4:$B$861,"&gt;="&amp;DATE(2026,12,21),'Q3 Daily Log'!$B$4:$B$861,"&lt;="&amp;DATE(2026,12,25),'Q3 Daily Log'!$C$4:$C$861,'Q3 Setup'!$C$8),"")</f>
        <v/>
      </c>
      <c r="E182" s="56" t="str">
        <f>IFERROR(AVERAGEIFS('Q3 Daily Log'!$H$4:$H$861,'Q3 Daily Log'!$B$4:$B$861,"&gt;="&amp;DATE(2026,12,21),'Q3 Daily Log'!$B$4:$B$861,"&lt;="&amp;DATE(2026,12,25),'Q3 Daily Log'!$C$4:$C$861,'Q3 Setup'!$C$8),"")</f>
        <v/>
      </c>
      <c r="F182" s="57" t="str">
        <f>IFERROR(AVERAGEIFS('Q3 Daily Log'!$I$4:$I$861,'Q3 Daily Log'!$B$4:$B$861,"&gt;="&amp;DATE(2026,12,21),'Q3 Daily Log'!$B$4:$B$861,"&lt;="&amp;DATE(2026,12,25),'Q3 Daily Log'!$C$4:$C$861,'Q3 Setup'!$C$8),"")</f>
        <v/>
      </c>
      <c r="G182" s="56" t="str">
        <f>IFERROR(AVERAGEIFS('Q3 Daily Log'!$K$4:$K$861,'Q3 Daily Log'!$B$4:$B$861,"&gt;="&amp;DATE(2026,12,21),'Q3 Daily Log'!$B$4:$B$861,"&lt;="&amp;DATE(2026,12,25),'Q3 Daily Log'!$C$4:$C$861,'Q3 Setup'!$C$8),"")</f>
        <v/>
      </c>
      <c r="H182" s="55">
        <f>IFERROR(SUMIFS('Q3 Daily Log'!$E$4:$E$861,'Q3 Daily Log'!$B$4:$B$861,"&gt;="&amp;DATE(2026,12,21),'Q3 Daily Log'!$B$4:$B$861,"&lt;="&amp;DATE(2026,12,25),'Q3 Daily Log'!$C$4:$C$861,'Q3 Setup'!$C$8),"")</f>
        <v>0</v>
      </c>
      <c r="I182" s="57">
        <f>IFERROR(SUMIFS('Q3 Daily Log'!$I$4:$I$861,'Q3 Daily Log'!$B$4:$B$861,"&gt;="&amp;DATE(2026,12,21),'Q3 Daily Log'!$B$4:$B$861,"&lt;="&amp;DATE(2026,12,25),'Q3 Daily Log'!$C$4:$C$861,'Q3 Setup'!$C$8),"")</f>
        <v>0</v>
      </c>
      <c r="J182" s="55">
        <f>IFERROR(SUMIFS('Q3 Daily Log'!$L$4:$L$861,'Q3 Daily Log'!$B$4:$B$861,"&gt;="&amp;DATE(2026,12,21),'Q3 Daily Log'!$B$4:$B$861,"&lt;="&amp;DATE(2026,12,25),'Q3 Daily Log'!$C$4:$C$861,'Q3 Setup'!$C$8),"")</f>
        <v>0</v>
      </c>
      <c r="K182" s="55">
        <f>IFERROR(SUMIFS('Q3 Daily Log'!$M$4:$M$861,'Q3 Daily Log'!$B$4:$B$861,"&gt;="&amp;DATE(2026,12,21),'Q3 Daily Log'!$B$4:$B$861,"&lt;="&amp;DATE(2026,12,25),'Q3 Daily Log'!$C$4:$C$861,'Q3 Setup'!$C$8),"")</f>
        <v>0</v>
      </c>
      <c r="L182" s="29">
        <f>IFERROR(SUMIFS('Q3 Daily Log'!$N$4:$N$861,'Q3 Daily Log'!$B$4:$B$861,"&gt;="&amp;DATE(2026,12,21),'Q3 Daily Log'!$B$4:$B$861,"&lt;="&amp;DATE(2026,12,25),'Q3 Daily Log'!$C$4:$C$861,'Q3 Setup'!$C$8),"")</f>
        <v>0</v>
      </c>
      <c r="M182" s="56" t="str">
        <f>IFERROR(SUMIFS('Q3 Daily Log'!$N$4:$N$861,'Q3 Daily Log'!$B$4:$B$861,"&gt;="&amp;DATE(2026,12,21),'Q3 Daily Log'!$B$4:$B$861,"&lt;="&amp;DATE(2026,12,25),'Q3 Daily Log'!$C$4:$C$861,'Q3 Setup'!$C$8)/SUMIFS('Q3 Daily Log'!$O$4:$O$861,'Q3 Daily Log'!$B$4:$B$861,"&gt;="&amp;DATE(2026,12,21),'Q3 Daily Log'!$B$4:$B$861,"&lt;="&amp;DATE(2026,12,25),'Q3 Daily Log'!$C$4:$C$861,'Q3 Setup'!$C$8),"" )</f>
        <v/>
      </c>
    </row>
    <row r="183" spans="2:13" ht="18.75" customHeight="1" x14ac:dyDescent="0.2">
      <c r="B183" s="48" t="s">
        <v>126</v>
      </c>
      <c r="C183" s="49" t="str">
        <f>'Q3 Setup'!$C$9</f>
        <v>Rep 3</v>
      </c>
      <c r="D183" s="50" t="str">
        <f>IFERROR(AVERAGEIFS('Q3 Daily Log'!$E$4:$E$861,'Q3 Daily Log'!$B$4:$B$861,"&gt;="&amp;DATE(2026,12,21),'Q3 Daily Log'!$B$4:$B$861,"&lt;="&amp;DATE(2026,12,25),'Q3 Daily Log'!$C$4:$C$861,'Q3 Setup'!$C$9),"")</f>
        <v/>
      </c>
      <c r="E183" s="51" t="str">
        <f>IFERROR(AVERAGEIFS('Q3 Daily Log'!$H$4:$H$861,'Q3 Daily Log'!$B$4:$B$861,"&gt;="&amp;DATE(2026,12,21),'Q3 Daily Log'!$B$4:$B$861,"&lt;="&amp;DATE(2026,12,25),'Q3 Daily Log'!$C$4:$C$861,'Q3 Setup'!$C$9),"")</f>
        <v/>
      </c>
      <c r="F183" s="52" t="str">
        <f>IFERROR(AVERAGEIFS('Q3 Daily Log'!$I$4:$I$861,'Q3 Daily Log'!$B$4:$B$861,"&gt;="&amp;DATE(2026,12,21),'Q3 Daily Log'!$B$4:$B$861,"&lt;="&amp;DATE(2026,12,25),'Q3 Daily Log'!$C$4:$C$861,'Q3 Setup'!$C$9),"")</f>
        <v/>
      </c>
      <c r="G183" s="51" t="str">
        <f>IFERROR(AVERAGEIFS('Q3 Daily Log'!$K$4:$K$861,'Q3 Daily Log'!$B$4:$B$861,"&gt;="&amp;DATE(2026,12,21),'Q3 Daily Log'!$B$4:$B$861,"&lt;="&amp;DATE(2026,12,25),'Q3 Daily Log'!$C$4:$C$861,'Q3 Setup'!$C$9),"")</f>
        <v/>
      </c>
      <c r="H183" s="50">
        <f>IFERROR(SUMIFS('Q3 Daily Log'!$E$4:$E$861,'Q3 Daily Log'!$B$4:$B$861,"&gt;="&amp;DATE(2026,12,21),'Q3 Daily Log'!$B$4:$B$861,"&lt;="&amp;DATE(2026,12,25),'Q3 Daily Log'!$C$4:$C$861,'Q3 Setup'!$C$9),"")</f>
        <v>0</v>
      </c>
      <c r="I183" s="52">
        <f>IFERROR(SUMIFS('Q3 Daily Log'!$I$4:$I$861,'Q3 Daily Log'!$B$4:$B$861,"&gt;="&amp;DATE(2026,12,21),'Q3 Daily Log'!$B$4:$B$861,"&lt;="&amp;DATE(2026,12,25),'Q3 Daily Log'!$C$4:$C$861,'Q3 Setup'!$C$9),"")</f>
        <v>0</v>
      </c>
      <c r="J183" s="50">
        <f>IFERROR(SUMIFS('Q3 Daily Log'!$L$4:$L$861,'Q3 Daily Log'!$B$4:$B$861,"&gt;="&amp;DATE(2026,12,21),'Q3 Daily Log'!$B$4:$B$861,"&lt;="&amp;DATE(2026,12,25),'Q3 Daily Log'!$C$4:$C$861,'Q3 Setup'!$C$9),"")</f>
        <v>0</v>
      </c>
      <c r="K183" s="50">
        <f>IFERROR(SUMIFS('Q3 Daily Log'!$M$4:$M$861,'Q3 Daily Log'!$B$4:$B$861,"&gt;="&amp;DATE(2026,12,21),'Q3 Daily Log'!$B$4:$B$861,"&lt;="&amp;DATE(2026,12,25),'Q3 Daily Log'!$C$4:$C$861,'Q3 Setup'!$C$9),"")</f>
        <v>0</v>
      </c>
      <c r="L183" s="29">
        <f>IFERROR(SUMIFS('Q3 Daily Log'!$N$4:$N$861,'Q3 Daily Log'!$B$4:$B$861,"&gt;="&amp;DATE(2026,12,21),'Q3 Daily Log'!$B$4:$B$861,"&lt;="&amp;DATE(2026,12,25),'Q3 Daily Log'!$C$4:$C$861,'Q3 Setup'!$C$9),"")</f>
        <v>0</v>
      </c>
      <c r="M183" s="51" t="str">
        <f>IFERROR(SUMIFS('Q3 Daily Log'!$N$4:$N$861,'Q3 Daily Log'!$B$4:$B$861,"&gt;="&amp;DATE(2026,12,21),'Q3 Daily Log'!$B$4:$B$861,"&lt;="&amp;DATE(2026,12,25),'Q3 Daily Log'!$C$4:$C$861,'Q3 Setup'!$C$9)/SUMIFS('Q3 Daily Log'!$O$4:$O$861,'Q3 Daily Log'!$B$4:$B$861,"&gt;="&amp;DATE(2026,12,21),'Q3 Daily Log'!$B$4:$B$861,"&lt;="&amp;DATE(2026,12,25),'Q3 Daily Log'!$C$4:$C$861,'Q3 Setup'!$C$9),"" )</f>
        <v/>
      </c>
    </row>
    <row r="184" spans="2:13" ht="18.75" customHeight="1" x14ac:dyDescent="0.2">
      <c r="B184" s="53" t="s">
        <v>126</v>
      </c>
      <c r="C184" s="54" t="str">
        <f>'Q3 Setup'!$C$10</f>
        <v>Rep 4</v>
      </c>
      <c r="D184" s="55" t="str">
        <f>IFERROR(AVERAGEIFS('Q3 Daily Log'!$E$4:$E$861,'Q3 Daily Log'!$B$4:$B$861,"&gt;="&amp;DATE(2026,12,21),'Q3 Daily Log'!$B$4:$B$861,"&lt;="&amp;DATE(2026,12,25),'Q3 Daily Log'!$C$4:$C$861,'Q3 Setup'!$C$10),"")</f>
        <v/>
      </c>
      <c r="E184" s="56" t="str">
        <f>IFERROR(AVERAGEIFS('Q3 Daily Log'!$H$4:$H$861,'Q3 Daily Log'!$B$4:$B$861,"&gt;="&amp;DATE(2026,12,21),'Q3 Daily Log'!$B$4:$B$861,"&lt;="&amp;DATE(2026,12,25),'Q3 Daily Log'!$C$4:$C$861,'Q3 Setup'!$C$10),"")</f>
        <v/>
      </c>
      <c r="F184" s="57" t="str">
        <f>IFERROR(AVERAGEIFS('Q3 Daily Log'!$I$4:$I$861,'Q3 Daily Log'!$B$4:$B$861,"&gt;="&amp;DATE(2026,12,21),'Q3 Daily Log'!$B$4:$B$861,"&lt;="&amp;DATE(2026,12,25),'Q3 Daily Log'!$C$4:$C$861,'Q3 Setup'!$C$10),"")</f>
        <v/>
      </c>
      <c r="G184" s="56" t="str">
        <f>IFERROR(AVERAGEIFS('Q3 Daily Log'!$K$4:$K$861,'Q3 Daily Log'!$B$4:$B$861,"&gt;="&amp;DATE(2026,12,21),'Q3 Daily Log'!$B$4:$B$861,"&lt;="&amp;DATE(2026,12,25),'Q3 Daily Log'!$C$4:$C$861,'Q3 Setup'!$C$10),"")</f>
        <v/>
      </c>
      <c r="H184" s="55">
        <f>IFERROR(SUMIFS('Q3 Daily Log'!$E$4:$E$861,'Q3 Daily Log'!$B$4:$B$861,"&gt;="&amp;DATE(2026,12,21),'Q3 Daily Log'!$B$4:$B$861,"&lt;="&amp;DATE(2026,12,25),'Q3 Daily Log'!$C$4:$C$861,'Q3 Setup'!$C$10),"")</f>
        <v>0</v>
      </c>
      <c r="I184" s="57">
        <f>IFERROR(SUMIFS('Q3 Daily Log'!$I$4:$I$861,'Q3 Daily Log'!$B$4:$B$861,"&gt;="&amp;DATE(2026,12,21),'Q3 Daily Log'!$B$4:$B$861,"&lt;="&amp;DATE(2026,12,25),'Q3 Daily Log'!$C$4:$C$861,'Q3 Setup'!$C$10),"")</f>
        <v>0</v>
      </c>
      <c r="J184" s="55">
        <f>IFERROR(SUMIFS('Q3 Daily Log'!$L$4:$L$861,'Q3 Daily Log'!$B$4:$B$861,"&gt;="&amp;DATE(2026,12,21),'Q3 Daily Log'!$B$4:$B$861,"&lt;="&amp;DATE(2026,12,25),'Q3 Daily Log'!$C$4:$C$861,'Q3 Setup'!$C$10),"")</f>
        <v>0</v>
      </c>
      <c r="K184" s="55">
        <f>IFERROR(SUMIFS('Q3 Daily Log'!$M$4:$M$861,'Q3 Daily Log'!$B$4:$B$861,"&gt;="&amp;DATE(2026,12,21),'Q3 Daily Log'!$B$4:$B$861,"&lt;="&amp;DATE(2026,12,25),'Q3 Daily Log'!$C$4:$C$861,'Q3 Setup'!$C$10),"")</f>
        <v>0</v>
      </c>
      <c r="L184" s="29">
        <f>IFERROR(SUMIFS('Q3 Daily Log'!$N$4:$N$861,'Q3 Daily Log'!$B$4:$B$861,"&gt;="&amp;DATE(2026,12,21),'Q3 Daily Log'!$B$4:$B$861,"&lt;="&amp;DATE(2026,12,25),'Q3 Daily Log'!$C$4:$C$861,'Q3 Setup'!$C$10),"")</f>
        <v>0</v>
      </c>
      <c r="M184" s="56" t="str">
        <f>IFERROR(SUMIFS('Q3 Daily Log'!$N$4:$N$861,'Q3 Daily Log'!$B$4:$B$861,"&gt;="&amp;DATE(2026,12,21),'Q3 Daily Log'!$B$4:$B$861,"&lt;="&amp;DATE(2026,12,25),'Q3 Daily Log'!$C$4:$C$861,'Q3 Setup'!$C$10)/SUMIFS('Q3 Daily Log'!$O$4:$O$861,'Q3 Daily Log'!$B$4:$B$861,"&gt;="&amp;DATE(2026,12,21),'Q3 Daily Log'!$B$4:$B$861,"&lt;="&amp;DATE(2026,12,25),'Q3 Daily Log'!$C$4:$C$861,'Q3 Setup'!$C$10),"" )</f>
        <v/>
      </c>
    </row>
    <row r="185" spans="2:13" ht="18.75" customHeight="1" x14ac:dyDescent="0.2">
      <c r="B185" s="48" t="s">
        <v>126</v>
      </c>
      <c r="C185" s="49" t="str">
        <f>'Q3 Setup'!$C$11</f>
        <v>Rep 5</v>
      </c>
      <c r="D185" s="50" t="str">
        <f>IFERROR(AVERAGEIFS('Q3 Daily Log'!$E$4:$E$861,'Q3 Daily Log'!$B$4:$B$861,"&gt;="&amp;DATE(2026,12,21),'Q3 Daily Log'!$B$4:$B$861,"&lt;="&amp;DATE(2026,12,25),'Q3 Daily Log'!$C$4:$C$861,'Q3 Setup'!$C$11),"")</f>
        <v/>
      </c>
      <c r="E185" s="51" t="str">
        <f>IFERROR(AVERAGEIFS('Q3 Daily Log'!$H$4:$H$861,'Q3 Daily Log'!$B$4:$B$861,"&gt;="&amp;DATE(2026,12,21),'Q3 Daily Log'!$B$4:$B$861,"&lt;="&amp;DATE(2026,12,25),'Q3 Daily Log'!$C$4:$C$861,'Q3 Setup'!$C$11),"")</f>
        <v/>
      </c>
      <c r="F185" s="52" t="str">
        <f>IFERROR(AVERAGEIFS('Q3 Daily Log'!$I$4:$I$861,'Q3 Daily Log'!$B$4:$B$861,"&gt;="&amp;DATE(2026,12,21),'Q3 Daily Log'!$B$4:$B$861,"&lt;="&amp;DATE(2026,12,25),'Q3 Daily Log'!$C$4:$C$861,'Q3 Setup'!$C$11),"")</f>
        <v/>
      </c>
      <c r="G185" s="51" t="str">
        <f>IFERROR(AVERAGEIFS('Q3 Daily Log'!$K$4:$K$861,'Q3 Daily Log'!$B$4:$B$861,"&gt;="&amp;DATE(2026,12,21),'Q3 Daily Log'!$B$4:$B$861,"&lt;="&amp;DATE(2026,12,25),'Q3 Daily Log'!$C$4:$C$861,'Q3 Setup'!$C$11),"")</f>
        <v/>
      </c>
      <c r="H185" s="50">
        <f>IFERROR(SUMIFS('Q3 Daily Log'!$E$4:$E$861,'Q3 Daily Log'!$B$4:$B$861,"&gt;="&amp;DATE(2026,12,21),'Q3 Daily Log'!$B$4:$B$861,"&lt;="&amp;DATE(2026,12,25),'Q3 Daily Log'!$C$4:$C$861,'Q3 Setup'!$C$11),"")</f>
        <v>0</v>
      </c>
      <c r="I185" s="52">
        <f>IFERROR(SUMIFS('Q3 Daily Log'!$I$4:$I$861,'Q3 Daily Log'!$B$4:$B$861,"&gt;="&amp;DATE(2026,12,21),'Q3 Daily Log'!$B$4:$B$861,"&lt;="&amp;DATE(2026,12,25),'Q3 Daily Log'!$C$4:$C$861,'Q3 Setup'!$C$11),"")</f>
        <v>0</v>
      </c>
      <c r="J185" s="50">
        <f>IFERROR(SUMIFS('Q3 Daily Log'!$L$4:$L$861,'Q3 Daily Log'!$B$4:$B$861,"&gt;="&amp;DATE(2026,12,21),'Q3 Daily Log'!$B$4:$B$861,"&lt;="&amp;DATE(2026,12,25),'Q3 Daily Log'!$C$4:$C$861,'Q3 Setup'!$C$11),"")</f>
        <v>0</v>
      </c>
      <c r="K185" s="50">
        <f>IFERROR(SUMIFS('Q3 Daily Log'!$M$4:$M$861,'Q3 Daily Log'!$B$4:$B$861,"&gt;="&amp;DATE(2026,12,21),'Q3 Daily Log'!$B$4:$B$861,"&lt;="&amp;DATE(2026,12,25),'Q3 Daily Log'!$C$4:$C$861,'Q3 Setup'!$C$11),"")</f>
        <v>0</v>
      </c>
      <c r="L185" s="29">
        <f>IFERROR(SUMIFS('Q3 Daily Log'!$N$4:$N$861,'Q3 Daily Log'!$B$4:$B$861,"&gt;="&amp;DATE(2026,12,21),'Q3 Daily Log'!$B$4:$B$861,"&lt;="&amp;DATE(2026,12,25),'Q3 Daily Log'!$C$4:$C$861,'Q3 Setup'!$C$11),"")</f>
        <v>0</v>
      </c>
      <c r="M185" s="51" t="str">
        <f>IFERROR(SUMIFS('Q3 Daily Log'!$N$4:$N$861,'Q3 Daily Log'!$B$4:$B$861,"&gt;="&amp;DATE(2026,12,21),'Q3 Daily Log'!$B$4:$B$861,"&lt;="&amp;DATE(2026,12,25),'Q3 Daily Log'!$C$4:$C$861,'Q3 Setup'!$C$11)/SUMIFS('Q3 Daily Log'!$O$4:$O$861,'Q3 Daily Log'!$B$4:$B$861,"&gt;="&amp;DATE(2026,12,21),'Q3 Daily Log'!$B$4:$B$861,"&lt;="&amp;DATE(2026,12,25),'Q3 Daily Log'!$C$4:$C$861,'Q3 Setup'!$C$11),"" )</f>
        <v/>
      </c>
    </row>
    <row r="186" spans="2:13" ht="18.75" customHeight="1" x14ac:dyDescent="0.2">
      <c r="B186" s="53" t="s">
        <v>126</v>
      </c>
      <c r="C186" s="54" t="str">
        <f>'Q3 Setup'!$C$12</f>
        <v>Rep 6</v>
      </c>
      <c r="D186" s="55" t="str">
        <f>IFERROR(AVERAGEIFS('Q3 Daily Log'!$E$4:$E$861,'Q3 Daily Log'!$B$4:$B$861,"&gt;="&amp;DATE(2026,12,21),'Q3 Daily Log'!$B$4:$B$861,"&lt;="&amp;DATE(2026,12,25),'Q3 Daily Log'!$C$4:$C$861,'Q3 Setup'!$C$12),"")</f>
        <v/>
      </c>
      <c r="E186" s="56" t="str">
        <f>IFERROR(AVERAGEIFS('Q3 Daily Log'!$H$4:$H$861,'Q3 Daily Log'!$B$4:$B$861,"&gt;="&amp;DATE(2026,12,21),'Q3 Daily Log'!$B$4:$B$861,"&lt;="&amp;DATE(2026,12,25),'Q3 Daily Log'!$C$4:$C$861,'Q3 Setup'!$C$12),"")</f>
        <v/>
      </c>
      <c r="F186" s="57" t="str">
        <f>IFERROR(AVERAGEIFS('Q3 Daily Log'!$I$4:$I$861,'Q3 Daily Log'!$B$4:$B$861,"&gt;="&amp;DATE(2026,12,21),'Q3 Daily Log'!$B$4:$B$861,"&lt;="&amp;DATE(2026,12,25),'Q3 Daily Log'!$C$4:$C$861,'Q3 Setup'!$C$12),"")</f>
        <v/>
      </c>
      <c r="G186" s="56" t="str">
        <f>IFERROR(AVERAGEIFS('Q3 Daily Log'!$K$4:$K$861,'Q3 Daily Log'!$B$4:$B$861,"&gt;="&amp;DATE(2026,12,21),'Q3 Daily Log'!$B$4:$B$861,"&lt;="&amp;DATE(2026,12,25),'Q3 Daily Log'!$C$4:$C$861,'Q3 Setup'!$C$12),"")</f>
        <v/>
      </c>
      <c r="H186" s="55">
        <f>IFERROR(SUMIFS('Q3 Daily Log'!$E$4:$E$861,'Q3 Daily Log'!$B$4:$B$861,"&gt;="&amp;DATE(2026,12,21),'Q3 Daily Log'!$B$4:$B$861,"&lt;="&amp;DATE(2026,12,25),'Q3 Daily Log'!$C$4:$C$861,'Q3 Setup'!$C$12),"")</f>
        <v>0</v>
      </c>
      <c r="I186" s="57">
        <f>IFERROR(SUMIFS('Q3 Daily Log'!$I$4:$I$861,'Q3 Daily Log'!$B$4:$B$861,"&gt;="&amp;DATE(2026,12,21),'Q3 Daily Log'!$B$4:$B$861,"&lt;="&amp;DATE(2026,12,25),'Q3 Daily Log'!$C$4:$C$861,'Q3 Setup'!$C$12),"")</f>
        <v>0</v>
      </c>
      <c r="J186" s="55">
        <f>IFERROR(SUMIFS('Q3 Daily Log'!$L$4:$L$861,'Q3 Daily Log'!$B$4:$B$861,"&gt;="&amp;DATE(2026,12,21),'Q3 Daily Log'!$B$4:$B$861,"&lt;="&amp;DATE(2026,12,25),'Q3 Daily Log'!$C$4:$C$861,'Q3 Setup'!$C$12),"")</f>
        <v>0</v>
      </c>
      <c r="K186" s="55">
        <f>IFERROR(SUMIFS('Q3 Daily Log'!$M$4:$M$861,'Q3 Daily Log'!$B$4:$B$861,"&gt;="&amp;DATE(2026,12,21),'Q3 Daily Log'!$B$4:$B$861,"&lt;="&amp;DATE(2026,12,25),'Q3 Daily Log'!$C$4:$C$861,'Q3 Setup'!$C$12),"")</f>
        <v>0</v>
      </c>
      <c r="L186" s="29">
        <f>IFERROR(SUMIFS('Q3 Daily Log'!$N$4:$N$861,'Q3 Daily Log'!$B$4:$B$861,"&gt;="&amp;DATE(2026,12,21),'Q3 Daily Log'!$B$4:$B$861,"&lt;="&amp;DATE(2026,12,25),'Q3 Daily Log'!$C$4:$C$861,'Q3 Setup'!$C$12),"")</f>
        <v>0</v>
      </c>
      <c r="M186" s="56" t="str">
        <f>IFERROR(SUMIFS('Q3 Daily Log'!$N$4:$N$861,'Q3 Daily Log'!$B$4:$B$861,"&gt;="&amp;DATE(2026,12,21),'Q3 Daily Log'!$B$4:$B$861,"&lt;="&amp;DATE(2026,12,25),'Q3 Daily Log'!$C$4:$C$861,'Q3 Setup'!$C$12)/SUMIFS('Q3 Daily Log'!$O$4:$O$861,'Q3 Daily Log'!$B$4:$B$861,"&gt;="&amp;DATE(2026,12,21),'Q3 Daily Log'!$B$4:$B$861,"&lt;="&amp;DATE(2026,12,25),'Q3 Daily Log'!$C$4:$C$861,'Q3 Setup'!$C$12),"" )</f>
        <v/>
      </c>
    </row>
    <row r="187" spans="2:13" ht="18.75" customHeight="1" x14ac:dyDescent="0.2">
      <c r="B187" s="48" t="s">
        <v>126</v>
      </c>
      <c r="C187" s="49" t="str">
        <f>'Q3 Setup'!$C$13</f>
        <v>Rep 7</v>
      </c>
      <c r="D187" s="50" t="str">
        <f>IFERROR(AVERAGEIFS('Q3 Daily Log'!$E$4:$E$861,'Q3 Daily Log'!$B$4:$B$861,"&gt;="&amp;DATE(2026,12,21),'Q3 Daily Log'!$B$4:$B$861,"&lt;="&amp;DATE(2026,12,25),'Q3 Daily Log'!$C$4:$C$861,'Q3 Setup'!$C$13),"")</f>
        <v/>
      </c>
      <c r="E187" s="51" t="str">
        <f>IFERROR(AVERAGEIFS('Q3 Daily Log'!$H$4:$H$861,'Q3 Daily Log'!$B$4:$B$861,"&gt;="&amp;DATE(2026,12,21),'Q3 Daily Log'!$B$4:$B$861,"&lt;="&amp;DATE(2026,12,25),'Q3 Daily Log'!$C$4:$C$861,'Q3 Setup'!$C$13),"")</f>
        <v/>
      </c>
      <c r="F187" s="52" t="str">
        <f>IFERROR(AVERAGEIFS('Q3 Daily Log'!$I$4:$I$861,'Q3 Daily Log'!$B$4:$B$861,"&gt;="&amp;DATE(2026,12,21),'Q3 Daily Log'!$B$4:$B$861,"&lt;="&amp;DATE(2026,12,25),'Q3 Daily Log'!$C$4:$C$861,'Q3 Setup'!$C$13),"")</f>
        <v/>
      </c>
      <c r="G187" s="51" t="str">
        <f>IFERROR(AVERAGEIFS('Q3 Daily Log'!$K$4:$K$861,'Q3 Daily Log'!$B$4:$B$861,"&gt;="&amp;DATE(2026,12,21),'Q3 Daily Log'!$B$4:$B$861,"&lt;="&amp;DATE(2026,12,25),'Q3 Daily Log'!$C$4:$C$861,'Q3 Setup'!$C$13),"")</f>
        <v/>
      </c>
      <c r="H187" s="50">
        <f>IFERROR(SUMIFS('Q3 Daily Log'!$E$4:$E$861,'Q3 Daily Log'!$B$4:$B$861,"&gt;="&amp;DATE(2026,12,21),'Q3 Daily Log'!$B$4:$B$861,"&lt;="&amp;DATE(2026,12,25),'Q3 Daily Log'!$C$4:$C$861,'Q3 Setup'!$C$13),"")</f>
        <v>0</v>
      </c>
      <c r="I187" s="52">
        <f>IFERROR(SUMIFS('Q3 Daily Log'!$I$4:$I$861,'Q3 Daily Log'!$B$4:$B$861,"&gt;="&amp;DATE(2026,12,21),'Q3 Daily Log'!$B$4:$B$861,"&lt;="&amp;DATE(2026,12,25),'Q3 Daily Log'!$C$4:$C$861,'Q3 Setup'!$C$13),"")</f>
        <v>0</v>
      </c>
      <c r="J187" s="50">
        <f>IFERROR(SUMIFS('Q3 Daily Log'!$L$4:$L$861,'Q3 Daily Log'!$B$4:$B$861,"&gt;="&amp;DATE(2026,12,21),'Q3 Daily Log'!$B$4:$B$861,"&lt;="&amp;DATE(2026,12,25),'Q3 Daily Log'!$C$4:$C$861,'Q3 Setup'!$C$13),"")</f>
        <v>0</v>
      </c>
      <c r="K187" s="50">
        <f>IFERROR(SUMIFS('Q3 Daily Log'!$M$4:$M$861,'Q3 Daily Log'!$B$4:$B$861,"&gt;="&amp;DATE(2026,12,21),'Q3 Daily Log'!$B$4:$B$861,"&lt;="&amp;DATE(2026,12,25),'Q3 Daily Log'!$C$4:$C$861,'Q3 Setup'!$C$13),"")</f>
        <v>0</v>
      </c>
      <c r="L187" s="29">
        <f>IFERROR(SUMIFS('Q3 Daily Log'!$N$4:$N$861,'Q3 Daily Log'!$B$4:$B$861,"&gt;="&amp;DATE(2026,12,21),'Q3 Daily Log'!$B$4:$B$861,"&lt;="&amp;DATE(2026,12,25),'Q3 Daily Log'!$C$4:$C$861,'Q3 Setup'!$C$13),"")</f>
        <v>0</v>
      </c>
      <c r="M187" s="51" t="str">
        <f>IFERROR(SUMIFS('Q3 Daily Log'!$N$4:$N$861,'Q3 Daily Log'!$B$4:$B$861,"&gt;="&amp;DATE(2026,12,21),'Q3 Daily Log'!$B$4:$B$861,"&lt;="&amp;DATE(2026,12,25),'Q3 Daily Log'!$C$4:$C$861,'Q3 Setup'!$C$13)/SUMIFS('Q3 Daily Log'!$O$4:$O$861,'Q3 Daily Log'!$B$4:$B$861,"&gt;="&amp;DATE(2026,12,21),'Q3 Daily Log'!$B$4:$B$861,"&lt;="&amp;DATE(2026,12,25),'Q3 Daily Log'!$C$4:$C$861,'Q3 Setup'!$C$13),"" )</f>
        <v/>
      </c>
    </row>
    <row r="188" spans="2:13" ht="18.75" customHeight="1" x14ac:dyDescent="0.2">
      <c r="B188" s="53" t="s">
        <v>126</v>
      </c>
      <c r="C188" s="54" t="str">
        <f>'Q3 Setup'!$C$14</f>
        <v>Rep 8</v>
      </c>
      <c r="D188" s="55" t="str">
        <f>IFERROR(AVERAGEIFS('Q3 Daily Log'!$E$4:$E$861,'Q3 Daily Log'!$B$4:$B$861,"&gt;="&amp;DATE(2026,12,21),'Q3 Daily Log'!$B$4:$B$861,"&lt;="&amp;DATE(2026,12,25),'Q3 Daily Log'!$C$4:$C$861,'Q3 Setup'!$C$14),"")</f>
        <v/>
      </c>
      <c r="E188" s="56" t="str">
        <f>IFERROR(AVERAGEIFS('Q3 Daily Log'!$H$4:$H$861,'Q3 Daily Log'!$B$4:$B$861,"&gt;="&amp;DATE(2026,12,21),'Q3 Daily Log'!$B$4:$B$861,"&lt;="&amp;DATE(2026,12,25),'Q3 Daily Log'!$C$4:$C$861,'Q3 Setup'!$C$14),"")</f>
        <v/>
      </c>
      <c r="F188" s="57" t="str">
        <f>IFERROR(AVERAGEIFS('Q3 Daily Log'!$I$4:$I$861,'Q3 Daily Log'!$B$4:$B$861,"&gt;="&amp;DATE(2026,12,21),'Q3 Daily Log'!$B$4:$B$861,"&lt;="&amp;DATE(2026,12,25),'Q3 Daily Log'!$C$4:$C$861,'Q3 Setup'!$C$14),"")</f>
        <v/>
      </c>
      <c r="G188" s="56" t="str">
        <f>IFERROR(AVERAGEIFS('Q3 Daily Log'!$K$4:$K$861,'Q3 Daily Log'!$B$4:$B$861,"&gt;="&amp;DATE(2026,12,21),'Q3 Daily Log'!$B$4:$B$861,"&lt;="&amp;DATE(2026,12,25),'Q3 Daily Log'!$C$4:$C$861,'Q3 Setup'!$C$14),"")</f>
        <v/>
      </c>
      <c r="H188" s="55">
        <f>IFERROR(SUMIFS('Q3 Daily Log'!$E$4:$E$861,'Q3 Daily Log'!$B$4:$B$861,"&gt;="&amp;DATE(2026,12,21),'Q3 Daily Log'!$B$4:$B$861,"&lt;="&amp;DATE(2026,12,25),'Q3 Daily Log'!$C$4:$C$861,'Q3 Setup'!$C$14),"")</f>
        <v>0</v>
      </c>
      <c r="I188" s="57">
        <f>IFERROR(SUMIFS('Q3 Daily Log'!$I$4:$I$861,'Q3 Daily Log'!$B$4:$B$861,"&gt;="&amp;DATE(2026,12,21),'Q3 Daily Log'!$B$4:$B$861,"&lt;="&amp;DATE(2026,12,25),'Q3 Daily Log'!$C$4:$C$861,'Q3 Setup'!$C$14),"")</f>
        <v>0</v>
      </c>
      <c r="J188" s="55">
        <f>IFERROR(SUMIFS('Q3 Daily Log'!$L$4:$L$861,'Q3 Daily Log'!$B$4:$B$861,"&gt;="&amp;DATE(2026,12,21),'Q3 Daily Log'!$B$4:$B$861,"&lt;="&amp;DATE(2026,12,25),'Q3 Daily Log'!$C$4:$C$861,'Q3 Setup'!$C$14),"")</f>
        <v>0</v>
      </c>
      <c r="K188" s="55">
        <f>IFERROR(SUMIFS('Q3 Daily Log'!$M$4:$M$861,'Q3 Daily Log'!$B$4:$B$861,"&gt;="&amp;DATE(2026,12,21),'Q3 Daily Log'!$B$4:$B$861,"&lt;="&amp;DATE(2026,12,25),'Q3 Daily Log'!$C$4:$C$861,'Q3 Setup'!$C$14),"")</f>
        <v>0</v>
      </c>
      <c r="L188" s="29">
        <f>IFERROR(SUMIFS('Q3 Daily Log'!$N$4:$N$861,'Q3 Daily Log'!$B$4:$B$861,"&gt;="&amp;DATE(2026,12,21),'Q3 Daily Log'!$B$4:$B$861,"&lt;="&amp;DATE(2026,12,25),'Q3 Daily Log'!$C$4:$C$861,'Q3 Setup'!$C$14),"")</f>
        <v>0</v>
      </c>
      <c r="M188" s="56" t="str">
        <f>IFERROR(SUMIFS('Q3 Daily Log'!$N$4:$N$861,'Q3 Daily Log'!$B$4:$B$861,"&gt;="&amp;DATE(2026,12,21),'Q3 Daily Log'!$B$4:$B$861,"&lt;="&amp;DATE(2026,12,25),'Q3 Daily Log'!$C$4:$C$861,'Q3 Setup'!$C$14)/SUMIFS('Q3 Daily Log'!$O$4:$O$861,'Q3 Daily Log'!$B$4:$B$861,"&gt;="&amp;DATE(2026,12,21),'Q3 Daily Log'!$B$4:$B$861,"&lt;="&amp;DATE(2026,12,25),'Q3 Daily Log'!$C$4:$C$861,'Q3 Setup'!$C$14),"" )</f>
        <v/>
      </c>
    </row>
    <row r="189" spans="2:13" ht="18.75" customHeight="1" x14ac:dyDescent="0.2">
      <c r="B189" s="48" t="s">
        <v>126</v>
      </c>
      <c r="C189" s="49" t="str">
        <f>'Q3 Setup'!$C$15</f>
        <v>Rep 9</v>
      </c>
      <c r="D189" s="50" t="str">
        <f>IFERROR(AVERAGEIFS('Q3 Daily Log'!$E$4:$E$861,'Q3 Daily Log'!$B$4:$B$861,"&gt;="&amp;DATE(2026,12,21),'Q3 Daily Log'!$B$4:$B$861,"&lt;="&amp;DATE(2026,12,25),'Q3 Daily Log'!$C$4:$C$861,'Q3 Setup'!$C$15),"")</f>
        <v/>
      </c>
      <c r="E189" s="51" t="str">
        <f>IFERROR(AVERAGEIFS('Q3 Daily Log'!$H$4:$H$861,'Q3 Daily Log'!$B$4:$B$861,"&gt;="&amp;DATE(2026,12,21),'Q3 Daily Log'!$B$4:$B$861,"&lt;="&amp;DATE(2026,12,25),'Q3 Daily Log'!$C$4:$C$861,'Q3 Setup'!$C$15),"")</f>
        <v/>
      </c>
      <c r="F189" s="52" t="str">
        <f>IFERROR(AVERAGEIFS('Q3 Daily Log'!$I$4:$I$861,'Q3 Daily Log'!$B$4:$B$861,"&gt;="&amp;DATE(2026,12,21),'Q3 Daily Log'!$B$4:$B$861,"&lt;="&amp;DATE(2026,12,25),'Q3 Daily Log'!$C$4:$C$861,'Q3 Setup'!$C$15),"")</f>
        <v/>
      </c>
      <c r="G189" s="51" t="str">
        <f>IFERROR(AVERAGEIFS('Q3 Daily Log'!$K$4:$K$861,'Q3 Daily Log'!$B$4:$B$861,"&gt;="&amp;DATE(2026,12,21),'Q3 Daily Log'!$B$4:$B$861,"&lt;="&amp;DATE(2026,12,25),'Q3 Daily Log'!$C$4:$C$861,'Q3 Setup'!$C$15),"")</f>
        <v/>
      </c>
      <c r="H189" s="50">
        <f>IFERROR(SUMIFS('Q3 Daily Log'!$E$4:$E$861,'Q3 Daily Log'!$B$4:$B$861,"&gt;="&amp;DATE(2026,12,21),'Q3 Daily Log'!$B$4:$B$861,"&lt;="&amp;DATE(2026,12,25),'Q3 Daily Log'!$C$4:$C$861,'Q3 Setup'!$C$15),"")</f>
        <v>0</v>
      </c>
      <c r="I189" s="52">
        <f>IFERROR(SUMIFS('Q3 Daily Log'!$I$4:$I$861,'Q3 Daily Log'!$B$4:$B$861,"&gt;="&amp;DATE(2026,12,21),'Q3 Daily Log'!$B$4:$B$861,"&lt;="&amp;DATE(2026,12,25),'Q3 Daily Log'!$C$4:$C$861,'Q3 Setup'!$C$15),"")</f>
        <v>0</v>
      </c>
      <c r="J189" s="50">
        <f>IFERROR(SUMIFS('Q3 Daily Log'!$L$4:$L$861,'Q3 Daily Log'!$B$4:$B$861,"&gt;="&amp;DATE(2026,12,21),'Q3 Daily Log'!$B$4:$B$861,"&lt;="&amp;DATE(2026,12,25),'Q3 Daily Log'!$C$4:$C$861,'Q3 Setup'!$C$15),"")</f>
        <v>0</v>
      </c>
      <c r="K189" s="50">
        <f>IFERROR(SUMIFS('Q3 Daily Log'!$M$4:$M$861,'Q3 Daily Log'!$B$4:$B$861,"&gt;="&amp;DATE(2026,12,21),'Q3 Daily Log'!$B$4:$B$861,"&lt;="&amp;DATE(2026,12,25),'Q3 Daily Log'!$C$4:$C$861,'Q3 Setup'!$C$15),"")</f>
        <v>0</v>
      </c>
      <c r="L189" s="29">
        <f>IFERROR(SUMIFS('Q3 Daily Log'!$N$4:$N$861,'Q3 Daily Log'!$B$4:$B$861,"&gt;="&amp;DATE(2026,12,21),'Q3 Daily Log'!$B$4:$B$861,"&lt;="&amp;DATE(2026,12,25),'Q3 Daily Log'!$C$4:$C$861,'Q3 Setup'!$C$15),"")</f>
        <v>0</v>
      </c>
      <c r="M189" s="51" t="str">
        <f>IFERROR(SUMIFS('Q3 Daily Log'!$N$4:$N$861,'Q3 Daily Log'!$B$4:$B$861,"&gt;="&amp;DATE(2026,12,21),'Q3 Daily Log'!$B$4:$B$861,"&lt;="&amp;DATE(2026,12,25),'Q3 Daily Log'!$C$4:$C$861,'Q3 Setup'!$C$15)/SUMIFS('Q3 Daily Log'!$O$4:$O$861,'Q3 Daily Log'!$B$4:$B$861,"&gt;="&amp;DATE(2026,12,21),'Q3 Daily Log'!$B$4:$B$861,"&lt;="&amp;DATE(2026,12,25),'Q3 Daily Log'!$C$4:$C$861,'Q3 Setup'!$C$15),"" )</f>
        <v/>
      </c>
    </row>
    <row r="190" spans="2:13" ht="18.75" customHeight="1" x14ac:dyDescent="0.2">
      <c r="B190" s="53" t="s">
        <v>126</v>
      </c>
      <c r="C190" s="54" t="str">
        <f>'Q3 Setup'!$C$16</f>
        <v>Rep 10</v>
      </c>
      <c r="D190" s="55" t="str">
        <f>IFERROR(AVERAGEIFS('Q3 Daily Log'!$E$4:$E$861,'Q3 Daily Log'!$B$4:$B$861,"&gt;="&amp;DATE(2026,12,21),'Q3 Daily Log'!$B$4:$B$861,"&lt;="&amp;DATE(2026,12,25),'Q3 Daily Log'!$C$4:$C$861,'Q3 Setup'!$C$16),"")</f>
        <v/>
      </c>
      <c r="E190" s="56" t="str">
        <f>IFERROR(AVERAGEIFS('Q3 Daily Log'!$H$4:$H$861,'Q3 Daily Log'!$B$4:$B$861,"&gt;="&amp;DATE(2026,12,21),'Q3 Daily Log'!$B$4:$B$861,"&lt;="&amp;DATE(2026,12,25),'Q3 Daily Log'!$C$4:$C$861,'Q3 Setup'!$C$16),"")</f>
        <v/>
      </c>
      <c r="F190" s="57" t="str">
        <f>IFERROR(AVERAGEIFS('Q3 Daily Log'!$I$4:$I$861,'Q3 Daily Log'!$B$4:$B$861,"&gt;="&amp;DATE(2026,12,21),'Q3 Daily Log'!$B$4:$B$861,"&lt;="&amp;DATE(2026,12,25),'Q3 Daily Log'!$C$4:$C$861,'Q3 Setup'!$C$16),"")</f>
        <v/>
      </c>
      <c r="G190" s="56" t="str">
        <f>IFERROR(AVERAGEIFS('Q3 Daily Log'!$K$4:$K$861,'Q3 Daily Log'!$B$4:$B$861,"&gt;="&amp;DATE(2026,12,21),'Q3 Daily Log'!$B$4:$B$861,"&lt;="&amp;DATE(2026,12,25),'Q3 Daily Log'!$C$4:$C$861,'Q3 Setup'!$C$16),"")</f>
        <v/>
      </c>
      <c r="H190" s="55">
        <f>IFERROR(SUMIFS('Q3 Daily Log'!$E$4:$E$861,'Q3 Daily Log'!$B$4:$B$861,"&gt;="&amp;DATE(2026,12,21),'Q3 Daily Log'!$B$4:$B$861,"&lt;="&amp;DATE(2026,12,25),'Q3 Daily Log'!$C$4:$C$861,'Q3 Setup'!$C$16),"")</f>
        <v>0</v>
      </c>
      <c r="I190" s="57">
        <f>IFERROR(SUMIFS('Q3 Daily Log'!$I$4:$I$861,'Q3 Daily Log'!$B$4:$B$861,"&gt;="&amp;DATE(2026,12,21),'Q3 Daily Log'!$B$4:$B$861,"&lt;="&amp;DATE(2026,12,25),'Q3 Daily Log'!$C$4:$C$861,'Q3 Setup'!$C$16),"")</f>
        <v>0</v>
      </c>
      <c r="J190" s="55">
        <f>IFERROR(SUMIFS('Q3 Daily Log'!$L$4:$L$861,'Q3 Daily Log'!$B$4:$B$861,"&gt;="&amp;DATE(2026,12,21),'Q3 Daily Log'!$B$4:$B$861,"&lt;="&amp;DATE(2026,12,25),'Q3 Daily Log'!$C$4:$C$861,'Q3 Setup'!$C$16),"")</f>
        <v>0</v>
      </c>
      <c r="K190" s="55">
        <f>IFERROR(SUMIFS('Q3 Daily Log'!$M$4:$M$861,'Q3 Daily Log'!$B$4:$B$861,"&gt;="&amp;DATE(2026,12,21),'Q3 Daily Log'!$B$4:$B$861,"&lt;="&amp;DATE(2026,12,25),'Q3 Daily Log'!$C$4:$C$861,'Q3 Setup'!$C$16),"")</f>
        <v>0</v>
      </c>
      <c r="L190" s="29">
        <f>IFERROR(SUMIFS('Q3 Daily Log'!$N$4:$N$861,'Q3 Daily Log'!$B$4:$B$861,"&gt;="&amp;DATE(2026,12,21),'Q3 Daily Log'!$B$4:$B$861,"&lt;="&amp;DATE(2026,12,25),'Q3 Daily Log'!$C$4:$C$861,'Q3 Setup'!$C$16),"")</f>
        <v>0</v>
      </c>
      <c r="M190" s="56" t="str">
        <f>IFERROR(SUMIFS('Q3 Daily Log'!$N$4:$N$861,'Q3 Daily Log'!$B$4:$B$861,"&gt;="&amp;DATE(2026,12,21),'Q3 Daily Log'!$B$4:$B$861,"&lt;="&amp;DATE(2026,12,25),'Q3 Daily Log'!$C$4:$C$861,'Q3 Setup'!$C$16)/SUMIFS('Q3 Daily Log'!$O$4:$O$861,'Q3 Daily Log'!$B$4:$B$861,"&gt;="&amp;DATE(2026,12,21),'Q3 Daily Log'!$B$4:$B$861,"&lt;="&amp;DATE(2026,12,25),'Q3 Daily Log'!$C$4:$C$861,'Q3 Setup'!$C$16),"" )</f>
        <v/>
      </c>
    </row>
    <row r="191" spans="2:13" ht="18.75" customHeight="1" x14ac:dyDescent="0.2">
      <c r="B191" s="48" t="s">
        <v>126</v>
      </c>
      <c r="C191" s="49">
        <f>'Q3 Setup'!$C$17</f>
        <v>0</v>
      </c>
      <c r="D191" s="50" t="str">
        <f>IFERROR(AVERAGEIFS('Q3 Daily Log'!$E$4:$E$861,'Q3 Daily Log'!$B$4:$B$861,"&gt;="&amp;DATE(2026,12,21),'Q3 Daily Log'!$B$4:$B$861,"&lt;="&amp;DATE(2026,12,25),'Q3 Daily Log'!$C$4:$C$861,'Q3 Setup'!$C$17),"")</f>
        <v/>
      </c>
      <c r="E191" s="51" t="str">
        <f>IFERROR(AVERAGEIFS('Q3 Daily Log'!$H$4:$H$861,'Q3 Daily Log'!$B$4:$B$861,"&gt;="&amp;DATE(2026,12,21),'Q3 Daily Log'!$B$4:$B$861,"&lt;="&amp;DATE(2026,12,25),'Q3 Daily Log'!$C$4:$C$861,'Q3 Setup'!$C$17),"")</f>
        <v/>
      </c>
      <c r="F191" s="52" t="str">
        <f>IFERROR(AVERAGEIFS('Q3 Daily Log'!$I$4:$I$861,'Q3 Daily Log'!$B$4:$B$861,"&gt;="&amp;DATE(2026,12,21),'Q3 Daily Log'!$B$4:$B$861,"&lt;="&amp;DATE(2026,12,25),'Q3 Daily Log'!$C$4:$C$861,'Q3 Setup'!$C$17),"")</f>
        <v/>
      </c>
      <c r="G191" s="51" t="str">
        <f>IFERROR(AVERAGEIFS('Q3 Daily Log'!$K$4:$K$861,'Q3 Daily Log'!$B$4:$B$861,"&gt;="&amp;DATE(2026,12,21),'Q3 Daily Log'!$B$4:$B$861,"&lt;="&amp;DATE(2026,12,25),'Q3 Daily Log'!$C$4:$C$861,'Q3 Setup'!$C$17),"")</f>
        <v/>
      </c>
      <c r="H191" s="50">
        <f>IFERROR(SUMIFS('Q3 Daily Log'!$E$4:$E$861,'Q3 Daily Log'!$B$4:$B$861,"&gt;="&amp;DATE(2026,12,21),'Q3 Daily Log'!$B$4:$B$861,"&lt;="&amp;DATE(2026,12,25),'Q3 Daily Log'!$C$4:$C$861,'Q3 Setup'!$C$17),"")</f>
        <v>0</v>
      </c>
      <c r="I191" s="52">
        <f>IFERROR(SUMIFS('Q3 Daily Log'!$I$4:$I$861,'Q3 Daily Log'!$B$4:$B$861,"&gt;="&amp;DATE(2026,12,21),'Q3 Daily Log'!$B$4:$B$861,"&lt;="&amp;DATE(2026,12,25),'Q3 Daily Log'!$C$4:$C$861,'Q3 Setup'!$C$17),"")</f>
        <v>0</v>
      </c>
      <c r="J191" s="50">
        <f>IFERROR(SUMIFS('Q3 Daily Log'!$L$4:$L$861,'Q3 Daily Log'!$B$4:$B$861,"&gt;="&amp;DATE(2026,12,21),'Q3 Daily Log'!$B$4:$B$861,"&lt;="&amp;DATE(2026,12,25),'Q3 Daily Log'!$C$4:$C$861,'Q3 Setup'!$C$17),"")</f>
        <v>0</v>
      </c>
      <c r="K191" s="50">
        <f>IFERROR(SUMIFS('Q3 Daily Log'!$M$4:$M$861,'Q3 Daily Log'!$B$4:$B$861,"&gt;="&amp;DATE(2026,12,21),'Q3 Daily Log'!$B$4:$B$861,"&lt;="&amp;DATE(2026,12,25),'Q3 Daily Log'!$C$4:$C$861,'Q3 Setup'!$C$17),"")</f>
        <v>0</v>
      </c>
      <c r="L191" s="29">
        <f>IFERROR(SUMIFS('Q3 Daily Log'!$N$4:$N$861,'Q3 Daily Log'!$B$4:$B$861,"&gt;="&amp;DATE(2026,12,21),'Q3 Daily Log'!$B$4:$B$861,"&lt;="&amp;DATE(2026,12,25),'Q3 Daily Log'!$C$4:$C$861,'Q3 Setup'!$C$17),"")</f>
        <v>0</v>
      </c>
      <c r="M191" s="51" t="str">
        <f>IFERROR(SUMIFS('Q3 Daily Log'!$N$4:$N$861,'Q3 Daily Log'!$B$4:$B$861,"&gt;="&amp;DATE(2026,12,21),'Q3 Daily Log'!$B$4:$B$861,"&lt;="&amp;DATE(2026,12,25),'Q3 Daily Log'!$C$4:$C$861,'Q3 Setup'!$C$17)/SUMIFS('Q3 Daily Log'!$O$4:$O$861,'Q3 Daily Log'!$B$4:$B$861,"&gt;="&amp;DATE(2026,12,21),'Q3 Daily Log'!$B$4:$B$861,"&lt;="&amp;DATE(2026,12,25),'Q3 Daily Log'!$C$4:$C$861,'Q3 Setup'!$C$17),"" )</f>
        <v/>
      </c>
    </row>
    <row r="192" spans="2:13" ht="18.75" customHeight="1" x14ac:dyDescent="0.2">
      <c r="B192" s="53" t="s">
        <v>126</v>
      </c>
      <c r="C192" s="54">
        <f>'Q3 Setup'!$C$18</f>
        <v>0</v>
      </c>
      <c r="D192" s="55" t="str">
        <f>IFERROR(AVERAGEIFS('Q3 Daily Log'!$E$4:$E$861,'Q3 Daily Log'!$B$4:$B$861,"&gt;="&amp;DATE(2026,12,21),'Q3 Daily Log'!$B$4:$B$861,"&lt;="&amp;DATE(2026,12,25),'Q3 Daily Log'!$C$4:$C$861,'Q3 Setup'!$C$18),"")</f>
        <v/>
      </c>
      <c r="E192" s="56" t="str">
        <f>IFERROR(AVERAGEIFS('Q3 Daily Log'!$H$4:$H$861,'Q3 Daily Log'!$B$4:$B$861,"&gt;="&amp;DATE(2026,12,21),'Q3 Daily Log'!$B$4:$B$861,"&lt;="&amp;DATE(2026,12,25),'Q3 Daily Log'!$C$4:$C$861,'Q3 Setup'!$C$18),"")</f>
        <v/>
      </c>
      <c r="F192" s="57" t="str">
        <f>IFERROR(AVERAGEIFS('Q3 Daily Log'!$I$4:$I$861,'Q3 Daily Log'!$B$4:$B$861,"&gt;="&amp;DATE(2026,12,21),'Q3 Daily Log'!$B$4:$B$861,"&lt;="&amp;DATE(2026,12,25),'Q3 Daily Log'!$C$4:$C$861,'Q3 Setup'!$C$18),"")</f>
        <v/>
      </c>
      <c r="G192" s="56" t="str">
        <f>IFERROR(AVERAGEIFS('Q3 Daily Log'!$K$4:$K$861,'Q3 Daily Log'!$B$4:$B$861,"&gt;="&amp;DATE(2026,12,21),'Q3 Daily Log'!$B$4:$B$861,"&lt;="&amp;DATE(2026,12,25),'Q3 Daily Log'!$C$4:$C$861,'Q3 Setup'!$C$18),"")</f>
        <v/>
      </c>
      <c r="H192" s="55">
        <f>IFERROR(SUMIFS('Q3 Daily Log'!$E$4:$E$861,'Q3 Daily Log'!$B$4:$B$861,"&gt;="&amp;DATE(2026,12,21),'Q3 Daily Log'!$B$4:$B$861,"&lt;="&amp;DATE(2026,12,25),'Q3 Daily Log'!$C$4:$C$861,'Q3 Setup'!$C$18),"")</f>
        <v>0</v>
      </c>
      <c r="I192" s="57">
        <f>IFERROR(SUMIFS('Q3 Daily Log'!$I$4:$I$861,'Q3 Daily Log'!$B$4:$B$861,"&gt;="&amp;DATE(2026,12,21),'Q3 Daily Log'!$B$4:$B$861,"&lt;="&amp;DATE(2026,12,25),'Q3 Daily Log'!$C$4:$C$861,'Q3 Setup'!$C$18),"")</f>
        <v>0</v>
      </c>
      <c r="J192" s="55">
        <f>IFERROR(SUMIFS('Q3 Daily Log'!$L$4:$L$861,'Q3 Daily Log'!$B$4:$B$861,"&gt;="&amp;DATE(2026,12,21),'Q3 Daily Log'!$B$4:$B$861,"&lt;="&amp;DATE(2026,12,25),'Q3 Daily Log'!$C$4:$C$861,'Q3 Setup'!$C$18),"")</f>
        <v>0</v>
      </c>
      <c r="K192" s="55">
        <f>IFERROR(SUMIFS('Q3 Daily Log'!$M$4:$M$861,'Q3 Daily Log'!$B$4:$B$861,"&gt;="&amp;DATE(2026,12,21),'Q3 Daily Log'!$B$4:$B$861,"&lt;="&amp;DATE(2026,12,25),'Q3 Daily Log'!$C$4:$C$861,'Q3 Setup'!$C$18),"")</f>
        <v>0</v>
      </c>
      <c r="L192" s="29">
        <f>IFERROR(SUMIFS('Q3 Daily Log'!$N$4:$N$861,'Q3 Daily Log'!$B$4:$B$861,"&gt;="&amp;DATE(2026,12,21),'Q3 Daily Log'!$B$4:$B$861,"&lt;="&amp;DATE(2026,12,25),'Q3 Daily Log'!$C$4:$C$861,'Q3 Setup'!$C$18),"")</f>
        <v>0</v>
      </c>
      <c r="M192" s="56" t="str">
        <f>IFERROR(SUMIFS('Q3 Daily Log'!$N$4:$N$861,'Q3 Daily Log'!$B$4:$B$861,"&gt;="&amp;DATE(2026,12,21),'Q3 Daily Log'!$B$4:$B$861,"&lt;="&amp;DATE(2026,12,25),'Q3 Daily Log'!$C$4:$C$861,'Q3 Setup'!$C$18)/SUMIFS('Q3 Daily Log'!$O$4:$O$861,'Q3 Daily Log'!$B$4:$B$861,"&gt;="&amp;DATE(2026,12,21),'Q3 Daily Log'!$B$4:$B$861,"&lt;="&amp;DATE(2026,12,25),'Q3 Daily Log'!$C$4:$C$861,'Q3 Setup'!$C$18),"" )</f>
        <v/>
      </c>
    </row>
    <row r="193" spans="2:13" ht="18.75" customHeight="1" x14ac:dyDescent="0.2">
      <c r="B193" s="95" t="s">
        <v>127</v>
      </c>
      <c r="C193" s="95"/>
      <c r="D193" s="76" t="str">
        <f>IFERROR(AVERAGE(D181:D192),"")</f>
        <v/>
      </c>
      <c r="E193" s="77" t="str">
        <f>IFERROR(AVERAGE(E181:E192),"")</f>
        <v/>
      </c>
      <c r="F193" s="78" t="str">
        <f>IFERROR(AVERAGE(F181:F192),"")</f>
        <v/>
      </c>
      <c r="G193" s="77" t="str">
        <f>IFERROR(AVERAGE(G181:G192),"")</f>
        <v/>
      </c>
      <c r="H193" s="76">
        <f>IFERROR(SUM(H181:H192),"")</f>
        <v>0</v>
      </c>
      <c r="I193" s="79">
        <f>IFERROR(SUM(I181:I192),"")</f>
        <v>0</v>
      </c>
      <c r="J193" s="76">
        <f>IFERROR(SUM(J181:J192),"")</f>
        <v>0</v>
      </c>
      <c r="K193" s="76">
        <f>IFERROR(SUM(K181:K192),"")</f>
        <v>0</v>
      </c>
      <c r="L193" s="80">
        <f>IFERROR(SUM(L181:L192),"")</f>
        <v>0</v>
      </c>
      <c r="M193" s="77" t="str">
        <f>IFERROR(AVERAGE(M181:M192),"")</f>
        <v/>
      </c>
    </row>
    <row r="194" spans="2:13" ht="7.5" customHeight="1" x14ac:dyDescent="0.2"/>
    <row r="195" spans="2:13" ht="25.5" customHeight="1" x14ac:dyDescent="0.2">
      <c r="B195" s="94" t="s">
        <v>150</v>
      </c>
      <c r="C195" s="94"/>
      <c r="D195" s="74">
        <v>46384</v>
      </c>
      <c r="E195" s="74">
        <v>46387</v>
      </c>
      <c r="F195" s="75"/>
      <c r="G195" s="75"/>
      <c r="H195" s="75"/>
      <c r="I195" s="75"/>
      <c r="J195" s="75"/>
      <c r="K195" s="75"/>
      <c r="L195" s="75"/>
      <c r="M195" s="75"/>
    </row>
    <row r="196" spans="2:13" ht="36" customHeight="1" x14ac:dyDescent="0.2">
      <c r="B196" s="47" t="s">
        <v>60</v>
      </c>
      <c r="C196" s="47" t="s">
        <v>24</v>
      </c>
      <c r="D196" s="47" t="s">
        <v>61</v>
      </c>
      <c r="E196" s="47" t="s">
        <v>62</v>
      </c>
      <c r="F196" s="47" t="s">
        <v>63</v>
      </c>
      <c r="G196" s="47" t="s">
        <v>64</v>
      </c>
      <c r="H196" s="47" t="s">
        <v>65</v>
      </c>
      <c r="I196" s="47" t="s">
        <v>66</v>
      </c>
      <c r="J196" s="47" t="s">
        <v>67</v>
      </c>
      <c r="K196" s="47" t="s">
        <v>68</v>
      </c>
      <c r="L196" s="47" t="s">
        <v>69</v>
      </c>
      <c r="M196" s="47" t="s">
        <v>70</v>
      </c>
    </row>
    <row r="197" spans="2:13" ht="18.75" customHeight="1" x14ac:dyDescent="0.2">
      <c r="B197" s="48" t="s">
        <v>129</v>
      </c>
      <c r="C197" s="49" t="str">
        <f>'Q3 Setup'!$C$7</f>
        <v>Rep 1</v>
      </c>
      <c r="D197" s="50" t="str">
        <f>IFERROR(AVERAGEIFS('Q3 Daily Log'!$E$4:$E$861,'Q3 Daily Log'!$B$4:$B$861,"&gt;="&amp;DATE(2026,12,28),'Q3 Daily Log'!$B$4:$B$861,"&lt;="&amp;DATE(2026,12,31),'Q3 Daily Log'!$C$4:$C$861,'Q3 Setup'!$C$7),"")</f>
        <v/>
      </c>
      <c r="E197" s="51" t="str">
        <f>IFERROR(AVERAGEIFS('Q3 Daily Log'!$H$4:$H$861,'Q3 Daily Log'!$B$4:$B$861,"&gt;="&amp;DATE(2026,12,28),'Q3 Daily Log'!$B$4:$B$861,"&lt;="&amp;DATE(2026,12,31),'Q3 Daily Log'!$C$4:$C$861,'Q3 Setup'!$C$7),"")</f>
        <v/>
      </c>
      <c r="F197" s="52" t="str">
        <f>IFERROR(AVERAGEIFS('Q3 Daily Log'!$I$4:$I$861,'Q3 Daily Log'!$B$4:$B$861,"&gt;="&amp;DATE(2026,12,28),'Q3 Daily Log'!$B$4:$B$861,"&lt;="&amp;DATE(2026,12,31),'Q3 Daily Log'!$C$4:$C$861,'Q3 Setup'!$C$7),"")</f>
        <v/>
      </c>
      <c r="G197" s="51" t="str">
        <f>IFERROR(AVERAGEIFS('Q3 Daily Log'!$K$4:$K$861,'Q3 Daily Log'!$B$4:$B$861,"&gt;="&amp;DATE(2026,12,28),'Q3 Daily Log'!$B$4:$B$861,"&lt;="&amp;DATE(2026,12,31),'Q3 Daily Log'!$C$4:$C$861,'Q3 Setup'!$C$7),"")</f>
        <v/>
      </c>
      <c r="H197" s="50">
        <f>IFERROR(SUMIFS('Q3 Daily Log'!$E$4:$E$861,'Q3 Daily Log'!$B$4:$B$861,"&gt;="&amp;DATE(2026,12,28),'Q3 Daily Log'!$B$4:$B$861,"&lt;="&amp;DATE(2026,12,31),'Q3 Daily Log'!$C$4:$C$861,'Q3 Setup'!$C$7),"")</f>
        <v>0</v>
      </c>
      <c r="I197" s="52">
        <f>IFERROR(SUMIFS('Q3 Daily Log'!$I$4:$I$861,'Q3 Daily Log'!$B$4:$B$861,"&gt;="&amp;DATE(2026,12,28),'Q3 Daily Log'!$B$4:$B$861,"&lt;="&amp;DATE(2026,12,31),'Q3 Daily Log'!$C$4:$C$861,'Q3 Setup'!$C$7),"")</f>
        <v>0</v>
      </c>
      <c r="J197" s="50">
        <f>IFERROR(SUMIFS('Q3 Daily Log'!$L$4:$L$861,'Q3 Daily Log'!$B$4:$B$861,"&gt;="&amp;DATE(2026,12,28),'Q3 Daily Log'!$B$4:$B$861,"&lt;="&amp;DATE(2026,12,31),'Q3 Daily Log'!$C$4:$C$861,'Q3 Setup'!$C$7),"")</f>
        <v>0</v>
      </c>
      <c r="K197" s="50">
        <f>IFERROR(SUMIFS('Q3 Daily Log'!$M$4:$M$861,'Q3 Daily Log'!$B$4:$B$861,"&gt;="&amp;DATE(2026,12,28),'Q3 Daily Log'!$B$4:$B$861,"&lt;="&amp;DATE(2026,12,31),'Q3 Daily Log'!$C$4:$C$861,'Q3 Setup'!$C$7),"")</f>
        <v>0</v>
      </c>
      <c r="L197" s="29">
        <f>IFERROR(SUMIFS('Q3 Daily Log'!$N$4:$N$861,'Q3 Daily Log'!$B$4:$B$861,"&gt;="&amp;DATE(2026,12,28),'Q3 Daily Log'!$B$4:$B$861,"&lt;="&amp;DATE(2026,12,31),'Q3 Daily Log'!$C$4:$C$861,'Q3 Setup'!$C$7),"")</f>
        <v>0</v>
      </c>
      <c r="M197" s="51" t="str">
        <f>IFERROR(SUMIFS('Q3 Daily Log'!$N$4:$N$861,'Q3 Daily Log'!$B$4:$B$861,"&gt;="&amp;DATE(2026,12,28),'Q3 Daily Log'!$B$4:$B$861,"&lt;="&amp;DATE(2026,12,31),'Q3 Daily Log'!$C$4:$C$861,'Q3 Setup'!$C$7)/SUMIFS('Q3 Daily Log'!$O$4:$O$861,'Q3 Daily Log'!$B$4:$B$861,"&gt;="&amp;DATE(2026,12,28),'Q3 Daily Log'!$B$4:$B$861,"&lt;="&amp;DATE(2026,12,31),'Q3 Daily Log'!$C$4:$C$861,'Q3 Setup'!$C$7),"" )</f>
        <v/>
      </c>
    </row>
    <row r="198" spans="2:13" ht="18.75" customHeight="1" x14ac:dyDescent="0.2">
      <c r="B198" s="53" t="s">
        <v>129</v>
      </c>
      <c r="C198" s="54" t="str">
        <f>'Q3 Setup'!$C$8</f>
        <v>Rep 2</v>
      </c>
      <c r="D198" s="55" t="str">
        <f>IFERROR(AVERAGEIFS('Q3 Daily Log'!$E$4:$E$861,'Q3 Daily Log'!$B$4:$B$861,"&gt;="&amp;DATE(2026,12,28),'Q3 Daily Log'!$B$4:$B$861,"&lt;="&amp;DATE(2026,12,31),'Q3 Daily Log'!$C$4:$C$861,'Q3 Setup'!$C$8),"")</f>
        <v/>
      </c>
      <c r="E198" s="56" t="str">
        <f>IFERROR(AVERAGEIFS('Q3 Daily Log'!$H$4:$H$861,'Q3 Daily Log'!$B$4:$B$861,"&gt;="&amp;DATE(2026,12,28),'Q3 Daily Log'!$B$4:$B$861,"&lt;="&amp;DATE(2026,12,31),'Q3 Daily Log'!$C$4:$C$861,'Q3 Setup'!$C$8),"")</f>
        <v/>
      </c>
      <c r="F198" s="57" t="str">
        <f>IFERROR(AVERAGEIFS('Q3 Daily Log'!$I$4:$I$861,'Q3 Daily Log'!$B$4:$B$861,"&gt;="&amp;DATE(2026,12,28),'Q3 Daily Log'!$B$4:$B$861,"&lt;="&amp;DATE(2026,12,31),'Q3 Daily Log'!$C$4:$C$861,'Q3 Setup'!$C$8),"")</f>
        <v/>
      </c>
      <c r="G198" s="56" t="str">
        <f>IFERROR(AVERAGEIFS('Q3 Daily Log'!$K$4:$K$861,'Q3 Daily Log'!$B$4:$B$861,"&gt;="&amp;DATE(2026,12,28),'Q3 Daily Log'!$B$4:$B$861,"&lt;="&amp;DATE(2026,12,31),'Q3 Daily Log'!$C$4:$C$861,'Q3 Setup'!$C$8),"")</f>
        <v/>
      </c>
      <c r="H198" s="55">
        <f>IFERROR(SUMIFS('Q3 Daily Log'!$E$4:$E$861,'Q3 Daily Log'!$B$4:$B$861,"&gt;="&amp;DATE(2026,12,28),'Q3 Daily Log'!$B$4:$B$861,"&lt;="&amp;DATE(2026,12,31),'Q3 Daily Log'!$C$4:$C$861,'Q3 Setup'!$C$8),"")</f>
        <v>0</v>
      </c>
      <c r="I198" s="57">
        <f>IFERROR(SUMIFS('Q3 Daily Log'!$I$4:$I$861,'Q3 Daily Log'!$B$4:$B$861,"&gt;="&amp;DATE(2026,12,28),'Q3 Daily Log'!$B$4:$B$861,"&lt;="&amp;DATE(2026,12,31),'Q3 Daily Log'!$C$4:$C$861,'Q3 Setup'!$C$8),"")</f>
        <v>0</v>
      </c>
      <c r="J198" s="55">
        <f>IFERROR(SUMIFS('Q3 Daily Log'!$L$4:$L$861,'Q3 Daily Log'!$B$4:$B$861,"&gt;="&amp;DATE(2026,12,28),'Q3 Daily Log'!$B$4:$B$861,"&lt;="&amp;DATE(2026,12,31),'Q3 Daily Log'!$C$4:$C$861,'Q3 Setup'!$C$8),"")</f>
        <v>0</v>
      </c>
      <c r="K198" s="55">
        <f>IFERROR(SUMIFS('Q3 Daily Log'!$M$4:$M$861,'Q3 Daily Log'!$B$4:$B$861,"&gt;="&amp;DATE(2026,12,28),'Q3 Daily Log'!$B$4:$B$861,"&lt;="&amp;DATE(2026,12,31),'Q3 Daily Log'!$C$4:$C$861,'Q3 Setup'!$C$8),"")</f>
        <v>0</v>
      </c>
      <c r="L198" s="29">
        <f>IFERROR(SUMIFS('Q3 Daily Log'!$N$4:$N$861,'Q3 Daily Log'!$B$4:$B$861,"&gt;="&amp;DATE(2026,12,28),'Q3 Daily Log'!$B$4:$B$861,"&lt;="&amp;DATE(2026,12,31),'Q3 Daily Log'!$C$4:$C$861,'Q3 Setup'!$C$8),"")</f>
        <v>0</v>
      </c>
      <c r="M198" s="56" t="str">
        <f>IFERROR(SUMIFS('Q3 Daily Log'!$N$4:$N$861,'Q3 Daily Log'!$B$4:$B$861,"&gt;="&amp;DATE(2026,12,28),'Q3 Daily Log'!$B$4:$B$861,"&lt;="&amp;DATE(2026,12,31),'Q3 Daily Log'!$C$4:$C$861,'Q3 Setup'!$C$8)/SUMIFS('Q3 Daily Log'!$O$4:$O$861,'Q3 Daily Log'!$B$4:$B$861,"&gt;="&amp;DATE(2026,12,28),'Q3 Daily Log'!$B$4:$B$861,"&lt;="&amp;DATE(2026,12,31),'Q3 Daily Log'!$C$4:$C$861,'Q3 Setup'!$C$8),"" )</f>
        <v/>
      </c>
    </row>
    <row r="199" spans="2:13" ht="18.75" customHeight="1" x14ac:dyDescent="0.2">
      <c r="B199" s="48" t="s">
        <v>129</v>
      </c>
      <c r="C199" s="49" t="str">
        <f>'Q3 Setup'!$C$9</f>
        <v>Rep 3</v>
      </c>
      <c r="D199" s="50" t="str">
        <f>IFERROR(AVERAGEIFS('Q3 Daily Log'!$E$4:$E$861,'Q3 Daily Log'!$B$4:$B$861,"&gt;="&amp;DATE(2026,12,28),'Q3 Daily Log'!$B$4:$B$861,"&lt;="&amp;DATE(2026,12,31),'Q3 Daily Log'!$C$4:$C$861,'Q3 Setup'!$C$9),"")</f>
        <v/>
      </c>
      <c r="E199" s="51" t="str">
        <f>IFERROR(AVERAGEIFS('Q3 Daily Log'!$H$4:$H$861,'Q3 Daily Log'!$B$4:$B$861,"&gt;="&amp;DATE(2026,12,28),'Q3 Daily Log'!$B$4:$B$861,"&lt;="&amp;DATE(2026,12,31),'Q3 Daily Log'!$C$4:$C$861,'Q3 Setup'!$C$9),"")</f>
        <v/>
      </c>
      <c r="F199" s="52" t="str">
        <f>IFERROR(AVERAGEIFS('Q3 Daily Log'!$I$4:$I$861,'Q3 Daily Log'!$B$4:$B$861,"&gt;="&amp;DATE(2026,12,28),'Q3 Daily Log'!$B$4:$B$861,"&lt;="&amp;DATE(2026,12,31),'Q3 Daily Log'!$C$4:$C$861,'Q3 Setup'!$C$9),"")</f>
        <v/>
      </c>
      <c r="G199" s="51" t="str">
        <f>IFERROR(AVERAGEIFS('Q3 Daily Log'!$K$4:$K$861,'Q3 Daily Log'!$B$4:$B$861,"&gt;="&amp;DATE(2026,12,28),'Q3 Daily Log'!$B$4:$B$861,"&lt;="&amp;DATE(2026,12,31),'Q3 Daily Log'!$C$4:$C$861,'Q3 Setup'!$C$9),"")</f>
        <v/>
      </c>
      <c r="H199" s="50">
        <f>IFERROR(SUMIFS('Q3 Daily Log'!$E$4:$E$861,'Q3 Daily Log'!$B$4:$B$861,"&gt;="&amp;DATE(2026,12,28),'Q3 Daily Log'!$B$4:$B$861,"&lt;="&amp;DATE(2026,12,31),'Q3 Daily Log'!$C$4:$C$861,'Q3 Setup'!$C$9),"")</f>
        <v>0</v>
      </c>
      <c r="I199" s="52">
        <f>IFERROR(SUMIFS('Q3 Daily Log'!$I$4:$I$861,'Q3 Daily Log'!$B$4:$B$861,"&gt;="&amp;DATE(2026,12,28),'Q3 Daily Log'!$B$4:$B$861,"&lt;="&amp;DATE(2026,12,31),'Q3 Daily Log'!$C$4:$C$861,'Q3 Setup'!$C$9),"")</f>
        <v>0</v>
      </c>
      <c r="J199" s="50">
        <f>IFERROR(SUMIFS('Q3 Daily Log'!$L$4:$L$861,'Q3 Daily Log'!$B$4:$B$861,"&gt;="&amp;DATE(2026,12,28),'Q3 Daily Log'!$B$4:$B$861,"&lt;="&amp;DATE(2026,12,31),'Q3 Daily Log'!$C$4:$C$861,'Q3 Setup'!$C$9),"")</f>
        <v>0</v>
      </c>
      <c r="K199" s="50">
        <f>IFERROR(SUMIFS('Q3 Daily Log'!$M$4:$M$861,'Q3 Daily Log'!$B$4:$B$861,"&gt;="&amp;DATE(2026,12,28),'Q3 Daily Log'!$B$4:$B$861,"&lt;="&amp;DATE(2026,12,31),'Q3 Daily Log'!$C$4:$C$861,'Q3 Setup'!$C$9),"")</f>
        <v>0</v>
      </c>
      <c r="L199" s="29">
        <f>IFERROR(SUMIFS('Q3 Daily Log'!$N$4:$N$861,'Q3 Daily Log'!$B$4:$B$861,"&gt;="&amp;DATE(2026,12,28),'Q3 Daily Log'!$B$4:$B$861,"&lt;="&amp;DATE(2026,12,31),'Q3 Daily Log'!$C$4:$C$861,'Q3 Setup'!$C$9),"")</f>
        <v>0</v>
      </c>
      <c r="M199" s="51" t="str">
        <f>IFERROR(SUMIFS('Q3 Daily Log'!$N$4:$N$861,'Q3 Daily Log'!$B$4:$B$861,"&gt;="&amp;DATE(2026,12,28),'Q3 Daily Log'!$B$4:$B$861,"&lt;="&amp;DATE(2026,12,31),'Q3 Daily Log'!$C$4:$C$861,'Q3 Setup'!$C$9)/SUMIFS('Q3 Daily Log'!$O$4:$O$861,'Q3 Daily Log'!$B$4:$B$861,"&gt;="&amp;DATE(2026,12,28),'Q3 Daily Log'!$B$4:$B$861,"&lt;="&amp;DATE(2026,12,31),'Q3 Daily Log'!$C$4:$C$861,'Q3 Setup'!$C$9),"" )</f>
        <v/>
      </c>
    </row>
    <row r="200" spans="2:13" ht="18.75" customHeight="1" x14ac:dyDescent="0.2">
      <c r="B200" s="53" t="s">
        <v>129</v>
      </c>
      <c r="C200" s="54" t="str">
        <f>'Q3 Setup'!$C$10</f>
        <v>Rep 4</v>
      </c>
      <c r="D200" s="55" t="str">
        <f>IFERROR(AVERAGEIFS('Q3 Daily Log'!$E$4:$E$861,'Q3 Daily Log'!$B$4:$B$861,"&gt;="&amp;DATE(2026,12,28),'Q3 Daily Log'!$B$4:$B$861,"&lt;="&amp;DATE(2026,12,31),'Q3 Daily Log'!$C$4:$C$861,'Q3 Setup'!$C$10),"")</f>
        <v/>
      </c>
      <c r="E200" s="56" t="str">
        <f>IFERROR(AVERAGEIFS('Q3 Daily Log'!$H$4:$H$861,'Q3 Daily Log'!$B$4:$B$861,"&gt;="&amp;DATE(2026,12,28),'Q3 Daily Log'!$B$4:$B$861,"&lt;="&amp;DATE(2026,12,31),'Q3 Daily Log'!$C$4:$C$861,'Q3 Setup'!$C$10),"")</f>
        <v/>
      </c>
      <c r="F200" s="57" t="str">
        <f>IFERROR(AVERAGEIFS('Q3 Daily Log'!$I$4:$I$861,'Q3 Daily Log'!$B$4:$B$861,"&gt;="&amp;DATE(2026,12,28),'Q3 Daily Log'!$B$4:$B$861,"&lt;="&amp;DATE(2026,12,31),'Q3 Daily Log'!$C$4:$C$861,'Q3 Setup'!$C$10),"")</f>
        <v/>
      </c>
      <c r="G200" s="56" t="str">
        <f>IFERROR(AVERAGEIFS('Q3 Daily Log'!$K$4:$K$861,'Q3 Daily Log'!$B$4:$B$861,"&gt;="&amp;DATE(2026,12,28),'Q3 Daily Log'!$B$4:$B$861,"&lt;="&amp;DATE(2026,12,31),'Q3 Daily Log'!$C$4:$C$861,'Q3 Setup'!$C$10),"")</f>
        <v/>
      </c>
      <c r="H200" s="55">
        <f>IFERROR(SUMIFS('Q3 Daily Log'!$E$4:$E$861,'Q3 Daily Log'!$B$4:$B$861,"&gt;="&amp;DATE(2026,12,28),'Q3 Daily Log'!$B$4:$B$861,"&lt;="&amp;DATE(2026,12,31),'Q3 Daily Log'!$C$4:$C$861,'Q3 Setup'!$C$10),"")</f>
        <v>0</v>
      </c>
      <c r="I200" s="57">
        <f>IFERROR(SUMIFS('Q3 Daily Log'!$I$4:$I$861,'Q3 Daily Log'!$B$4:$B$861,"&gt;="&amp;DATE(2026,12,28),'Q3 Daily Log'!$B$4:$B$861,"&lt;="&amp;DATE(2026,12,31),'Q3 Daily Log'!$C$4:$C$861,'Q3 Setup'!$C$10),"")</f>
        <v>0</v>
      </c>
      <c r="J200" s="55">
        <f>IFERROR(SUMIFS('Q3 Daily Log'!$L$4:$L$861,'Q3 Daily Log'!$B$4:$B$861,"&gt;="&amp;DATE(2026,12,28),'Q3 Daily Log'!$B$4:$B$861,"&lt;="&amp;DATE(2026,12,31),'Q3 Daily Log'!$C$4:$C$861,'Q3 Setup'!$C$10),"")</f>
        <v>0</v>
      </c>
      <c r="K200" s="55">
        <f>IFERROR(SUMIFS('Q3 Daily Log'!$M$4:$M$861,'Q3 Daily Log'!$B$4:$B$861,"&gt;="&amp;DATE(2026,12,28),'Q3 Daily Log'!$B$4:$B$861,"&lt;="&amp;DATE(2026,12,31),'Q3 Daily Log'!$C$4:$C$861,'Q3 Setup'!$C$10),"")</f>
        <v>0</v>
      </c>
      <c r="L200" s="29">
        <f>IFERROR(SUMIFS('Q3 Daily Log'!$N$4:$N$861,'Q3 Daily Log'!$B$4:$B$861,"&gt;="&amp;DATE(2026,12,28),'Q3 Daily Log'!$B$4:$B$861,"&lt;="&amp;DATE(2026,12,31),'Q3 Daily Log'!$C$4:$C$861,'Q3 Setup'!$C$10),"")</f>
        <v>0</v>
      </c>
      <c r="M200" s="56" t="str">
        <f>IFERROR(SUMIFS('Q3 Daily Log'!$N$4:$N$861,'Q3 Daily Log'!$B$4:$B$861,"&gt;="&amp;DATE(2026,12,28),'Q3 Daily Log'!$B$4:$B$861,"&lt;="&amp;DATE(2026,12,31),'Q3 Daily Log'!$C$4:$C$861,'Q3 Setup'!$C$10)/SUMIFS('Q3 Daily Log'!$O$4:$O$861,'Q3 Daily Log'!$B$4:$B$861,"&gt;="&amp;DATE(2026,12,28),'Q3 Daily Log'!$B$4:$B$861,"&lt;="&amp;DATE(2026,12,31),'Q3 Daily Log'!$C$4:$C$861,'Q3 Setup'!$C$10),"" )</f>
        <v/>
      </c>
    </row>
    <row r="201" spans="2:13" ht="18.75" customHeight="1" x14ac:dyDescent="0.2">
      <c r="B201" s="48" t="s">
        <v>129</v>
      </c>
      <c r="C201" s="49" t="str">
        <f>'Q3 Setup'!$C$11</f>
        <v>Rep 5</v>
      </c>
      <c r="D201" s="50" t="str">
        <f>IFERROR(AVERAGEIFS('Q3 Daily Log'!$E$4:$E$861,'Q3 Daily Log'!$B$4:$B$861,"&gt;="&amp;DATE(2026,12,28),'Q3 Daily Log'!$B$4:$B$861,"&lt;="&amp;DATE(2026,12,31),'Q3 Daily Log'!$C$4:$C$861,'Q3 Setup'!$C$11),"")</f>
        <v/>
      </c>
      <c r="E201" s="51" t="str">
        <f>IFERROR(AVERAGEIFS('Q3 Daily Log'!$H$4:$H$861,'Q3 Daily Log'!$B$4:$B$861,"&gt;="&amp;DATE(2026,12,28),'Q3 Daily Log'!$B$4:$B$861,"&lt;="&amp;DATE(2026,12,31),'Q3 Daily Log'!$C$4:$C$861,'Q3 Setup'!$C$11),"")</f>
        <v/>
      </c>
      <c r="F201" s="52" t="str">
        <f>IFERROR(AVERAGEIFS('Q3 Daily Log'!$I$4:$I$861,'Q3 Daily Log'!$B$4:$B$861,"&gt;="&amp;DATE(2026,12,28),'Q3 Daily Log'!$B$4:$B$861,"&lt;="&amp;DATE(2026,12,31),'Q3 Daily Log'!$C$4:$C$861,'Q3 Setup'!$C$11),"")</f>
        <v/>
      </c>
      <c r="G201" s="51" t="str">
        <f>IFERROR(AVERAGEIFS('Q3 Daily Log'!$K$4:$K$861,'Q3 Daily Log'!$B$4:$B$861,"&gt;="&amp;DATE(2026,12,28),'Q3 Daily Log'!$B$4:$B$861,"&lt;="&amp;DATE(2026,12,31),'Q3 Daily Log'!$C$4:$C$861,'Q3 Setup'!$C$11),"")</f>
        <v/>
      </c>
      <c r="H201" s="50">
        <f>IFERROR(SUMIFS('Q3 Daily Log'!$E$4:$E$861,'Q3 Daily Log'!$B$4:$B$861,"&gt;="&amp;DATE(2026,12,28),'Q3 Daily Log'!$B$4:$B$861,"&lt;="&amp;DATE(2026,12,31),'Q3 Daily Log'!$C$4:$C$861,'Q3 Setup'!$C$11),"")</f>
        <v>0</v>
      </c>
      <c r="I201" s="52">
        <f>IFERROR(SUMIFS('Q3 Daily Log'!$I$4:$I$861,'Q3 Daily Log'!$B$4:$B$861,"&gt;="&amp;DATE(2026,12,28),'Q3 Daily Log'!$B$4:$B$861,"&lt;="&amp;DATE(2026,12,31),'Q3 Daily Log'!$C$4:$C$861,'Q3 Setup'!$C$11),"")</f>
        <v>0</v>
      </c>
      <c r="J201" s="50">
        <f>IFERROR(SUMIFS('Q3 Daily Log'!$L$4:$L$861,'Q3 Daily Log'!$B$4:$B$861,"&gt;="&amp;DATE(2026,12,28),'Q3 Daily Log'!$B$4:$B$861,"&lt;="&amp;DATE(2026,12,31),'Q3 Daily Log'!$C$4:$C$861,'Q3 Setup'!$C$11),"")</f>
        <v>0</v>
      </c>
      <c r="K201" s="50">
        <f>IFERROR(SUMIFS('Q3 Daily Log'!$M$4:$M$861,'Q3 Daily Log'!$B$4:$B$861,"&gt;="&amp;DATE(2026,12,28),'Q3 Daily Log'!$B$4:$B$861,"&lt;="&amp;DATE(2026,12,31),'Q3 Daily Log'!$C$4:$C$861,'Q3 Setup'!$C$11),"")</f>
        <v>0</v>
      </c>
      <c r="L201" s="29">
        <f>IFERROR(SUMIFS('Q3 Daily Log'!$N$4:$N$861,'Q3 Daily Log'!$B$4:$B$861,"&gt;="&amp;DATE(2026,12,28),'Q3 Daily Log'!$B$4:$B$861,"&lt;="&amp;DATE(2026,12,31),'Q3 Daily Log'!$C$4:$C$861,'Q3 Setup'!$C$11),"")</f>
        <v>0</v>
      </c>
      <c r="M201" s="51" t="str">
        <f>IFERROR(SUMIFS('Q3 Daily Log'!$N$4:$N$861,'Q3 Daily Log'!$B$4:$B$861,"&gt;="&amp;DATE(2026,12,28),'Q3 Daily Log'!$B$4:$B$861,"&lt;="&amp;DATE(2026,12,31),'Q3 Daily Log'!$C$4:$C$861,'Q3 Setup'!$C$11)/SUMIFS('Q3 Daily Log'!$O$4:$O$861,'Q3 Daily Log'!$B$4:$B$861,"&gt;="&amp;DATE(2026,12,28),'Q3 Daily Log'!$B$4:$B$861,"&lt;="&amp;DATE(2026,12,31),'Q3 Daily Log'!$C$4:$C$861,'Q3 Setup'!$C$11),"" )</f>
        <v/>
      </c>
    </row>
    <row r="202" spans="2:13" ht="18.75" customHeight="1" x14ac:dyDescent="0.2">
      <c r="B202" s="53" t="s">
        <v>129</v>
      </c>
      <c r="C202" s="54" t="str">
        <f>'Q3 Setup'!$C$12</f>
        <v>Rep 6</v>
      </c>
      <c r="D202" s="55" t="str">
        <f>IFERROR(AVERAGEIFS('Q3 Daily Log'!$E$4:$E$861,'Q3 Daily Log'!$B$4:$B$861,"&gt;="&amp;DATE(2026,12,28),'Q3 Daily Log'!$B$4:$B$861,"&lt;="&amp;DATE(2026,12,31),'Q3 Daily Log'!$C$4:$C$861,'Q3 Setup'!$C$12),"")</f>
        <v/>
      </c>
      <c r="E202" s="56" t="str">
        <f>IFERROR(AVERAGEIFS('Q3 Daily Log'!$H$4:$H$861,'Q3 Daily Log'!$B$4:$B$861,"&gt;="&amp;DATE(2026,12,28),'Q3 Daily Log'!$B$4:$B$861,"&lt;="&amp;DATE(2026,12,31),'Q3 Daily Log'!$C$4:$C$861,'Q3 Setup'!$C$12),"")</f>
        <v/>
      </c>
      <c r="F202" s="57" t="str">
        <f>IFERROR(AVERAGEIFS('Q3 Daily Log'!$I$4:$I$861,'Q3 Daily Log'!$B$4:$B$861,"&gt;="&amp;DATE(2026,12,28),'Q3 Daily Log'!$B$4:$B$861,"&lt;="&amp;DATE(2026,12,31),'Q3 Daily Log'!$C$4:$C$861,'Q3 Setup'!$C$12),"")</f>
        <v/>
      </c>
      <c r="G202" s="56" t="str">
        <f>IFERROR(AVERAGEIFS('Q3 Daily Log'!$K$4:$K$861,'Q3 Daily Log'!$B$4:$B$861,"&gt;="&amp;DATE(2026,12,28),'Q3 Daily Log'!$B$4:$B$861,"&lt;="&amp;DATE(2026,12,31),'Q3 Daily Log'!$C$4:$C$861,'Q3 Setup'!$C$12),"")</f>
        <v/>
      </c>
      <c r="H202" s="55">
        <f>IFERROR(SUMIFS('Q3 Daily Log'!$E$4:$E$861,'Q3 Daily Log'!$B$4:$B$861,"&gt;="&amp;DATE(2026,12,28),'Q3 Daily Log'!$B$4:$B$861,"&lt;="&amp;DATE(2026,12,31),'Q3 Daily Log'!$C$4:$C$861,'Q3 Setup'!$C$12),"")</f>
        <v>0</v>
      </c>
      <c r="I202" s="57">
        <f>IFERROR(SUMIFS('Q3 Daily Log'!$I$4:$I$861,'Q3 Daily Log'!$B$4:$B$861,"&gt;="&amp;DATE(2026,12,28),'Q3 Daily Log'!$B$4:$B$861,"&lt;="&amp;DATE(2026,12,31),'Q3 Daily Log'!$C$4:$C$861,'Q3 Setup'!$C$12),"")</f>
        <v>0</v>
      </c>
      <c r="J202" s="55">
        <f>IFERROR(SUMIFS('Q3 Daily Log'!$L$4:$L$861,'Q3 Daily Log'!$B$4:$B$861,"&gt;="&amp;DATE(2026,12,28),'Q3 Daily Log'!$B$4:$B$861,"&lt;="&amp;DATE(2026,12,31),'Q3 Daily Log'!$C$4:$C$861,'Q3 Setup'!$C$12),"")</f>
        <v>0</v>
      </c>
      <c r="K202" s="55">
        <f>IFERROR(SUMIFS('Q3 Daily Log'!$M$4:$M$861,'Q3 Daily Log'!$B$4:$B$861,"&gt;="&amp;DATE(2026,12,28),'Q3 Daily Log'!$B$4:$B$861,"&lt;="&amp;DATE(2026,12,31),'Q3 Daily Log'!$C$4:$C$861,'Q3 Setup'!$C$12),"")</f>
        <v>0</v>
      </c>
      <c r="L202" s="29">
        <f>IFERROR(SUMIFS('Q3 Daily Log'!$N$4:$N$861,'Q3 Daily Log'!$B$4:$B$861,"&gt;="&amp;DATE(2026,12,28),'Q3 Daily Log'!$B$4:$B$861,"&lt;="&amp;DATE(2026,12,31),'Q3 Daily Log'!$C$4:$C$861,'Q3 Setup'!$C$12),"")</f>
        <v>0</v>
      </c>
      <c r="M202" s="56" t="str">
        <f>IFERROR(SUMIFS('Q3 Daily Log'!$N$4:$N$861,'Q3 Daily Log'!$B$4:$B$861,"&gt;="&amp;DATE(2026,12,28),'Q3 Daily Log'!$B$4:$B$861,"&lt;="&amp;DATE(2026,12,31),'Q3 Daily Log'!$C$4:$C$861,'Q3 Setup'!$C$12)/SUMIFS('Q3 Daily Log'!$O$4:$O$861,'Q3 Daily Log'!$B$4:$B$861,"&gt;="&amp;DATE(2026,12,28),'Q3 Daily Log'!$B$4:$B$861,"&lt;="&amp;DATE(2026,12,31),'Q3 Daily Log'!$C$4:$C$861,'Q3 Setup'!$C$12),"" )</f>
        <v/>
      </c>
    </row>
    <row r="203" spans="2:13" ht="18.75" customHeight="1" x14ac:dyDescent="0.2">
      <c r="B203" s="48" t="s">
        <v>129</v>
      </c>
      <c r="C203" s="49" t="str">
        <f>'Q3 Setup'!$C$13</f>
        <v>Rep 7</v>
      </c>
      <c r="D203" s="50" t="str">
        <f>IFERROR(AVERAGEIFS('Q3 Daily Log'!$E$4:$E$861,'Q3 Daily Log'!$B$4:$B$861,"&gt;="&amp;DATE(2026,12,28),'Q3 Daily Log'!$B$4:$B$861,"&lt;="&amp;DATE(2026,12,31),'Q3 Daily Log'!$C$4:$C$861,'Q3 Setup'!$C$13),"")</f>
        <v/>
      </c>
      <c r="E203" s="51" t="str">
        <f>IFERROR(AVERAGEIFS('Q3 Daily Log'!$H$4:$H$861,'Q3 Daily Log'!$B$4:$B$861,"&gt;="&amp;DATE(2026,12,28),'Q3 Daily Log'!$B$4:$B$861,"&lt;="&amp;DATE(2026,12,31),'Q3 Daily Log'!$C$4:$C$861,'Q3 Setup'!$C$13),"")</f>
        <v/>
      </c>
      <c r="F203" s="52" t="str">
        <f>IFERROR(AVERAGEIFS('Q3 Daily Log'!$I$4:$I$861,'Q3 Daily Log'!$B$4:$B$861,"&gt;="&amp;DATE(2026,12,28),'Q3 Daily Log'!$B$4:$B$861,"&lt;="&amp;DATE(2026,12,31),'Q3 Daily Log'!$C$4:$C$861,'Q3 Setup'!$C$13),"")</f>
        <v/>
      </c>
      <c r="G203" s="51" t="str">
        <f>IFERROR(AVERAGEIFS('Q3 Daily Log'!$K$4:$K$861,'Q3 Daily Log'!$B$4:$B$861,"&gt;="&amp;DATE(2026,12,28),'Q3 Daily Log'!$B$4:$B$861,"&lt;="&amp;DATE(2026,12,31),'Q3 Daily Log'!$C$4:$C$861,'Q3 Setup'!$C$13),"")</f>
        <v/>
      </c>
      <c r="H203" s="50">
        <f>IFERROR(SUMIFS('Q3 Daily Log'!$E$4:$E$861,'Q3 Daily Log'!$B$4:$B$861,"&gt;="&amp;DATE(2026,12,28),'Q3 Daily Log'!$B$4:$B$861,"&lt;="&amp;DATE(2026,12,31),'Q3 Daily Log'!$C$4:$C$861,'Q3 Setup'!$C$13),"")</f>
        <v>0</v>
      </c>
      <c r="I203" s="52">
        <f>IFERROR(SUMIFS('Q3 Daily Log'!$I$4:$I$861,'Q3 Daily Log'!$B$4:$B$861,"&gt;="&amp;DATE(2026,12,28),'Q3 Daily Log'!$B$4:$B$861,"&lt;="&amp;DATE(2026,12,31),'Q3 Daily Log'!$C$4:$C$861,'Q3 Setup'!$C$13),"")</f>
        <v>0</v>
      </c>
      <c r="J203" s="50">
        <f>IFERROR(SUMIFS('Q3 Daily Log'!$L$4:$L$861,'Q3 Daily Log'!$B$4:$B$861,"&gt;="&amp;DATE(2026,12,28),'Q3 Daily Log'!$B$4:$B$861,"&lt;="&amp;DATE(2026,12,31),'Q3 Daily Log'!$C$4:$C$861,'Q3 Setup'!$C$13),"")</f>
        <v>0</v>
      </c>
      <c r="K203" s="50">
        <f>IFERROR(SUMIFS('Q3 Daily Log'!$M$4:$M$861,'Q3 Daily Log'!$B$4:$B$861,"&gt;="&amp;DATE(2026,12,28),'Q3 Daily Log'!$B$4:$B$861,"&lt;="&amp;DATE(2026,12,31),'Q3 Daily Log'!$C$4:$C$861,'Q3 Setup'!$C$13),"")</f>
        <v>0</v>
      </c>
      <c r="L203" s="29">
        <f>IFERROR(SUMIFS('Q3 Daily Log'!$N$4:$N$861,'Q3 Daily Log'!$B$4:$B$861,"&gt;="&amp;DATE(2026,12,28),'Q3 Daily Log'!$B$4:$B$861,"&lt;="&amp;DATE(2026,12,31),'Q3 Daily Log'!$C$4:$C$861,'Q3 Setup'!$C$13),"")</f>
        <v>0</v>
      </c>
      <c r="M203" s="51" t="str">
        <f>IFERROR(SUMIFS('Q3 Daily Log'!$N$4:$N$861,'Q3 Daily Log'!$B$4:$B$861,"&gt;="&amp;DATE(2026,12,28),'Q3 Daily Log'!$B$4:$B$861,"&lt;="&amp;DATE(2026,12,31),'Q3 Daily Log'!$C$4:$C$861,'Q3 Setup'!$C$13)/SUMIFS('Q3 Daily Log'!$O$4:$O$861,'Q3 Daily Log'!$B$4:$B$861,"&gt;="&amp;DATE(2026,12,28),'Q3 Daily Log'!$B$4:$B$861,"&lt;="&amp;DATE(2026,12,31),'Q3 Daily Log'!$C$4:$C$861,'Q3 Setup'!$C$13),"" )</f>
        <v/>
      </c>
    </row>
    <row r="204" spans="2:13" ht="18.75" customHeight="1" x14ac:dyDescent="0.2">
      <c r="B204" s="53" t="s">
        <v>129</v>
      </c>
      <c r="C204" s="54" t="str">
        <f>'Q3 Setup'!$C$14</f>
        <v>Rep 8</v>
      </c>
      <c r="D204" s="55" t="str">
        <f>IFERROR(AVERAGEIFS('Q3 Daily Log'!$E$4:$E$861,'Q3 Daily Log'!$B$4:$B$861,"&gt;="&amp;DATE(2026,12,28),'Q3 Daily Log'!$B$4:$B$861,"&lt;="&amp;DATE(2026,12,31),'Q3 Daily Log'!$C$4:$C$861,'Q3 Setup'!$C$14),"")</f>
        <v/>
      </c>
      <c r="E204" s="56" t="str">
        <f>IFERROR(AVERAGEIFS('Q3 Daily Log'!$H$4:$H$861,'Q3 Daily Log'!$B$4:$B$861,"&gt;="&amp;DATE(2026,12,28),'Q3 Daily Log'!$B$4:$B$861,"&lt;="&amp;DATE(2026,12,31),'Q3 Daily Log'!$C$4:$C$861,'Q3 Setup'!$C$14),"")</f>
        <v/>
      </c>
      <c r="F204" s="57" t="str">
        <f>IFERROR(AVERAGEIFS('Q3 Daily Log'!$I$4:$I$861,'Q3 Daily Log'!$B$4:$B$861,"&gt;="&amp;DATE(2026,12,28),'Q3 Daily Log'!$B$4:$B$861,"&lt;="&amp;DATE(2026,12,31),'Q3 Daily Log'!$C$4:$C$861,'Q3 Setup'!$C$14),"")</f>
        <v/>
      </c>
      <c r="G204" s="56" t="str">
        <f>IFERROR(AVERAGEIFS('Q3 Daily Log'!$K$4:$K$861,'Q3 Daily Log'!$B$4:$B$861,"&gt;="&amp;DATE(2026,12,28),'Q3 Daily Log'!$B$4:$B$861,"&lt;="&amp;DATE(2026,12,31),'Q3 Daily Log'!$C$4:$C$861,'Q3 Setup'!$C$14),"")</f>
        <v/>
      </c>
      <c r="H204" s="55">
        <f>IFERROR(SUMIFS('Q3 Daily Log'!$E$4:$E$861,'Q3 Daily Log'!$B$4:$B$861,"&gt;="&amp;DATE(2026,12,28),'Q3 Daily Log'!$B$4:$B$861,"&lt;="&amp;DATE(2026,12,31),'Q3 Daily Log'!$C$4:$C$861,'Q3 Setup'!$C$14),"")</f>
        <v>0</v>
      </c>
      <c r="I204" s="57">
        <f>IFERROR(SUMIFS('Q3 Daily Log'!$I$4:$I$861,'Q3 Daily Log'!$B$4:$B$861,"&gt;="&amp;DATE(2026,12,28),'Q3 Daily Log'!$B$4:$B$861,"&lt;="&amp;DATE(2026,12,31),'Q3 Daily Log'!$C$4:$C$861,'Q3 Setup'!$C$14),"")</f>
        <v>0</v>
      </c>
      <c r="J204" s="55">
        <f>IFERROR(SUMIFS('Q3 Daily Log'!$L$4:$L$861,'Q3 Daily Log'!$B$4:$B$861,"&gt;="&amp;DATE(2026,12,28),'Q3 Daily Log'!$B$4:$B$861,"&lt;="&amp;DATE(2026,12,31),'Q3 Daily Log'!$C$4:$C$861,'Q3 Setup'!$C$14),"")</f>
        <v>0</v>
      </c>
      <c r="K204" s="55">
        <f>IFERROR(SUMIFS('Q3 Daily Log'!$M$4:$M$861,'Q3 Daily Log'!$B$4:$B$861,"&gt;="&amp;DATE(2026,12,28),'Q3 Daily Log'!$B$4:$B$861,"&lt;="&amp;DATE(2026,12,31),'Q3 Daily Log'!$C$4:$C$861,'Q3 Setup'!$C$14),"")</f>
        <v>0</v>
      </c>
      <c r="L204" s="29">
        <f>IFERROR(SUMIFS('Q3 Daily Log'!$N$4:$N$861,'Q3 Daily Log'!$B$4:$B$861,"&gt;="&amp;DATE(2026,12,28),'Q3 Daily Log'!$B$4:$B$861,"&lt;="&amp;DATE(2026,12,31),'Q3 Daily Log'!$C$4:$C$861,'Q3 Setup'!$C$14),"")</f>
        <v>0</v>
      </c>
      <c r="M204" s="56" t="str">
        <f>IFERROR(SUMIFS('Q3 Daily Log'!$N$4:$N$861,'Q3 Daily Log'!$B$4:$B$861,"&gt;="&amp;DATE(2026,12,28),'Q3 Daily Log'!$B$4:$B$861,"&lt;="&amp;DATE(2026,12,31),'Q3 Daily Log'!$C$4:$C$861,'Q3 Setup'!$C$14)/SUMIFS('Q3 Daily Log'!$O$4:$O$861,'Q3 Daily Log'!$B$4:$B$861,"&gt;="&amp;DATE(2026,12,28),'Q3 Daily Log'!$B$4:$B$861,"&lt;="&amp;DATE(2026,12,31),'Q3 Daily Log'!$C$4:$C$861,'Q3 Setup'!$C$14),"" )</f>
        <v/>
      </c>
    </row>
    <row r="205" spans="2:13" ht="18.75" customHeight="1" x14ac:dyDescent="0.2">
      <c r="B205" s="48" t="s">
        <v>129</v>
      </c>
      <c r="C205" s="49" t="str">
        <f>'Q3 Setup'!$C$15</f>
        <v>Rep 9</v>
      </c>
      <c r="D205" s="50" t="str">
        <f>IFERROR(AVERAGEIFS('Q3 Daily Log'!$E$4:$E$861,'Q3 Daily Log'!$B$4:$B$861,"&gt;="&amp;DATE(2026,12,28),'Q3 Daily Log'!$B$4:$B$861,"&lt;="&amp;DATE(2026,12,31),'Q3 Daily Log'!$C$4:$C$861,'Q3 Setup'!$C$15),"")</f>
        <v/>
      </c>
      <c r="E205" s="51" t="str">
        <f>IFERROR(AVERAGEIFS('Q3 Daily Log'!$H$4:$H$861,'Q3 Daily Log'!$B$4:$B$861,"&gt;="&amp;DATE(2026,12,28),'Q3 Daily Log'!$B$4:$B$861,"&lt;="&amp;DATE(2026,12,31),'Q3 Daily Log'!$C$4:$C$861,'Q3 Setup'!$C$15),"")</f>
        <v/>
      </c>
      <c r="F205" s="52" t="str">
        <f>IFERROR(AVERAGEIFS('Q3 Daily Log'!$I$4:$I$861,'Q3 Daily Log'!$B$4:$B$861,"&gt;="&amp;DATE(2026,12,28),'Q3 Daily Log'!$B$4:$B$861,"&lt;="&amp;DATE(2026,12,31),'Q3 Daily Log'!$C$4:$C$861,'Q3 Setup'!$C$15),"")</f>
        <v/>
      </c>
      <c r="G205" s="51" t="str">
        <f>IFERROR(AVERAGEIFS('Q3 Daily Log'!$K$4:$K$861,'Q3 Daily Log'!$B$4:$B$861,"&gt;="&amp;DATE(2026,12,28),'Q3 Daily Log'!$B$4:$B$861,"&lt;="&amp;DATE(2026,12,31),'Q3 Daily Log'!$C$4:$C$861,'Q3 Setup'!$C$15),"")</f>
        <v/>
      </c>
      <c r="H205" s="50">
        <f>IFERROR(SUMIFS('Q3 Daily Log'!$E$4:$E$861,'Q3 Daily Log'!$B$4:$B$861,"&gt;="&amp;DATE(2026,12,28),'Q3 Daily Log'!$B$4:$B$861,"&lt;="&amp;DATE(2026,12,31),'Q3 Daily Log'!$C$4:$C$861,'Q3 Setup'!$C$15),"")</f>
        <v>0</v>
      </c>
      <c r="I205" s="52">
        <f>IFERROR(SUMIFS('Q3 Daily Log'!$I$4:$I$861,'Q3 Daily Log'!$B$4:$B$861,"&gt;="&amp;DATE(2026,12,28),'Q3 Daily Log'!$B$4:$B$861,"&lt;="&amp;DATE(2026,12,31),'Q3 Daily Log'!$C$4:$C$861,'Q3 Setup'!$C$15),"")</f>
        <v>0</v>
      </c>
      <c r="J205" s="50">
        <f>IFERROR(SUMIFS('Q3 Daily Log'!$L$4:$L$861,'Q3 Daily Log'!$B$4:$B$861,"&gt;="&amp;DATE(2026,12,28),'Q3 Daily Log'!$B$4:$B$861,"&lt;="&amp;DATE(2026,12,31),'Q3 Daily Log'!$C$4:$C$861,'Q3 Setup'!$C$15),"")</f>
        <v>0</v>
      </c>
      <c r="K205" s="50">
        <f>IFERROR(SUMIFS('Q3 Daily Log'!$M$4:$M$861,'Q3 Daily Log'!$B$4:$B$861,"&gt;="&amp;DATE(2026,12,28),'Q3 Daily Log'!$B$4:$B$861,"&lt;="&amp;DATE(2026,12,31),'Q3 Daily Log'!$C$4:$C$861,'Q3 Setup'!$C$15),"")</f>
        <v>0</v>
      </c>
      <c r="L205" s="29">
        <f>IFERROR(SUMIFS('Q3 Daily Log'!$N$4:$N$861,'Q3 Daily Log'!$B$4:$B$861,"&gt;="&amp;DATE(2026,12,28),'Q3 Daily Log'!$B$4:$B$861,"&lt;="&amp;DATE(2026,12,31),'Q3 Daily Log'!$C$4:$C$861,'Q3 Setup'!$C$15),"")</f>
        <v>0</v>
      </c>
      <c r="M205" s="51" t="str">
        <f>IFERROR(SUMIFS('Q3 Daily Log'!$N$4:$N$861,'Q3 Daily Log'!$B$4:$B$861,"&gt;="&amp;DATE(2026,12,28),'Q3 Daily Log'!$B$4:$B$861,"&lt;="&amp;DATE(2026,12,31),'Q3 Daily Log'!$C$4:$C$861,'Q3 Setup'!$C$15)/SUMIFS('Q3 Daily Log'!$O$4:$O$861,'Q3 Daily Log'!$B$4:$B$861,"&gt;="&amp;DATE(2026,12,28),'Q3 Daily Log'!$B$4:$B$861,"&lt;="&amp;DATE(2026,12,31),'Q3 Daily Log'!$C$4:$C$861,'Q3 Setup'!$C$15),"" )</f>
        <v/>
      </c>
    </row>
    <row r="206" spans="2:13" ht="18.75" customHeight="1" x14ac:dyDescent="0.2">
      <c r="B206" s="53" t="s">
        <v>129</v>
      </c>
      <c r="C206" s="54" t="str">
        <f>'Q3 Setup'!$C$16</f>
        <v>Rep 10</v>
      </c>
      <c r="D206" s="55" t="str">
        <f>IFERROR(AVERAGEIFS('Q3 Daily Log'!$E$4:$E$861,'Q3 Daily Log'!$B$4:$B$861,"&gt;="&amp;DATE(2026,12,28),'Q3 Daily Log'!$B$4:$B$861,"&lt;="&amp;DATE(2026,12,31),'Q3 Daily Log'!$C$4:$C$861,'Q3 Setup'!$C$16),"")</f>
        <v/>
      </c>
      <c r="E206" s="56" t="str">
        <f>IFERROR(AVERAGEIFS('Q3 Daily Log'!$H$4:$H$861,'Q3 Daily Log'!$B$4:$B$861,"&gt;="&amp;DATE(2026,12,28),'Q3 Daily Log'!$B$4:$B$861,"&lt;="&amp;DATE(2026,12,31),'Q3 Daily Log'!$C$4:$C$861,'Q3 Setup'!$C$16),"")</f>
        <v/>
      </c>
      <c r="F206" s="57" t="str">
        <f>IFERROR(AVERAGEIFS('Q3 Daily Log'!$I$4:$I$861,'Q3 Daily Log'!$B$4:$B$861,"&gt;="&amp;DATE(2026,12,28),'Q3 Daily Log'!$B$4:$B$861,"&lt;="&amp;DATE(2026,12,31),'Q3 Daily Log'!$C$4:$C$861,'Q3 Setup'!$C$16),"")</f>
        <v/>
      </c>
      <c r="G206" s="56" t="str">
        <f>IFERROR(AVERAGEIFS('Q3 Daily Log'!$K$4:$K$861,'Q3 Daily Log'!$B$4:$B$861,"&gt;="&amp;DATE(2026,12,28),'Q3 Daily Log'!$B$4:$B$861,"&lt;="&amp;DATE(2026,12,31),'Q3 Daily Log'!$C$4:$C$861,'Q3 Setup'!$C$16),"")</f>
        <v/>
      </c>
      <c r="H206" s="55">
        <f>IFERROR(SUMIFS('Q3 Daily Log'!$E$4:$E$861,'Q3 Daily Log'!$B$4:$B$861,"&gt;="&amp;DATE(2026,12,28),'Q3 Daily Log'!$B$4:$B$861,"&lt;="&amp;DATE(2026,12,31),'Q3 Daily Log'!$C$4:$C$861,'Q3 Setup'!$C$16),"")</f>
        <v>0</v>
      </c>
      <c r="I206" s="57">
        <f>IFERROR(SUMIFS('Q3 Daily Log'!$I$4:$I$861,'Q3 Daily Log'!$B$4:$B$861,"&gt;="&amp;DATE(2026,12,28),'Q3 Daily Log'!$B$4:$B$861,"&lt;="&amp;DATE(2026,12,31),'Q3 Daily Log'!$C$4:$C$861,'Q3 Setup'!$C$16),"")</f>
        <v>0</v>
      </c>
      <c r="J206" s="55">
        <f>IFERROR(SUMIFS('Q3 Daily Log'!$L$4:$L$861,'Q3 Daily Log'!$B$4:$B$861,"&gt;="&amp;DATE(2026,12,28),'Q3 Daily Log'!$B$4:$B$861,"&lt;="&amp;DATE(2026,12,31),'Q3 Daily Log'!$C$4:$C$861,'Q3 Setup'!$C$16),"")</f>
        <v>0</v>
      </c>
      <c r="K206" s="55">
        <f>IFERROR(SUMIFS('Q3 Daily Log'!$M$4:$M$861,'Q3 Daily Log'!$B$4:$B$861,"&gt;="&amp;DATE(2026,12,28),'Q3 Daily Log'!$B$4:$B$861,"&lt;="&amp;DATE(2026,12,31),'Q3 Daily Log'!$C$4:$C$861,'Q3 Setup'!$C$16),"")</f>
        <v>0</v>
      </c>
      <c r="L206" s="29">
        <f>IFERROR(SUMIFS('Q3 Daily Log'!$N$4:$N$861,'Q3 Daily Log'!$B$4:$B$861,"&gt;="&amp;DATE(2026,12,28),'Q3 Daily Log'!$B$4:$B$861,"&lt;="&amp;DATE(2026,12,31),'Q3 Daily Log'!$C$4:$C$861,'Q3 Setup'!$C$16),"")</f>
        <v>0</v>
      </c>
      <c r="M206" s="56" t="str">
        <f>IFERROR(SUMIFS('Q3 Daily Log'!$N$4:$N$861,'Q3 Daily Log'!$B$4:$B$861,"&gt;="&amp;DATE(2026,12,28),'Q3 Daily Log'!$B$4:$B$861,"&lt;="&amp;DATE(2026,12,31),'Q3 Daily Log'!$C$4:$C$861,'Q3 Setup'!$C$16)/SUMIFS('Q3 Daily Log'!$O$4:$O$861,'Q3 Daily Log'!$B$4:$B$861,"&gt;="&amp;DATE(2026,12,28),'Q3 Daily Log'!$B$4:$B$861,"&lt;="&amp;DATE(2026,12,31),'Q3 Daily Log'!$C$4:$C$861,'Q3 Setup'!$C$16),"" )</f>
        <v/>
      </c>
    </row>
    <row r="207" spans="2:13" ht="18.75" customHeight="1" x14ac:dyDescent="0.2">
      <c r="B207" s="48" t="s">
        <v>129</v>
      </c>
      <c r="C207" s="49">
        <f>'Q3 Setup'!$C$17</f>
        <v>0</v>
      </c>
      <c r="D207" s="50" t="str">
        <f>IFERROR(AVERAGEIFS('Q3 Daily Log'!$E$4:$E$861,'Q3 Daily Log'!$B$4:$B$861,"&gt;="&amp;DATE(2026,12,28),'Q3 Daily Log'!$B$4:$B$861,"&lt;="&amp;DATE(2026,12,31),'Q3 Daily Log'!$C$4:$C$861,'Q3 Setup'!$C$17),"")</f>
        <v/>
      </c>
      <c r="E207" s="51" t="str">
        <f>IFERROR(AVERAGEIFS('Q3 Daily Log'!$H$4:$H$861,'Q3 Daily Log'!$B$4:$B$861,"&gt;="&amp;DATE(2026,12,28),'Q3 Daily Log'!$B$4:$B$861,"&lt;="&amp;DATE(2026,12,31),'Q3 Daily Log'!$C$4:$C$861,'Q3 Setup'!$C$17),"")</f>
        <v/>
      </c>
      <c r="F207" s="52" t="str">
        <f>IFERROR(AVERAGEIFS('Q3 Daily Log'!$I$4:$I$861,'Q3 Daily Log'!$B$4:$B$861,"&gt;="&amp;DATE(2026,12,28),'Q3 Daily Log'!$B$4:$B$861,"&lt;="&amp;DATE(2026,12,31),'Q3 Daily Log'!$C$4:$C$861,'Q3 Setup'!$C$17),"")</f>
        <v/>
      </c>
      <c r="G207" s="51" t="str">
        <f>IFERROR(AVERAGEIFS('Q3 Daily Log'!$K$4:$K$861,'Q3 Daily Log'!$B$4:$B$861,"&gt;="&amp;DATE(2026,12,28),'Q3 Daily Log'!$B$4:$B$861,"&lt;="&amp;DATE(2026,12,31),'Q3 Daily Log'!$C$4:$C$861,'Q3 Setup'!$C$17),"")</f>
        <v/>
      </c>
      <c r="H207" s="50">
        <f>IFERROR(SUMIFS('Q3 Daily Log'!$E$4:$E$861,'Q3 Daily Log'!$B$4:$B$861,"&gt;="&amp;DATE(2026,12,28),'Q3 Daily Log'!$B$4:$B$861,"&lt;="&amp;DATE(2026,12,31),'Q3 Daily Log'!$C$4:$C$861,'Q3 Setup'!$C$17),"")</f>
        <v>0</v>
      </c>
      <c r="I207" s="52">
        <f>IFERROR(SUMIFS('Q3 Daily Log'!$I$4:$I$861,'Q3 Daily Log'!$B$4:$B$861,"&gt;="&amp;DATE(2026,12,28),'Q3 Daily Log'!$B$4:$B$861,"&lt;="&amp;DATE(2026,12,31),'Q3 Daily Log'!$C$4:$C$861,'Q3 Setup'!$C$17),"")</f>
        <v>0</v>
      </c>
      <c r="J207" s="50">
        <f>IFERROR(SUMIFS('Q3 Daily Log'!$L$4:$L$861,'Q3 Daily Log'!$B$4:$B$861,"&gt;="&amp;DATE(2026,12,28),'Q3 Daily Log'!$B$4:$B$861,"&lt;="&amp;DATE(2026,12,31),'Q3 Daily Log'!$C$4:$C$861,'Q3 Setup'!$C$17),"")</f>
        <v>0</v>
      </c>
      <c r="K207" s="50">
        <f>IFERROR(SUMIFS('Q3 Daily Log'!$M$4:$M$861,'Q3 Daily Log'!$B$4:$B$861,"&gt;="&amp;DATE(2026,12,28),'Q3 Daily Log'!$B$4:$B$861,"&lt;="&amp;DATE(2026,12,31),'Q3 Daily Log'!$C$4:$C$861,'Q3 Setup'!$C$17),"")</f>
        <v>0</v>
      </c>
      <c r="L207" s="29">
        <f>IFERROR(SUMIFS('Q3 Daily Log'!$N$4:$N$861,'Q3 Daily Log'!$B$4:$B$861,"&gt;="&amp;DATE(2026,12,28),'Q3 Daily Log'!$B$4:$B$861,"&lt;="&amp;DATE(2026,12,31),'Q3 Daily Log'!$C$4:$C$861,'Q3 Setup'!$C$17),"")</f>
        <v>0</v>
      </c>
      <c r="M207" s="51" t="str">
        <f>IFERROR(SUMIFS('Q3 Daily Log'!$N$4:$N$861,'Q3 Daily Log'!$B$4:$B$861,"&gt;="&amp;DATE(2026,12,28),'Q3 Daily Log'!$B$4:$B$861,"&lt;="&amp;DATE(2026,12,31),'Q3 Daily Log'!$C$4:$C$861,'Q3 Setup'!$C$17)/SUMIFS('Q3 Daily Log'!$O$4:$O$861,'Q3 Daily Log'!$B$4:$B$861,"&gt;="&amp;DATE(2026,12,28),'Q3 Daily Log'!$B$4:$B$861,"&lt;="&amp;DATE(2026,12,31),'Q3 Daily Log'!$C$4:$C$861,'Q3 Setup'!$C$17),"" )</f>
        <v/>
      </c>
    </row>
    <row r="208" spans="2:13" ht="18.75" customHeight="1" x14ac:dyDescent="0.2">
      <c r="B208" s="53" t="s">
        <v>129</v>
      </c>
      <c r="C208" s="54">
        <f>'Q3 Setup'!$C$18</f>
        <v>0</v>
      </c>
      <c r="D208" s="55" t="str">
        <f>IFERROR(AVERAGEIFS('Q3 Daily Log'!$E$4:$E$861,'Q3 Daily Log'!$B$4:$B$861,"&gt;="&amp;DATE(2026,12,28),'Q3 Daily Log'!$B$4:$B$861,"&lt;="&amp;DATE(2026,12,31),'Q3 Daily Log'!$C$4:$C$861,'Q3 Setup'!$C$18),"")</f>
        <v/>
      </c>
      <c r="E208" s="56" t="str">
        <f>IFERROR(AVERAGEIFS('Q3 Daily Log'!$H$4:$H$861,'Q3 Daily Log'!$B$4:$B$861,"&gt;="&amp;DATE(2026,12,28),'Q3 Daily Log'!$B$4:$B$861,"&lt;="&amp;DATE(2026,12,31),'Q3 Daily Log'!$C$4:$C$861,'Q3 Setup'!$C$18),"")</f>
        <v/>
      </c>
      <c r="F208" s="57" t="str">
        <f>IFERROR(AVERAGEIFS('Q3 Daily Log'!$I$4:$I$861,'Q3 Daily Log'!$B$4:$B$861,"&gt;="&amp;DATE(2026,12,28),'Q3 Daily Log'!$B$4:$B$861,"&lt;="&amp;DATE(2026,12,31),'Q3 Daily Log'!$C$4:$C$861,'Q3 Setup'!$C$18),"")</f>
        <v/>
      </c>
      <c r="G208" s="56" t="str">
        <f>IFERROR(AVERAGEIFS('Q3 Daily Log'!$K$4:$K$861,'Q3 Daily Log'!$B$4:$B$861,"&gt;="&amp;DATE(2026,12,28),'Q3 Daily Log'!$B$4:$B$861,"&lt;="&amp;DATE(2026,12,31),'Q3 Daily Log'!$C$4:$C$861,'Q3 Setup'!$C$18),"")</f>
        <v/>
      </c>
      <c r="H208" s="55">
        <f>IFERROR(SUMIFS('Q3 Daily Log'!$E$4:$E$861,'Q3 Daily Log'!$B$4:$B$861,"&gt;="&amp;DATE(2026,12,28),'Q3 Daily Log'!$B$4:$B$861,"&lt;="&amp;DATE(2026,12,31),'Q3 Daily Log'!$C$4:$C$861,'Q3 Setup'!$C$18),"")</f>
        <v>0</v>
      </c>
      <c r="I208" s="57">
        <f>IFERROR(SUMIFS('Q3 Daily Log'!$I$4:$I$861,'Q3 Daily Log'!$B$4:$B$861,"&gt;="&amp;DATE(2026,12,28),'Q3 Daily Log'!$B$4:$B$861,"&lt;="&amp;DATE(2026,12,31),'Q3 Daily Log'!$C$4:$C$861,'Q3 Setup'!$C$18),"")</f>
        <v>0</v>
      </c>
      <c r="J208" s="55">
        <f>IFERROR(SUMIFS('Q3 Daily Log'!$L$4:$L$861,'Q3 Daily Log'!$B$4:$B$861,"&gt;="&amp;DATE(2026,12,28),'Q3 Daily Log'!$B$4:$B$861,"&lt;="&amp;DATE(2026,12,31),'Q3 Daily Log'!$C$4:$C$861,'Q3 Setup'!$C$18),"")</f>
        <v>0</v>
      </c>
      <c r="K208" s="55">
        <f>IFERROR(SUMIFS('Q3 Daily Log'!$M$4:$M$861,'Q3 Daily Log'!$B$4:$B$861,"&gt;="&amp;DATE(2026,12,28),'Q3 Daily Log'!$B$4:$B$861,"&lt;="&amp;DATE(2026,12,31),'Q3 Daily Log'!$C$4:$C$861,'Q3 Setup'!$C$18),"")</f>
        <v>0</v>
      </c>
      <c r="L208" s="29">
        <f>IFERROR(SUMIFS('Q3 Daily Log'!$N$4:$N$861,'Q3 Daily Log'!$B$4:$B$861,"&gt;="&amp;DATE(2026,12,28),'Q3 Daily Log'!$B$4:$B$861,"&lt;="&amp;DATE(2026,12,31),'Q3 Daily Log'!$C$4:$C$861,'Q3 Setup'!$C$18),"")</f>
        <v>0</v>
      </c>
      <c r="M208" s="56" t="str">
        <f>IFERROR(SUMIFS('Q3 Daily Log'!$N$4:$N$861,'Q3 Daily Log'!$B$4:$B$861,"&gt;="&amp;DATE(2026,12,28),'Q3 Daily Log'!$B$4:$B$861,"&lt;="&amp;DATE(2026,12,31),'Q3 Daily Log'!$C$4:$C$861,'Q3 Setup'!$C$18)/SUMIFS('Q3 Daily Log'!$O$4:$O$861,'Q3 Daily Log'!$B$4:$B$861,"&gt;="&amp;DATE(2026,12,28),'Q3 Daily Log'!$B$4:$B$861,"&lt;="&amp;DATE(2026,12,31),'Q3 Daily Log'!$C$4:$C$861,'Q3 Setup'!$C$18),"" )</f>
        <v/>
      </c>
    </row>
    <row r="209" spans="2:13" ht="18.75" customHeight="1" x14ac:dyDescent="0.2">
      <c r="B209" s="95" t="s">
        <v>130</v>
      </c>
      <c r="C209" s="95"/>
      <c r="D209" s="76" t="str">
        <f>IFERROR(AVERAGE(D197:D208),"")</f>
        <v/>
      </c>
      <c r="E209" s="77" t="str">
        <f>IFERROR(AVERAGE(E197:E208),"")</f>
        <v/>
      </c>
      <c r="F209" s="78" t="str">
        <f>IFERROR(AVERAGE(F197:F208),"")</f>
        <v/>
      </c>
      <c r="G209" s="77" t="str">
        <f>IFERROR(AVERAGE(G197:G208),"")</f>
        <v/>
      </c>
      <c r="H209" s="76">
        <f>IFERROR(SUM(H197:H208),"")</f>
        <v>0</v>
      </c>
      <c r="I209" s="79">
        <f>IFERROR(SUM(I197:I208),"")</f>
        <v>0</v>
      </c>
      <c r="J209" s="76">
        <f>IFERROR(SUM(J197:J208),"")</f>
        <v>0</v>
      </c>
      <c r="K209" s="76">
        <f>IFERROR(SUM(K197:K208),"")</f>
        <v>0</v>
      </c>
      <c r="L209" s="80">
        <f>IFERROR(SUM(L197:L208),"")</f>
        <v>0</v>
      </c>
      <c r="M209" s="77" t="str">
        <f>IFERROR(AVERAGE(M197:M208),"")</f>
        <v/>
      </c>
    </row>
    <row r="210" spans="2:13" ht="7.5" customHeight="1" x14ac:dyDescent="0.2"/>
  </sheetData>
  <mergeCells count="28">
    <mergeCell ref="B193:C193"/>
    <mergeCell ref="B195:C195"/>
    <mergeCell ref="B209:C209"/>
    <mergeCell ref="B147:C147"/>
    <mergeCell ref="B161:C161"/>
    <mergeCell ref="B163:C163"/>
    <mergeCell ref="B177:C177"/>
    <mergeCell ref="B179:C179"/>
    <mergeCell ref="B113:C113"/>
    <mergeCell ref="B115:C115"/>
    <mergeCell ref="B129:C129"/>
    <mergeCell ref="B131:C131"/>
    <mergeCell ref="B145:C145"/>
    <mergeCell ref="B67:C67"/>
    <mergeCell ref="B81:C81"/>
    <mergeCell ref="B83:C83"/>
    <mergeCell ref="B97:C97"/>
    <mergeCell ref="B99:C99"/>
    <mergeCell ref="B33:C33"/>
    <mergeCell ref="B35:C35"/>
    <mergeCell ref="B49:C49"/>
    <mergeCell ref="B51:C51"/>
    <mergeCell ref="B65:C65"/>
    <mergeCell ref="B1:M1"/>
    <mergeCell ref="B2:M2"/>
    <mergeCell ref="B3:C3"/>
    <mergeCell ref="B17:C17"/>
    <mergeCell ref="B19:C19"/>
  </mergeCells>
  <conditionalFormatting sqref="M5:M16">
    <cfRule type="cellIs" dxfId="671" priority="2" operator="lessThan">
      <formula>0.8</formula>
    </cfRule>
    <cfRule type="cellIs" dxfId="670" priority="3" operator="between">
      <formula>0.8</formula>
      <formula>0.9999</formula>
    </cfRule>
    <cfRule type="cellIs" dxfId="669" priority="4" operator="greaterThanOrEqual">
      <formula>1</formula>
    </cfRule>
  </conditionalFormatting>
  <conditionalFormatting sqref="M21:M32">
    <cfRule type="cellIs" dxfId="668" priority="5" operator="lessThan">
      <formula>0.8</formula>
    </cfRule>
    <cfRule type="cellIs" dxfId="667" priority="6" operator="between">
      <formula>0.8</formula>
      <formula>0.9999</formula>
    </cfRule>
    <cfRule type="cellIs" dxfId="666" priority="7" operator="greaterThanOrEqual">
      <formula>1</formula>
    </cfRule>
  </conditionalFormatting>
  <conditionalFormatting sqref="M37:M48">
    <cfRule type="cellIs" dxfId="665" priority="8" operator="lessThan">
      <formula>0.8</formula>
    </cfRule>
    <cfRule type="cellIs" dxfId="664" priority="9" operator="between">
      <formula>0.8</formula>
      <formula>0.9999</formula>
    </cfRule>
    <cfRule type="cellIs" dxfId="663" priority="10" operator="greaterThanOrEqual">
      <formula>1</formula>
    </cfRule>
  </conditionalFormatting>
  <conditionalFormatting sqref="M53:M64">
    <cfRule type="cellIs" dxfId="662" priority="11" operator="lessThan">
      <formula>0.8</formula>
    </cfRule>
    <cfRule type="cellIs" dxfId="661" priority="12" operator="between">
      <formula>0.8</formula>
      <formula>0.9999</formula>
    </cfRule>
    <cfRule type="cellIs" dxfId="660" priority="13" operator="greaterThanOrEqual">
      <formula>1</formula>
    </cfRule>
  </conditionalFormatting>
  <conditionalFormatting sqref="M69:M80">
    <cfRule type="cellIs" dxfId="659" priority="14" operator="lessThan">
      <formula>0.8</formula>
    </cfRule>
    <cfRule type="cellIs" dxfId="658" priority="15" operator="between">
      <formula>0.8</formula>
      <formula>0.9999</formula>
    </cfRule>
    <cfRule type="cellIs" dxfId="657" priority="16" operator="greaterThanOrEqual">
      <formula>1</formula>
    </cfRule>
  </conditionalFormatting>
  <conditionalFormatting sqref="M85:M96">
    <cfRule type="cellIs" dxfId="656" priority="17" operator="lessThan">
      <formula>0.8</formula>
    </cfRule>
    <cfRule type="cellIs" dxfId="655" priority="18" operator="between">
      <formula>0.8</formula>
      <formula>0.9999</formula>
    </cfRule>
    <cfRule type="cellIs" dxfId="654" priority="19" operator="greaterThanOrEqual">
      <formula>1</formula>
    </cfRule>
  </conditionalFormatting>
  <conditionalFormatting sqref="M101:M112">
    <cfRule type="cellIs" dxfId="653" priority="21" operator="between">
      <formula>0.8</formula>
      <formula>0.9999</formula>
    </cfRule>
    <cfRule type="cellIs" dxfId="652" priority="20" operator="lessThan">
      <formula>0.8</formula>
    </cfRule>
    <cfRule type="cellIs" dxfId="651" priority="22" operator="greaterThanOrEqual">
      <formula>1</formula>
    </cfRule>
  </conditionalFormatting>
  <conditionalFormatting sqref="M117:M128">
    <cfRule type="cellIs" dxfId="650" priority="23" operator="lessThan">
      <formula>0.8</formula>
    </cfRule>
    <cfRule type="cellIs" dxfId="649" priority="24" operator="between">
      <formula>0.8</formula>
      <formula>0.9999</formula>
    </cfRule>
    <cfRule type="cellIs" dxfId="648" priority="25" operator="greaterThanOrEqual">
      <formula>1</formula>
    </cfRule>
  </conditionalFormatting>
  <conditionalFormatting sqref="M133:M144">
    <cfRule type="cellIs" dxfId="647" priority="26" operator="lessThan">
      <formula>0.8</formula>
    </cfRule>
    <cfRule type="cellIs" dxfId="646" priority="27" operator="between">
      <formula>0.8</formula>
      <formula>0.9999</formula>
    </cfRule>
    <cfRule type="cellIs" dxfId="645" priority="28" operator="greaterThanOrEqual">
      <formula>1</formula>
    </cfRule>
  </conditionalFormatting>
  <conditionalFormatting sqref="M149:M160">
    <cfRule type="cellIs" dxfId="644" priority="29" operator="lessThan">
      <formula>0.8</formula>
    </cfRule>
    <cfRule type="cellIs" dxfId="643" priority="30" operator="between">
      <formula>0.8</formula>
      <formula>0.9999</formula>
    </cfRule>
    <cfRule type="cellIs" dxfId="642" priority="31" operator="greaterThanOrEqual">
      <formula>1</formula>
    </cfRule>
  </conditionalFormatting>
  <conditionalFormatting sqref="M165:M176">
    <cfRule type="cellIs" dxfId="641" priority="32" operator="lessThan">
      <formula>0.8</formula>
    </cfRule>
    <cfRule type="cellIs" dxfId="640" priority="33" operator="between">
      <formula>0.8</formula>
      <formula>0.9999</formula>
    </cfRule>
    <cfRule type="cellIs" dxfId="639" priority="34" operator="greaterThanOrEqual">
      <formula>1</formula>
    </cfRule>
  </conditionalFormatting>
  <conditionalFormatting sqref="M181:M192">
    <cfRule type="cellIs" dxfId="638" priority="35" operator="lessThan">
      <formula>0.8</formula>
    </cfRule>
    <cfRule type="cellIs" dxfId="637" priority="36" operator="between">
      <formula>0.8</formula>
      <formula>0.9999</formula>
    </cfRule>
    <cfRule type="cellIs" dxfId="636" priority="37" operator="greaterThanOrEqual">
      <formula>1</formula>
    </cfRule>
  </conditionalFormatting>
  <conditionalFormatting sqref="M197:M208">
    <cfRule type="cellIs" dxfId="635" priority="38" operator="lessThan">
      <formula>0.8</formula>
    </cfRule>
    <cfRule type="cellIs" dxfId="634" priority="39" operator="between">
      <formula>0.8</formula>
      <formula>0.9999</formula>
    </cfRule>
    <cfRule type="cellIs" dxfId="633" priority="40" operator="greaterThanOrEqual">
      <formula>1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0"/>
  </sheetPr>
  <dimension ref="B1:L50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8.6640625" defaultRowHeight="15" x14ac:dyDescent="0.2"/>
  <cols>
    <col min="1" max="1" width="3" customWidth="1"/>
    <col min="2" max="2" width="22" customWidth="1"/>
    <col min="3" max="3" width="16" customWidth="1"/>
    <col min="4" max="6" width="14" customWidth="1"/>
    <col min="7" max="10" width="13" customWidth="1"/>
    <col min="11" max="11" width="16" customWidth="1"/>
    <col min="12" max="12" width="13" customWidth="1"/>
  </cols>
  <sheetData>
    <row r="1" spans="2:12" ht="33.75" customHeight="1" x14ac:dyDescent="0.2">
      <c r="B1" s="92" t="s">
        <v>151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2:12" ht="15.75" customHeight="1" x14ac:dyDescent="0.2">
      <c r="B2" s="13" t="s">
        <v>83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ht="25.5" customHeight="1" x14ac:dyDescent="0.2">
      <c r="B3" s="96" t="s">
        <v>152</v>
      </c>
      <c r="C3" s="96"/>
      <c r="D3" s="74">
        <v>46296</v>
      </c>
      <c r="E3" s="74">
        <v>46326</v>
      </c>
      <c r="F3" s="75"/>
      <c r="G3" s="75"/>
      <c r="H3" s="75"/>
      <c r="I3" s="75"/>
      <c r="J3" s="75"/>
      <c r="K3" s="75"/>
      <c r="L3" s="75"/>
    </row>
    <row r="4" spans="2:12" ht="39.75" customHeight="1" x14ac:dyDescent="0.2">
      <c r="B4" s="47" t="s">
        <v>24</v>
      </c>
      <c r="C4" s="47" t="s">
        <v>85</v>
      </c>
      <c r="D4" s="47" t="s">
        <v>86</v>
      </c>
      <c r="E4" s="47" t="s">
        <v>87</v>
      </c>
      <c r="F4" s="47" t="s">
        <v>88</v>
      </c>
      <c r="G4" s="47" t="s">
        <v>89</v>
      </c>
      <c r="H4" s="47" t="s">
        <v>61</v>
      </c>
      <c r="I4" s="47" t="s">
        <v>63</v>
      </c>
      <c r="J4" s="47" t="s">
        <v>68</v>
      </c>
      <c r="K4" s="47" t="s">
        <v>90</v>
      </c>
      <c r="L4" s="47" t="s">
        <v>27</v>
      </c>
    </row>
    <row r="5" spans="2:12" ht="19.5" customHeight="1" x14ac:dyDescent="0.2">
      <c r="B5" s="49" t="str">
        <f>'Q3 Setup'!$C$7</f>
        <v>Rep 1</v>
      </c>
      <c r="C5" s="28">
        <f>'Q3 Setup'!$D$7</f>
        <v>0</v>
      </c>
      <c r="D5" s="29">
        <f ca="1">'Q3 Setup'!$H$7</f>
        <v>0</v>
      </c>
      <c r="E5" s="28">
        <f>IFERROR(SUMIFS('Q3 Daily Log'!$N$4:$N$861,'Q3 Daily Log'!$B$4:$B$861,"&gt;="&amp;DATE(2026,10,1),'Q3 Daily Log'!$B$4:$B$861,"&lt;="&amp;DATE(2026,10,31),'Q3 Daily Log'!$C$4:$C$861,'Q3 Setup'!$C$7),"")</f>
        <v>0</v>
      </c>
      <c r="F5" s="26">
        <v>0</v>
      </c>
      <c r="G5" s="51" t="str">
        <f>IFERROR(SUMIFS('Q3 Daily Log'!$N$4:$N$861,'Q3 Daily Log'!$B$4:$B$861,"&gt;="&amp;D3,'Q3 Daily Log'!$B$4:$B$861,"&lt;="&amp;E3,'Q3 Daily Log'!$C$4:$C$861,'Q3 Setup'!$C$7)/F5,"")</f>
        <v/>
      </c>
      <c r="H5" s="50" t="str">
        <f>IFERROR(AVERAGEIFS('Q3 Daily Log'!$E$4:$E$861,'Q3 Daily Log'!$B$4:$B$861,"&gt;="&amp;DATE(2026,10,1),'Q3 Daily Log'!$B$4:$B$861,"&lt;="&amp;DATE(2026,10,31),'Q3 Daily Log'!$C$4:$C$861,'Q3 Setup'!$C$7),"")</f>
        <v/>
      </c>
      <c r="I5" s="52" t="str">
        <f>IFERROR(AVERAGEIFS('Q3 Daily Log'!$I$4:$I$861,'Q3 Daily Log'!$B$4:$B$861,"&gt;="&amp;DATE(2026,10,1),'Q3 Daily Log'!$B$4:$B$861,"&lt;="&amp;DATE(2026,10,31),'Q3 Daily Log'!$C$4:$C$861,'Q3 Setup'!$C$7),"")</f>
        <v/>
      </c>
      <c r="J5" s="50">
        <f>IFERROR(SUMIFS('Q3 Daily Log'!$M$4:$M$861,'Q3 Daily Log'!$B$4:$B$861,"&gt;="&amp;DATE(2026,10,1),'Q3 Daily Log'!$B$4:$B$861,"&lt;="&amp;DATE(2026,10,31),'Q3 Daily Log'!$C$4:$C$861,'Q3 Setup'!$C$7),"")</f>
        <v>0</v>
      </c>
      <c r="K5" s="28">
        <f>'Q3 Setup'!$E$7</f>
        <v>0</v>
      </c>
      <c r="L5" s="28">
        <f>IFERROR('Q3 Setup'!$D$7-K5,"")</f>
        <v>0</v>
      </c>
    </row>
    <row r="6" spans="2:12" ht="19.5" customHeight="1" x14ac:dyDescent="0.2">
      <c r="B6" s="54" t="str">
        <f>'Q3 Setup'!$C$8</f>
        <v>Rep 2</v>
      </c>
      <c r="C6" s="27">
        <f>'Q3 Setup'!$D$8</f>
        <v>0</v>
      </c>
      <c r="D6" s="29">
        <f ca="1">'Q3 Setup'!$H$8</f>
        <v>0</v>
      </c>
      <c r="E6" s="27">
        <f>IFERROR(SUMIFS('Q3 Daily Log'!$N$4:$N$861,'Q3 Daily Log'!$B$4:$B$861,"&gt;="&amp;DATE(2026,10,1),'Q3 Daily Log'!$B$4:$B$861,"&lt;="&amp;DATE(2026,10,31),'Q3 Daily Log'!$C$4:$C$861,'Q3 Setup'!$C$8),"")</f>
        <v>0</v>
      </c>
      <c r="F6" s="26">
        <v>0</v>
      </c>
      <c r="G6" s="56" t="str">
        <f>IFERROR(SUMIFS('Q3 Daily Log'!$N$4:$N$861,'Q3 Daily Log'!$B$4:$B$861,"&gt;="&amp;D3,'Q3 Daily Log'!$B$4:$B$861,"&lt;="&amp;E3,'Q3 Daily Log'!$C$4:$C$861,'Q3 Setup'!$C$8)/F6,"")</f>
        <v/>
      </c>
      <c r="H6" s="55" t="str">
        <f>IFERROR(AVERAGEIFS('Q3 Daily Log'!$E$4:$E$861,'Q3 Daily Log'!$B$4:$B$861,"&gt;="&amp;DATE(2026,10,1),'Q3 Daily Log'!$B$4:$B$861,"&lt;="&amp;DATE(2026,10,31),'Q3 Daily Log'!$C$4:$C$861,'Q3 Setup'!$C$8),"")</f>
        <v/>
      </c>
      <c r="I6" s="57" t="str">
        <f>IFERROR(AVERAGEIFS('Q3 Daily Log'!$I$4:$I$861,'Q3 Daily Log'!$B$4:$B$861,"&gt;="&amp;DATE(2026,10,1),'Q3 Daily Log'!$B$4:$B$861,"&lt;="&amp;DATE(2026,10,31),'Q3 Daily Log'!$C$4:$C$861,'Q3 Setup'!$C$8),"")</f>
        <v/>
      </c>
      <c r="J6" s="55">
        <f>IFERROR(SUMIFS('Q3 Daily Log'!$M$4:$M$861,'Q3 Daily Log'!$B$4:$B$861,"&gt;="&amp;DATE(2026,10,1),'Q3 Daily Log'!$B$4:$B$861,"&lt;="&amp;DATE(2026,10,31),'Q3 Daily Log'!$C$4:$C$861,'Q3 Setup'!$C$8),"")</f>
        <v>0</v>
      </c>
      <c r="K6" s="27">
        <f>'Q3 Setup'!$E$8</f>
        <v>0</v>
      </c>
      <c r="L6" s="27">
        <f>IFERROR('Q3 Setup'!$D$8-K6,"")</f>
        <v>0</v>
      </c>
    </row>
    <row r="7" spans="2:12" ht="19.5" customHeight="1" x14ac:dyDescent="0.2">
      <c r="B7" s="49" t="str">
        <f>'Q3 Setup'!$C$9</f>
        <v>Rep 3</v>
      </c>
      <c r="C7" s="28">
        <f>'Q3 Setup'!$D$9</f>
        <v>0</v>
      </c>
      <c r="D7" s="29">
        <f ca="1">'Q3 Setup'!$H$9</f>
        <v>0</v>
      </c>
      <c r="E7" s="28">
        <f>IFERROR(SUMIFS('Q3 Daily Log'!$N$4:$N$861,'Q3 Daily Log'!$B$4:$B$861,"&gt;="&amp;DATE(2026,10,1),'Q3 Daily Log'!$B$4:$B$861,"&lt;="&amp;DATE(2026,10,31),'Q3 Daily Log'!$C$4:$C$861,'Q3 Setup'!$C$9),"")</f>
        <v>0</v>
      </c>
      <c r="F7" s="26">
        <v>0</v>
      </c>
      <c r="G7" s="51" t="str">
        <f>IFERROR(SUMIFS('Q3 Daily Log'!$N$4:$N$861,'Q3 Daily Log'!$B$4:$B$861,"&gt;="&amp;D3,'Q3 Daily Log'!$B$4:$B$861,"&lt;="&amp;E3,'Q3 Daily Log'!$C$4:$C$861,'Q3 Setup'!$C$9)/F7,"")</f>
        <v/>
      </c>
      <c r="H7" s="50" t="str">
        <f>IFERROR(AVERAGEIFS('Q3 Daily Log'!$E$4:$E$861,'Q3 Daily Log'!$B$4:$B$861,"&gt;="&amp;DATE(2026,10,1),'Q3 Daily Log'!$B$4:$B$861,"&lt;="&amp;DATE(2026,10,31),'Q3 Daily Log'!$C$4:$C$861,'Q3 Setup'!$C$9),"")</f>
        <v/>
      </c>
      <c r="I7" s="52" t="str">
        <f>IFERROR(AVERAGEIFS('Q3 Daily Log'!$I$4:$I$861,'Q3 Daily Log'!$B$4:$B$861,"&gt;="&amp;DATE(2026,10,1),'Q3 Daily Log'!$B$4:$B$861,"&lt;="&amp;DATE(2026,10,31),'Q3 Daily Log'!$C$4:$C$861,'Q3 Setup'!$C$9),"")</f>
        <v/>
      </c>
      <c r="J7" s="50">
        <f>IFERROR(SUMIFS('Q3 Daily Log'!$M$4:$M$861,'Q3 Daily Log'!$B$4:$B$861,"&gt;="&amp;DATE(2026,10,1),'Q3 Daily Log'!$B$4:$B$861,"&lt;="&amp;DATE(2026,10,31),'Q3 Daily Log'!$C$4:$C$861,'Q3 Setup'!$C$9),"")</f>
        <v>0</v>
      </c>
      <c r="K7" s="28">
        <f>'Q3 Setup'!$E$9</f>
        <v>0</v>
      </c>
      <c r="L7" s="28">
        <f>IFERROR('Q3 Setup'!$D$9-K7,"")</f>
        <v>0</v>
      </c>
    </row>
    <row r="8" spans="2:12" ht="19.5" customHeight="1" x14ac:dyDescent="0.2">
      <c r="B8" s="54" t="str">
        <f>'Q3 Setup'!$C$10</f>
        <v>Rep 4</v>
      </c>
      <c r="C8" s="27">
        <f>'Q3 Setup'!$D$10</f>
        <v>0</v>
      </c>
      <c r="D8" s="29">
        <f ca="1">'Q3 Setup'!$H$10</f>
        <v>0</v>
      </c>
      <c r="E8" s="27">
        <f>IFERROR(SUMIFS('Q3 Daily Log'!$N$4:$N$861,'Q3 Daily Log'!$B$4:$B$861,"&gt;="&amp;DATE(2026,10,1),'Q3 Daily Log'!$B$4:$B$861,"&lt;="&amp;DATE(2026,10,31),'Q3 Daily Log'!$C$4:$C$861,'Q3 Setup'!$C$10),"")</f>
        <v>0</v>
      </c>
      <c r="F8" s="26">
        <v>0</v>
      </c>
      <c r="G8" s="56" t="str">
        <f>IFERROR(SUMIFS('Q3 Daily Log'!$N$4:$N$861,'Q3 Daily Log'!$B$4:$B$861,"&gt;="&amp;D3,'Q3 Daily Log'!$B$4:$B$861,"&lt;="&amp;E3,'Q3 Daily Log'!$C$4:$C$861,'Q3 Setup'!$C$10)/F8,"")</f>
        <v/>
      </c>
      <c r="H8" s="55" t="str">
        <f>IFERROR(AVERAGEIFS('Q3 Daily Log'!$E$4:$E$861,'Q3 Daily Log'!$B$4:$B$861,"&gt;="&amp;DATE(2026,10,1),'Q3 Daily Log'!$B$4:$B$861,"&lt;="&amp;DATE(2026,10,31),'Q3 Daily Log'!$C$4:$C$861,'Q3 Setup'!$C$10),"")</f>
        <v/>
      </c>
      <c r="I8" s="57" t="str">
        <f>IFERROR(AVERAGEIFS('Q3 Daily Log'!$I$4:$I$861,'Q3 Daily Log'!$B$4:$B$861,"&gt;="&amp;DATE(2026,10,1),'Q3 Daily Log'!$B$4:$B$861,"&lt;="&amp;DATE(2026,10,31),'Q3 Daily Log'!$C$4:$C$861,'Q3 Setup'!$C$10),"")</f>
        <v/>
      </c>
      <c r="J8" s="55">
        <f>IFERROR(SUMIFS('Q3 Daily Log'!$M$4:$M$861,'Q3 Daily Log'!$B$4:$B$861,"&gt;="&amp;DATE(2026,10,1),'Q3 Daily Log'!$B$4:$B$861,"&lt;="&amp;DATE(2026,10,31),'Q3 Daily Log'!$C$4:$C$861,'Q3 Setup'!$C$10),"")</f>
        <v>0</v>
      </c>
      <c r="K8" s="27">
        <f>'Q3 Setup'!$E$10</f>
        <v>0</v>
      </c>
      <c r="L8" s="27">
        <f>IFERROR('Q3 Setup'!$D$10-K8,"")</f>
        <v>0</v>
      </c>
    </row>
    <row r="9" spans="2:12" ht="19.5" customHeight="1" x14ac:dyDescent="0.2">
      <c r="B9" s="49" t="str">
        <f>'Q3 Setup'!$C$11</f>
        <v>Rep 5</v>
      </c>
      <c r="C9" s="28">
        <f>'Q3 Setup'!$D$11</f>
        <v>0</v>
      </c>
      <c r="D9" s="29">
        <f ca="1">'Q3 Setup'!$H$11</f>
        <v>0</v>
      </c>
      <c r="E9" s="28">
        <f>IFERROR(SUMIFS('Q3 Daily Log'!$N$4:$N$861,'Q3 Daily Log'!$B$4:$B$861,"&gt;="&amp;DATE(2026,10,1),'Q3 Daily Log'!$B$4:$B$861,"&lt;="&amp;DATE(2026,10,31),'Q3 Daily Log'!$C$4:$C$861,'Q3 Setup'!$C$11),"")</f>
        <v>0</v>
      </c>
      <c r="F9" s="26">
        <v>0</v>
      </c>
      <c r="G9" s="51" t="str">
        <f>IFERROR(SUMIFS('Q3 Daily Log'!$N$4:$N$861,'Q3 Daily Log'!$B$4:$B$861,"&gt;="&amp;D3,'Q3 Daily Log'!$B$4:$B$861,"&lt;="&amp;E3,'Q3 Daily Log'!$C$4:$C$861,'Q3 Setup'!$C$11)/F9,"")</f>
        <v/>
      </c>
      <c r="H9" s="50" t="str">
        <f>IFERROR(AVERAGEIFS('Q3 Daily Log'!$E$4:$E$861,'Q3 Daily Log'!$B$4:$B$861,"&gt;="&amp;DATE(2026,10,1),'Q3 Daily Log'!$B$4:$B$861,"&lt;="&amp;DATE(2026,10,31),'Q3 Daily Log'!$C$4:$C$861,'Q3 Setup'!$C$11),"")</f>
        <v/>
      </c>
      <c r="I9" s="52" t="str">
        <f>IFERROR(AVERAGEIFS('Q3 Daily Log'!$I$4:$I$861,'Q3 Daily Log'!$B$4:$B$861,"&gt;="&amp;DATE(2026,10,1),'Q3 Daily Log'!$B$4:$B$861,"&lt;="&amp;DATE(2026,10,31),'Q3 Daily Log'!$C$4:$C$861,'Q3 Setup'!$C$11),"")</f>
        <v/>
      </c>
      <c r="J9" s="50">
        <f>IFERROR(SUMIFS('Q3 Daily Log'!$M$4:$M$861,'Q3 Daily Log'!$B$4:$B$861,"&gt;="&amp;DATE(2026,10,1),'Q3 Daily Log'!$B$4:$B$861,"&lt;="&amp;DATE(2026,10,31),'Q3 Daily Log'!$C$4:$C$861,'Q3 Setup'!$C$11),"")</f>
        <v>0</v>
      </c>
      <c r="K9" s="28">
        <f>'Q3 Setup'!$E$11</f>
        <v>0</v>
      </c>
      <c r="L9" s="28">
        <f>IFERROR('Q3 Setup'!$D$11-K9,"")</f>
        <v>0</v>
      </c>
    </row>
    <row r="10" spans="2:12" ht="19.5" customHeight="1" x14ac:dyDescent="0.2">
      <c r="B10" s="54" t="str">
        <f>'Q3 Setup'!$C$12</f>
        <v>Rep 6</v>
      </c>
      <c r="C10" s="27">
        <f>'Q3 Setup'!$D$12</f>
        <v>0</v>
      </c>
      <c r="D10" s="29">
        <f ca="1">'Q3 Setup'!$H$12</f>
        <v>0</v>
      </c>
      <c r="E10" s="27">
        <f>IFERROR(SUMIFS('Q3 Daily Log'!$N$4:$N$861,'Q3 Daily Log'!$B$4:$B$861,"&gt;="&amp;DATE(2026,10,1),'Q3 Daily Log'!$B$4:$B$861,"&lt;="&amp;DATE(2026,10,31),'Q3 Daily Log'!$C$4:$C$861,'Q3 Setup'!$C$12),"")</f>
        <v>0</v>
      </c>
      <c r="F10" s="26">
        <v>0</v>
      </c>
      <c r="G10" s="56" t="str">
        <f>IFERROR(SUMIFS('Q3 Daily Log'!$N$4:$N$861,'Q3 Daily Log'!$B$4:$B$861,"&gt;="&amp;D3,'Q3 Daily Log'!$B$4:$B$861,"&lt;="&amp;E3,'Q3 Daily Log'!$C$4:$C$861,'Q3 Setup'!$C$12)/F10,"")</f>
        <v/>
      </c>
      <c r="H10" s="55" t="str">
        <f>IFERROR(AVERAGEIFS('Q3 Daily Log'!$E$4:$E$861,'Q3 Daily Log'!$B$4:$B$861,"&gt;="&amp;DATE(2026,10,1),'Q3 Daily Log'!$B$4:$B$861,"&lt;="&amp;DATE(2026,10,31),'Q3 Daily Log'!$C$4:$C$861,'Q3 Setup'!$C$12),"")</f>
        <v/>
      </c>
      <c r="I10" s="57" t="str">
        <f>IFERROR(AVERAGEIFS('Q3 Daily Log'!$I$4:$I$861,'Q3 Daily Log'!$B$4:$B$861,"&gt;="&amp;DATE(2026,10,1),'Q3 Daily Log'!$B$4:$B$861,"&lt;="&amp;DATE(2026,10,31),'Q3 Daily Log'!$C$4:$C$861,'Q3 Setup'!$C$12),"")</f>
        <v/>
      </c>
      <c r="J10" s="55">
        <f>IFERROR(SUMIFS('Q3 Daily Log'!$M$4:$M$861,'Q3 Daily Log'!$B$4:$B$861,"&gt;="&amp;DATE(2026,10,1),'Q3 Daily Log'!$B$4:$B$861,"&lt;="&amp;DATE(2026,10,31),'Q3 Daily Log'!$C$4:$C$861,'Q3 Setup'!$C$12),"")</f>
        <v>0</v>
      </c>
      <c r="K10" s="27">
        <f>'Q3 Setup'!$E$12</f>
        <v>0</v>
      </c>
      <c r="L10" s="27">
        <f>IFERROR('Q3 Setup'!$D$12-K10,"")</f>
        <v>0</v>
      </c>
    </row>
    <row r="11" spans="2:12" ht="19.5" customHeight="1" x14ac:dyDescent="0.2">
      <c r="B11" s="49" t="str">
        <f>'Q3 Setup'!$C$13</f>
        <v>Rep 7</v>
      </c>
      <c r="C11" s="28">
        <f>'Q3 Setup'!$D$13</f>
        <v>0</v>
      </c>
      <c r="D11" s="29">
        <f ca="1">'Q3 Setup'!$H$13</f>
        <v>0</v>
      </c>
      <c r="E11" s="28">
        <f>IFERROR(SUMIFS('Q3 Daily Log'!$N$4:$N$861,'Q3 Daily Log'!$B$4:$B$861,"&gt;="&amp;DATE(2026,10,1),'Q3 Daily Log'!$B$4:$B$861,"&lt;="&amp;DATE(2026,10,31),'Q3 Daily Log'!$C$4:$C$861,'Q3 Setup'!$C$13),"")</f>
        <v>0</v>
      </c>
      <c r="F11" s="26">
        <v>0</v>
      </c>
      <c r="G11" s="51" t="str">
        <f>IFERROR(SUMIFS('Q3 Daily Log'!$N$4:$N$861,'Q3 Daily Log'!$B$4:$B$861,"&gt;="&amp;D3,'Q3 Daily Log'!$B$4:$B$861,"&lt;="&amp;E3,'Q3 Daily Log'!$C$4:$C$861,'Q3 Setup'!$C$13)/F11,"")</f>
        <v/>
      </c>
      <c r="H11" s="50" t="str">
        <f>IFERROR(AVERAGEIFS('Q3 Daily Log'!$E$4:$E$861,'Q3 Daily Log'!$B$4:$B$861,"&gt;="&amp;DATE(2026,10,1),'Q3 Daily Log'!$B$4:$B$861,"&lt;="&amp;DATE(2026,10,31),'Q3 Daily Log'!$C$4:$C$861,'Q3 Setup'!$C$13),"")</f>
        <v/>
      </c>
      <c r="I11" s="52" t="str">
        <f>IFERROR(AVERAGEIFS('Q3 Daily Log'!$I$4:$I$861,'Q3 Daily Log'!$B$4:$B$861,"&gt;="&amp;DATE(2026,10,1),'Q3 Daily Log'!$B$4:$B$861,"&lt;="&amp;DATE(2026,10,31),'Q3 Daily Log'!$C$4:$C$861,'Q3 Setup'!$C$13),"")</f>
        <v/>
      </c>
      <c r="J11" s="50">
        <f>IFERROR(SUMIFS('Q3 Daily Log'!$M$4:$M$861,'Q3 Daily Log'!$B$4:$B$861,"&gt;="&amp;DATE(2026,10,1),'Q3 Daily Log'!$B$4:$B$861,"&lt;="&amp;DATE(2026,10,31),'Q3 Daily Log'!$C$4:$C$861,'Q3 Setup'!$C$13),"")</f>
        <v>0</v>
      </c>
      <c r="K11" s="28">
        <f>'Q3 Setup'!$E$13</f>
        <v>0</v>
      </c>
      <c r="L11" s="28">
        <f>IFERROR('Q3 Setup'!$D$13-K11,"")</f>
        <v>0</v>
      </c>
    </row>
    <row r="12" spans="2:12" ht="19.5" customHeight="1" x14ac:dyDescent="0.2">
      <c r="B12" s="54" t="str">
        <f>'Q3 Setup'!$C$14</f>
        <v>Rep 8</v>
      </c>
      <c r="C12" s="27">
        <f>'Q3 Setup'!$D$14</f>
        <v>0</v>
      </c>
      <c r="D12" s="29">
        <f ca="1">'Q3 Setup'!$H$14</f>
        <v>0</v>
      </c>
      <c r="E12" s="27">
        <f>IFERROR(SUMIFS('Q3 Daily Log'!$N$4:$N$861,'Q3 Daily Log'!$B$4:$B$861,"&gt;="&amp;DATE(2026,10,1),'Q3 Daily Log'!$B$4:$B$861,"&lt;="&amp;DATE(2026,10,31),'Q3 Daily Log'!$C$4:$C$861,'Q3 Setup'!$C$14),"")</f>
        <v>0</v>
      </c>
      <c r="F12" s="26">
        <v>0</v>
      </c>
      <c r="G12" s="56" t="str">
        <f>IFERROR(SUMIFS('Q3 Daily Log'!$N$4:$N$861,'Q3 Daily Log'!$B$4:$B$861,"&gt;="&amp;D3,'Q3 Daily Log'!$B$4:$B$861,"&lt;="&amp;E3,'Q3 Daily Log'!$C$4:$C$861,'Q3 Setup'!$C$14)/F12,"")</f>
        <v/>
      </c>
      <c r="H12" s="55" t="str">
        <f>IFERROR(AVERAGEIFS('Q3 Daily Log'!$E$4:$E$861,'Q3 Daily Log'!$B$4:$B$861,"&gt;="&amp;DATE(2026,10,1),'Q3 Daily Log'!$B$4:$B$861,"&lt;="&amp;DATE(2026,10,31),'Q3 Daily Log'!$C$4:$C$861,'Q3 Setup'!$C$14),"")</f>
        <v/>
      </c>
      <c r="I12" s="57" t="str">
        <f>IFERROR(AVERAGEIFS('Q3 Daily Log'!$I$4:$I$861,'Q3 Daily Log'!$B$4:$B$861,"&gt;="&amp;DATE(2026,10,1),'Q3 Daily Log'!$B$4:$B$861,"&lt;="&amp;DATE(2026,10,31),'Q3 Daily Log'!$C$4:$C$861,'Q3 Setup'!$C$14),"")</f>
        <v/>
      </c>
      <c r="J12" s="55">
        <f>IFERROR(SUMIFS('Q3 Daily Log'!$M$4:$M$861,'Q3 Daily Log'!$B$4:$B$861,"&gt;="&amp;DATE(2026,10,1),'Q3 Daily Log'!$B$4:$B$861,"&lt;="&amp;DATE(2026,10,31),'Q3 Daily Log'!$C$4:$C$861,'Q3 Setup'!$C$14),"")</f>
        <v>0</v>
      </c>
      <c r="K12" s="27">
        <f>'Q3 Setup'!$E$14</f>
        <v>0</v>
      </c>
      <c r="L12" s="27">
        <f>IFERROR('Q3 Setup'!$D$14-K12,"")</f>
        <v>0</v>
      </c>
    </row>
    <row r="13" spans="2:12" ht="19.5" customHeight="1" x14ac:dyDescent="0.2">
      <c r="B13" s="49" t="str">
        <f>'Q3 Setup'!$C$15</f>
        <v>Rep 9</v>
      </c>
      <c r="C13" s="28">
        <f>'Q3 Setup'!$D$15</f>
        <v>0</v>
      </c>
      <c r="D13" s="29">
        <f ca="1">'Q3 Setup'!$H$15</f>
        <v>0</v>
      </c>
      <c r="E13" s="28">
        <f>IFERROR(SUMIFS('Q3 Daily Log'!$N$4:$N$861,'Q3 Daily Log'!$B$4:$B$861,"&gt;="&amp;DATE(2026,10,1),'Q3 Daily Log'!$B$4:$B$861,"&lt;="&amp;DATE(2026,10,31),'Q3 Daily Log'!$C$4:$C$861,'Q3 Setup'!$C$15),"")</f>
        <v>0</v>
      </c>
      <c r="F13" s="26">
        <v>0</v>
      </c>
      <c r="G13" s="51" t="str">
        <f>IFERROR(SUMIFS('Q3 Daily Log'!$N$4:$N$861,'Q3 Daily Log'!$B$4:$B$861,"&gt;="&amp;D3,'Q3 Daily Log'!$B$4:$B$861,"&lt;="&amp;E3,'Q3 Daily Log'!$C$4:$C$861,'Q3 Setup'!$C$15)/F13,"")</f>
        <v/>
      </c>
      <c r="H13" s="50" t="str">
        <f>IFERROR(AVERAGEIFS('Q3 Daily Log'!$E$4:$E$861,'Q3 Daily Log'!$B$4:$B$861,"&gt;="&amp;DATE(2026,10,1),'Q3 Daily Log'!$B$4:$B$861,"&lt;="&amp;DATE(2026,10,31),'Q3 Daily Log'!$C$4:$C$861,'Q3 Setup'!$C$15),"")</f>
        <v/>
      </c>
      <c r="I13" s="52" t="str">
        <f>IFERROR(AVERAGEIFS('Q3 Daily Log'!$I$4:$I$861,'Q3 Daily Log'!$B$4:$B$861,"&gt;="&amp;DATE(2026,10,1),'Q3 Daily Log'!$B$4:$B$861,"&lt;="&amp;DATE(2026,10,31),'Q3 Daily Log'!$C$4:$C$861,'Q3 Setup'!$C$15),"")</f>
        <v/>
      </c>
      <c r="J13" s="50">
        <f>IFERROR(SUMIFS('Q3 Daily Log'!$M$4:$M$861,'Q3 Daily Log'!$B$4:$B$861,"&gt;="&amp;DATE(2026,10,1),'Q3 Daily Log'!$B$4:$B$861,"&lt;="&amp;DATE(2026,10,31),'Q3 Daily Log'!$C$4:$C$861,'Q3 Setup'!$C$15),"")</f>
        <v>0</v>
      </c>
      <c r="K13" s="28">
        <f>'Q3 Setup'!$E$15</f>
        <v>0</v>
      </c>
      <c r="L13" s="28">
        <f>IFERROR('Q3 Setup'!$D$15-K13,"")</f>
        <v>0</v>
      </c>
    </row>
    <row r="14" spans="2:12" ht="19.5" customHeight="1" x14ac:dyDescent="0.2">
      <c r="B14" s="54" t="str">
        <f>'Q3 Setup'!$C$16</f>
        <v>Rep 10</v>
      </c>
      <c r="C14" s="27">
        <f>'Q3 Setup'!$D$16</f>
        <v>0</v>
      </c>
      <c r="D14" s="29">
        <f ca="1">'Q3 Setup'!$H$16</f>
        <v>0</v>
      </c>
      <c r="E14" s="27">
        <f>IFERROR(SUMIFS('Q3 Daily Log'!$N$4:$N$861,'Q3 Daily Log'!$B$4:$B$861,"&gt;="&amp;DATE(2026,10,1),'Q3 Daily Log'!$B$4:$B$861,"&lt;="&amp;DATE(2026,10,31),'Q3 Daily Log'!$C$4:$C$861,'Q3 Setup'!$C$16),"")</f>
        <v>0</v>
      </c>
      <c r="F14" s="26">
        <v>0</v>
      </c>
      <c r="G14" s="56" t="str">
        <f>IFERROR(SUMIFS('Q3 Daily Log'!$N$4:$N$861,'Q3 Daily Log'!$B$4:$B$861,"&gt;="&amp;D3,'Q3 Daily Log'!$B$4:$B$861,"&lt;="&amp;E3,'Q3 Daily Log'!$C$4:$C$861,'Q3 Setup'!$C$16)/F14,"")</f>
        <v/>
      </c>
      <c r="H14" s="55" t="str">
        <f>IFERROR(AVERAGEIFS('Q3 Daily Log'!$E$4:$E$861,'Q3 Daily Log'!$B$4:$B$861,"&gt;="&amp;DATE(2026,10,1),'Q3 Daily Log'!$B$4:$B$861,"&lt;="&amp;DATE(2026,10,31),'Q3 Daily Log'!$C$4:$C$861,'Q3 Setup'!$C$16),"")</f>
        <v/>
      </c>
      <c r="I14" s="57" t="str">
        <f>IFERROR(AVERAGEIFS('Q3 Daily Log'!$I$4:$I$861,'Q3 Daily Log'!$B$4:$B$861,"&gt;="&amp;DATE(2026,10,1),'Q3 Daily Log'!$B$4:$B$861,"&lt;="&amp;DATE(2026,10,31),'Q3 Daily Log'!$C$4:$C$861,'Q3 Setup'!$C$16),"")</f>
        <v/>
      </c>
      <c r="J14" s="55">
        <f>IFERROR(SUMIFS('Q3 Daily Log'!$M$4:$M$861,'Q3 Daily Log'!$B$4:$B$861,"&gt;="&amp;DATE(2026,10,1),'Q3 Daily Log'!$B$4:$B$861,"&lt;="&amp;DATE(2026,10,31),'Q3 Daily Log'!$C$4:$C$861,'Q3 Setup'!$C$16),"")</f>
        <v>0</v>
      </c>
      <c r="K14" s="27">
        <f>'Q3 Setup'!$E$16</f>
        <v>0</v>
      </c>
      <c r="L14" s="27">
        <f>IFERROR('Q3 Setup'!$D$16-K14,"")</f>
        <v>0</v>
      </c>
    </row>
    <row r="15" spans="2:12" ht="19.5" customHeight="1" x14ac:dyDescent="0.2">
      <c r="B15" s="49">
        <f>'Q3 Setup'!$C$17</f>
        <v>0</v>
      </c>
      <c r="C15" s="28">
        <f>'Q3 Setup'!$D$17</f>
        <v>0</v>
      </c>
      <c r="D15" s="29">
        <f ca="1">'Q3 Setup'!$H$17</f>
        <v>0</v>
      </c>
      <c r="E15" s="28">
        <f>IFERROR(SUMIFS('Q3 Daily Log'!$N$4:$N$861,'Q3 Daily Log'!$B$4:$B$861,"&gt;="&amp;DATE(2026,10,1),'Q3 Daily Log'!$B$4:$B$861,"&lt;="&amp;DATE(2026,10,31),'Q3 Daily Log'!$C$4:$C$861,'Q3 Setup'!$C$17),"")</f>
        <v>0</v>
      </c>
      <c r="F15" s="26">
        <v>0</v>
      </c>
      <c r="G15" s="51" t="str">
        <f>IFERROR(SUMIFS('Q3 Daily Log'!$N$4:$N$861,'Q3 Daily Log'!$B$4:$B$861,"&gt;="&amp;D3,'Q3 Daily Log'!$B$4:$B$861,"&lt;="&amp;E3,'Q3 Daily Log'!$C$4:$C$861,'Q3 Setup'!$C$17)/F15,"")</f>
        <v/>
      </c>
      <c r="H15" s="50" t="str">
        <f>IFERROR(AVERAGEIFS('Q3 Daily Log'!$E$4:$E$861,'Q3 Daily Log'!$B$4:$B$861,"&gt;="&amp;DATE(2026,10,1),'Q3 Daily Log'!$B$4:$B$861,"&lt;="&amp;DATE(2026,10,31),'Q3 Daily Log'!$C$4:$C$861,'Q3 Setup'!$C$17),"")</f>
        <v/>
      </c>
      <c r="I15" s="52" t="str">
        <f>IFERROR(AVERAGEIFS('Q3 Daily Log'!$I$4:$I$861,'Q3 Daily Log'!$B$4:$B$861,"&gt;="&amp;DATE(2026,10,1),'Q3 Daily Log'!$B$4:$B$861,"&lt;="&amp;DATE(2026,10,31),'Q3 Daily Log'!$C$4:$C$861,'Q3 Setup'!$C$17),"")</f>
        <v/>
      </c>
      <c r="J15" s="50">
        <f>IFERROR(SUMIFS('Q3 Daily Log'!$M$4:$M$861,'Q3 Daily Log'!$B$4:$B$861,"&gt;="&amp;DATE(2026,10,1),'Q3 Daily Log'!$B$4:$B$861,"&lt;="&amp;DATE(2026,10,31),'Q3 Daily Log'!$C$4:$C$861,'Q3 Setup'!$C$17),"")</f>
        <v>0</v>
      </c>
      <c r="K15" s="28">
        <f>'Q3 Setup'!$E$17</f>
        <v>0</v>
      </c>
      <c r="L15" s="28">
        <f>IFERROR('Q3 Setup'!$D$17-K15,"")</f>
        <v>0</v>
      </c>
    </row>
    <row r="16" spans="2:12" ht="19.5" customHeight="1" x14ac:dyDescent="0.2">
      <c r="B16" s="54">
        <f>'Q3 Setup'!$C$18</f>
        <v>0</v>
      </c>
      <c r="C16" s="27">
        <f>'Q3 Setup'!$D$18</f>
        <v>0</v>
      </c>
      <c r="D16" s="29">
        <f ca="1">'Q3 Setup'!$H$18</f>
        <v>0</v>
      </c>
      <c r="E16" s="27">
        <f>IFERROR(SUMIFS('Q3 Daily Log'!$N$4:$N$861,'Q3 Daily Log'!$B$4:$B$861,"&gt;="&amp;DATE(2026,10,1),'Q3 Daily Log'!$B$4:$B$861,"&lt;="&amp;DATE(2026,10,31),'Q3 Daily Log'!$C$4:$C$861,'Q3 Setup'!$C$18),"")</f>
        <v>0</v>
      </c>
      <c r="F16" s="26">
        <v>0</v>
      </c>
      <c r="G16" s="56" t="str">
        <f>IFERROR(SUMIFS('Q3 Daily Log'!$N$4:$N$861,'Q3 Daily Log'!$B$4:$B$861,"&gt;="&amp;D3,'Q3 Daily Log'!$B$4:$B$861,"&lt;="&amp;E3,'Q3 Daily Log'!$C$4:$C$861,'Q3 Setup'!$C$18)/F16,"")</f>
        <v/>
      </c>
      <c r="H16" s="55" t="str">
        <f>IFERROR(AVERAGEIFS('Q3 Daily Log'!$E$4:$E$861,'Q3 Daily Log'!$B$4:$B$861,"&gt;="&amp;DATE(2026,10,1),'Q3 Daily Log'!$B$4:$B$861,"&lt;="&amp;DATE(2026,10,31),'Q3 Daily Log'!$C$4:$C$861,'Q3 Setup'!$C$18),"")</f>
        <v/>
      </c>
      <c r="I16" s="57" t="str">
        <f>IFERROR(AVERAGEIFS('Q3 Daily Log'!$I$4:$I$861,'Q3 Daily Log'!$B$4:$B$861,"&gt;="&amp;DATE(2026,10,1),'Q3 Daily Log'!$B$4:$B$861,"&lt;="&amp;DATE(2026,10,31),'Q3 Daily Log'!$C$4:$C$861,'Q3 Setup'!$C$18),"")</f>
        <v/>
      </c>
      <c r="J16" s="55">
        <f>IFERROR(SUMIFS('Q3 Daily Log'!$M$4:$M$861,'Q3 Daily Log'!$B$4:$B$861,"&gt;="&amp;DATE(2026,10,1),'Q3 Daily Log'!$B$4:$B$861,"&lt;="&amp;DATE(2026,10,31),'Q3 Daily Log'!$C$4:$C$861,'Q3 Setup'!$C$18),"")</f>
        <v>0</v>
      </c>
      <c r="K16" s="27">
        <f>'Q3 Setup'!$E$18</f>
        <v>0</v>
      </c>
      <c r="L16" s="27">
        <f>IFERROR('Q3 Setup'!$D$18-K16,"")</f>
        <v>0</v>
      </c>
    </row>
    <row r="17" spans="2:12" ht="19.5" customHeight="1" x14ac:dyDescent="0.2">
      <c r="B17" s="97" t="s">
        <v>153</v>
      </c>
      <c r="C17" s="97"/>
      <c r="D17" s="80">
        <f ca="1">IFERROR(AVERAGE(D5:D16),"")</f>
        <v>0</v>
      </c>
      <c r="E17" s="80">
        <f>IFERROR(SUM(E5:E16),"")</f>
        <v>0</v>
      </c>
      <c r="F17" s="80">
        <f>IFERROR(SUM(F5:F16),"")</f>
        <v>0</v>
      </c>
      <c r="G17" s="77" t="str">
        <f>IFERROR(E17/F17,"")</f>
        <v/>
      </c>
      <c r="H17" s="76" t="str">
        <f>IFERROR(AVERAGE(H5:H16),"")</f>
        <v/>
      </c>
      <c r="I17" s="79" t="str">
        <f>IFERROR(AVERAGE(I5:I16),"")</f>
        <v/>
      </c>
      <c r="J17" s="76">
        <f>IFERROR(SUM(J5:J16),"")</f>
        <v>0</v>
      </c>
      <c r="K17" s="80">
        <f>IFERROR(SUM(K5:K16),"")</f>
        <v>0</v>
      </c>
      <c r="L17" s="80">
        <f>IFERROR(SUM(L5:L16),"")</f>
        <v>0</v>
      </c>
    </row>
    <row r="18" spans="2:12" ht="7.5" customHeight="1" x14ac:dyDescent="0.2"/>
    <row r="19" spans="2:12" ht="25.5" customHeight="1" x14ac:dyDescent="0.2">
      <c r="B19" s="96" t="s">
        <v>154</v>
      </c>
      <c r="C19" s="96"/>
      <c r="D19" s="74">
        <v>46327</v>
      </c>
      <c r="E19" s="74">
        <v>46356</v>
      </c>
      <c r="F19" s="75"/>
      <c r="G19" s="75"/>
      <c r="H19" s="75"/>
      <c r="I19" s="75"/>
      <c r="J19" s="75"/>
      <c r="K19" s="75"/>
      <c r="L19" s="75"/>
    </row>
    <row r="20" spans="2:12" ht="39.75" customHeight="1" x14ac:dyDescent="0.2">
      <c r="B20" s="47" t="s">
        <v>24</v>
      </c>
      <c r="C20" s="47" t="s">
        <v>85</v>
      </c>
      <c r="D20" s="47" t="s">
        <v>86</v>
      </c>
      <c r="E20" s="47" t="s">
        <v>87</v>
      </c>
      <c r="F20" s="47" t="s">
        <v>88</v>
      </c>
      <c r="G20" s="47" t="s">
        <v>89</v>
      </c>
      <c r="H20" s="47" t="s">
        <v>61</v>
      </c>
      <c r="I20" s="47" t="s">
        <v>63</v>
      </c>
      <c r="J20" s="47" t="s">
        <v>68</v>
      </c>
      <c r="K20" s="47" t="s">
        <v>90</v>
      </c>
      <c r="L20" s="47" t="s">
        <v>27</v>
      </c>
    </row>
    <row r="21" spans="2:12" ht="19.5" customHeight="1" x14ac:dyDescent="0.2">
      <c r="B21" s="49" t="str">
        <f>'Q3 Setup'!$C$7</f>
        <v>Rep 1</v>
      </c>
      <c r="C21" s="28">
        <f>'Q3 Setup'!$D$7</f>
        <v>0</v>
      </c>
      <c r="D21" s="29">
        <f ca="1">'Q3 Setup'!$H$7</f>
        <v>0</v>
      </c>
      <c r="E21" s="28">
        <f>IFERROR(SUMIFS('Q3 Daily Log'!$N$4:$N$861,'Q3 Daily Log'!$B$4:$B$861,"&gt;="&amp;DATE(2026,11,1),'Q3 Daily Log'!$B$4:$B$861,"&lt;="&amp;DATE(2026,11,30),'Q3 Daily Log'!$C$4:$C$861,'Q3 Setup'!$C$7),"")</f>
        <v>0</v>
      </c>
      <c r="F21" s="26">
        <v>0</v>
      </c>
      <c r="G21" s="51" t="str">
        <f>IFERROR(SUMIFS('Q3 Daily Log'!$N$4:$N$861,'Q3 Daily Log'!$B$4:$B$861,"&gt;="&amp;D19,'Q3 Daily Log'!$B$4:$B$861,"&lt;="&amp;E19,'Q3 Daily Log'!$C$4:$C$861,'Q3 Setup'!$C$7)/F21,"")</f>
        <v/>
      </c>
      <c r="H21" s="50" t="str">
        <f>IFERROR(AVERAGEIFS('Q3 Daily Log'!$E$4:$E$861,'Q3 Daily Log'!$B$4:$B$861,"&gt;="&amp;DATE(2026,11,1),'Q3 Daily Log'!$B$4:$B$861,"&lt;="&amp;DATE(2026,11,30),'Q3 Daily Log'!$C$4:$C$861,'Q3 Setup'!$C$7),"")</f>
        <v/>
      </c>
      <c r="I21" s="52" t="str">
        <f>IFERROR(AVERAGEIFS('Q3 Daily Log'!$I$4:$I$861,'Q3 Daily Log'!$B$4:$B$861,"&gt;="&amp;DATE(2026,11,1),'Q3 Daily Log'!$B$4:$B$861,"&lt;="&amp;DATE(2026,11,30),'Q3 Daily Log'!$C$4:$C$861,'Q3 Setup'!$C$7),"")</f>
        <v/>
      </c>
      <c r="J21" s="50">
        <f>IFERROR(SUMIFS('Q3 Daily Log'!$M$4:$M$861,'Q3 Daily Log'!$B$4:$B$861,"&gt;="&amp;DATE(2026,11,1),'Q3 Daily Log'!$B$4:$B$861,"&lt;="&amp;DATE(2026,11,30),'Q3 Daily Log'!$C$4:$C$861,'Q3 Setup'!$C$7),"")</f>
        <v>0</v>
      </c>
      <c r="K21" s="28">
        <f>'Q3 Setup'!$E$7</f>
        <v>0</v>
      </c>
      <c r="L21" s="28">
        <f>IFERROR('Q3 Setup'!$D$7-K21,"")</f>
        <v>0</v>
      </c>
    </row>
    <row r="22" spans="2:12" ht="19.5" customHeight="1" x14ac:dyDescent="0.2">
      <c r="B22" s="54" t="str">
        <f>'Q3 Setup'!$C$8</f>
        <v>Rep 2</v>
      </c>
      <c r="C22" s="27">
        <f>'Q3 Setup'!$D$8</f>
        <v>0</v>
      </c>
      <c r="D22" s="29">
        <f ca="1">'Q3 Setup'!$H$8</f>
        <v>0</v>
      </c>
      <c r="E22" s="27">
        <f>IFERROR(SUMIFS('Q3 Daily Log'!$N$4:$N$861,'Q3 Daily Log'!$B$4:$B$861,"&gt;="&amp;DATE(2026,11,1),'Q3 Daily Log'!$B$4:$B$861,"&lt;="&amp;DATE(2026,11,30),'Q3 Daily Log'!$C$4:$C$861,'Q3 Setup'!$C$8),"")</f>
        <v>0</v>
      </c>
      <c r="F22" s="26">
        <v>0</v>
      </c>
      <c r="G22" s="56" t="str">
        <f>IFERROR(SUMIFS('Q3 Daily Log'!$N$4:$N$861,'Q3 Daily Log'!$B$4:$B$861,"&gt;="&amp;D19,'Q3 Daily Log'!$B$4:$B$861,"&lt;="&amp;E19,'Q3 Daily Log'!$C$4:$C$861,'Q3 Setup'!$C$8)/F22,"")</f>
        <v/>
      </c>
      <c r="H22" s="55" t="str">
        <f>IFERROR(AVERAGEIFS('Q3 Daily Log'!$E$4:$E$861,'Q3 Daily Log'!$B$4:$B$861,"&gt;="&amp;DATE(2026,11,1),'Q3 Daily Log'!$B$4:$B$861,"&lt;="&amp;DATE(2026,11,30),'Q3 Daily Log'!$C$4:$C$861,'Q3 Setup'!$C$8),"")</f>
        <v/>
      </c>
      <c r="I22" s="57" t="str">
        <f>IFERROR(AVERAGEIFS('Q3 Daily Log'!$I$4:$I$861,'Q3 Daily Log'!$B$4:$B$861,"&gt;="&amp;DATE(2026,11,1),'Q3 Daily Log'!$B$4:$B$861,"&lt;="&amp;DATE(2026,11,30),'Q3 Daily Log'!$C$4:$C$861,'Q3 Setup'!$C$8),"")</f>
        <v/>
      </c>
      <c r="J22" s="55">
        <f>IFERROR(SUMIFS('Q3 Daily Log'!$M$4:$M$861,'Q3 Daily Log'!$B$4:$B$861,"&gt;="&amp;DATE(2026,11,1),'Q3 Daily Log'!$B$4:$B$861,"&lt;="&amp;DATE(2026,11,30),'Q3 Daily Log'!$C$4:$C$861,'Q3 Setup'!$C$8),"")</f>
        <v>0</v>
      </c>
      <c r="K22" s="27">
        <f>'Q3 Setup'!$E$8</f>
        <v>0</v>
      </c>
      <c r="L22" s="27">
        <f>IFERROR('Q3 Setup'!$D$8-K22,"")</f>
        <v>0</v>
      </c>
    </row>
    <row r="23" spans="2:12" ht="19.5" customHeight="1" x14ac:dyDescent="0.2">
      <c r="B23" s="49" t="str">
        <f>'Q3 Setup'!$C$9</f>
        <v>Rep 3</v>
      </c>
      <c r="C23" s="28">
        <f>'Q3 Setup'!$D$9</f>
        <v>0</v>
      </c>
      <c r="D23" s="29">
        <f ca="1">'Q3 Setup'!$H$9</f>
        <v>0</v>
      </c>
      <c r="E23" s="28">
        <f>IFERROR(SUMIFS('Q3 Daily Log'!$N$4:$N$861,'Q3 Daily Log'!$B$4:$B$861,"&gt;="&amp;DATE(2026,11,1),'Q3 Daily Log'!$B$4:$B$861,"&lt;="&amp;DATE(2026,11,30),'Q3 Daily Log'!$C$4:$C$861,'Q3 Setup'!$C$9),"")</f>
        <v>0</v>
      </c>
      <c r="F23" s="26">
        <v>0</v>
      </c>
      <c r="G23" s="51" t="str">
        <f>IFERROR(SUMIFS('Q3 Daily Log'!$N$4:$N$861,'Q3 Daily Log'!$B$4:$B$861,"&gt;="&amp;D19,'Q3 Daily Log'!$B$4:$B$861,"&lt;="&amp;E19,'Q3 Daily Log'!$C$4:$C$861,'Q3 Setup'!$C$9)/F23,"")</f>
        <v/>
      </c>
      <c r="H23" s="50" t="str">
        <f>IFERROR(AVERAGEIFS('Q3 Daily Log'!$E$4:$E$861,'Q3 Daily Log'!$B$4:$B$861,"&gt;="&amp;DATE(2026,11,1),'Q3 Daily Log'!$B$4:$B$861,"&lt;="&amp;DATE(2026,11,30),'Q3 Daily Log'!$C$4:$C$861,'Q3 Setup'!$C$9),"")</f>
        <v/>
      </c>
      <c r="I23" s="52" t="str">
        <f>IFERROR(AVERAGEIFS('Q3 Daily Log'!$I$4:$I$861,'Q3 Daily Log'!$B$4:$B$861,"&gt;="&amp;DATE(2026,11,1),'Q3 Daily Log'!$B$4:$B$861,"&lt;="&amp;DATE(2026,11,30),'Q3 Daily Log'!$C$4:$C$861,'Q3 Setup'!$C$9),"")</f>
        <v/>
      </c>
      <c r="J23" s="50">
        <f>IFERROR(SUMIFS('Q3 Daily Log'!$M$4:$M$861,'Q3 Daily Log'!$B$4:$B$861,"&gt;="&amp;DATE(2026,11,1),'Q3 Daily Log'!$B$4:$B$861,"&lt;="&amp;DATE(2026,11,30),'Q3 Daily Log'!$C$4:$C$861,'Q3 Setup'!$C$9),"")</f>
        <v>0</v>
      </c>
      <c r="K23" s="28">
        <f>'Q3 Setup'!$E$9</f>
        <v>0</v>
      </c>
      <c r="L23" s="28">
        <f>IFERROR('Q3 Setup'!$D$9-K23,"")</f>
        <v>0</v>
      </c>
    </row>
    <row r="24" spans="2:12" ht="19.5" customHeight="1" x14ac:dyDescent="0.2">
      <c r="B24" s="54" t="str">
        <f>'Q3 Setup'!$C$10</f>
        <v>Rep 4</v>
      </c>
      <c r="C24" s="27">
        <f>'Q3 Setup'!$D$10</f>
        <v>0</v>
      </c>
      <c r="D24" s="29">
        <f ca="1">'Q3 Setup'!$H$10</f>
        <v>0</v>
      </c>
      <c r="E24" s="27">
        <f>IFERROR(SUMIFS('Q3 Daily Log'!$N$4:$N$861,'Q3 Daily Log'!$B$4:$B$861,"&gt;="&amp;DATE(2026,11,1),'Q3 Daily Log'!$B$4:$B$861,"&lt;="&amp;DATE(2026,11,30),'Q3 Daily Log'!$C$4:$C$861,'Q3 Setup'!$C$10),"")</f>
        <v>0</v>
      </c>
      <c r="F24" s="26">
        <v>0</v>
      </c>
      <c r="G24" s="56" t="str">
        <f>IFERROR(SUMIFS('Q3 Daily Log'!$N$4:$N$861,'Q3 Daily Log'!$B$4:$B$861,"&gt;="&amp;D19,'Q3 Daily Log'!$B$4:$B$861,"&lt;="&amp;E19,'Q3 Daily Log'!$C$4:$C$861,'Q3 Setup'!$C$10)/F24,"")</f>
        <v/>
      </c>
      <c r="H24" s="55" t="str">
        <f>IFERROR(AVERAGEIFS('Q3 Daily Log'!$E$4:$E$861,'Q3 Daily Log'!$B$4:$B$861,"&gt;="&amp;DATE(2026,11,1),'Q3 Daily Log'!$B$4:$B$861,"&lt;="&amp;DATE(2026,11,30),'Q3 Daily Log'!$C$4:$C$861,'Q3 Setup'!$C$10),"")</f>
        <v/>
      </c>
      <c r="I24" s="57" t="str">
        <f>IFERROR(AVERAGEIFS('Q3 Daily Log'!$I$4:$I$861,'Q3 Daily Log'!$B$4:$B$861,"&gt;="&amp;DATE(2026,11,1),'Q3 Daily Log'!$B$4:$B$861,"&lt;="&amp;DATE(2026,11,30),'Q3 Daily Log'!$C$4:$C$861,'Q3 Setup'!$C$10),"")</f>
        <v/>
      </c>
      <c r="J24" s="55">
        <f>IFERROR(SUMIFS('Q3 Daily Log'!$M$4:$M$861,'Q3 Daily Log'!$B$4:$B$861,"&gt;="&amp;DATE(2026,11,1),'Q3 Daily Log'!$B$4:$B$861,"&lt;="&amp;DATE(2026,11,30),'Q3 Daily Log'!$C$4:$C$861,'Q3 Setup'!$C$10),"")</f>
        <v>0</v>
      </c>
      <c r="K24" s="27">
        <f>'Q3 Setup'!$E$10</f>
        <v>0</v>
      </c>
      <c r="L24" s="27">
        <f>IFERROR('Q3 Setup'!$D$10-K24,"")</f>
        <v>0</v>
      </c>
    </row>
    <row r="25" spans="2:12" ht="19.5" customHeight="1" x14ac:dyDescent="0.2">
      <c r="B25" s="49" t="str">
        <f>'Q3 Setup'!$C$11</f>
        <v>Rep 5</v>
      </c>
      <c r="C25" s="28">
        <f>'Q3 Setup'!$D$11</f>
        <v>0</v>
      </c>
      <c r="D25" s="29">
        <f ca="1">'Q3 Setup'!$H$11</f>
        <v>0</v>
      </c>
      <c r="E25" s="28">
        <f>IFERROR(SUMIFS('Q3 Daily Log'!$N$4:$N$861,'Q3 Daily Log'!$B$4:$B$861,"&gt;="&amp;DATE(2026,11,1),'Q3 Daily Log'!$B$4:$B$861,"&lt;="&amp;DATE(2026,11,30),'Q3 Daily Log'!$C$4:$C$861,'Q3 Setup'!$C$11),"")</f>
        <v>0</v>
      </c>
      <c r="F25" s="26">
        <v>0</v>
      </c>
      <c r="G25" s="51" t="str">
        <f>IFERROR(SUMIFS('Q3 Daily Log'!$N$4:$N$861,'Q3 Daily Log'!$B$4:$B$861,"&gt;="&amp;D19,'Q3 Daily Log'!$B$4:$B$861,"&lt;="&amp;E19,'Q3 Daily Log'!$C$4:$C$861,'Q3 Setup'!$C$11)/F25,"")</f>
        <v/>
      </c>
      <c r="H25" s="50" t="str">
        <f>IFERROR(AVERAGEIFS('Q3 Daily Log'!$E$4:$E$861,'Q3 Daily Log'!$B$4:$B$861,"&gt;="&amp;DATE(2026,11,1),'Q3 Daily Log'!$B$4:$B$861,"&lt;="&amp;DATE(2026,11,30),'Q3 Daily Log'!$C$4:$C$861,'Q3 Setup'!$C$11),"")</f>
        <v/>
      </c>
      <c r="I25" s="52" t="str">
        <f>IFERROR(AVERAGEIFS('Q3 Daily Log'!$I$4:$I$861,'Q3 Daily Log'!$B$4:$B$861,"&gt;="&amp;DATE(2026,11,1),'Q3 Daily Log'!$B$4:$B$861,"&lt;="&amp;DATE(2026,11,30),'Q3 Daily Log'!$C$4:$C$861,'Q3 Setup'!$C$11),"")</f>
        <v/>
      </c>
      <c r="J25" s="50">
        <f>IFERROR(SUMIFS('Q3 Daily Log'!$M$4:$M$861,'Q3 Daily Log'!$B$4:$B$861,"&gt;="&amp;DATE(2026,11,1),'Q3 Daily Log'!$B$4:$B$861,"&lt;="&amp;DATE(2026,11,30),'Q3 Daily Log'!$C$4:$C$861,'Q3 Setup'!$C$11),"")</f>
        <v>0</v>
      </c>
      <c r="K25" s="28">
        <f>'Q3 Setup'!$E$11</f>
        <v>0</v>
      </c>
      <c r="L25" s="28">
        <f>IFERROR('Q3 Setup'!$D$11-K25,"")</f>
        <v>0</v>
      </c>
    </row>
    <row r="26" spans="2:12" ht="19.5" customHeight="1" x14ac:dyDescent="0.2">
      <c r="B26" s="54" t="str">
        <f>'Q3 Setup'!$C$12</f>
        <v>Rep 6</v>
      </c>
      <c r="C26" s="27">
        <f>'Q3 Setup'!$D$12</f>
        <v>0</v>
      </c>
      <c r="D26" s="29">
        <f ca="1">'Q3 Setup'!$H$12</f>
        <v>0</v>
      </c>
      <c r="E26" s="27">
        <f>IFERROR(SUMIFS('Q3 Daily Log'!$N$4:$N$861,'Q3 Daily Log'!$B$4:$B$861,"&gt;="&amp;DATE(2026,11,1),'Q3 Daily Log'!$B$4:$B$861,"&lt;="&amp;DATE(2026,11,30),'Q3 Daily Log'!$C$4:$C$861,'Q3 Setup'!$C$12),"")</f>
        <v>0</v>
      </c>
      <c r="F26" s="26">
        <v>0</v>
      </c>
      <c r="G26" s="56" t="str">
        <f>IFERROR(SUMIFS('Q3 Daily Log'!$N$4:$N$861,'Q3 Daily Log'!$B$4:$B$861,"&gt;="&amp;D19,'Q3 Daily Log'!$B$4:$B$861,"&lt;="&amp;E19,'Q3 Daily Log'!$C$4:$C$861,'Q3 Setup'!$C$12)/F26,"")</f>
        <v/>
      </c>
      <c r="H26" s="55" t="str">
        <f>IFERROR(AVERAGEIFS('Q3 Daily Log'!$E$4:$E$861,'Q3 Daily Log'!$B$4:$B$861,"&gt;="&amp;DATE(2026,11,1),'Q3 Daily Log'!$B$4:$B$861,"&lt;="&amp;DATE(2026,11,30),'Q3 Daily Log'!$C$4:$C$861,'Q3 Setup'!$C$12),"")</f>
        <v/>
      </c>
      <c r="I26" s="57" t="str">
        <f>IFERROR(AVERAGEIFS('Q3 Daily Log'!$I$4:$I$861,'Q3 Daily Log'!$B$4:$B$861,"&gt;="&amp;DATE(2026,11,1),'Q3 Daily Log'!$B$4:$B$861,"&lt;="&amp;DATE(2026,11,30),'Q3 Daily Log'!$C$4:$C$861,'Q3 Setup'!$C$12),"")</f>
        <v/>
      </c>
      <c r="J26" s="55">
        <f>IFERROR(SUMIFS('Q3 Daily Log'!$M$4:$M$861,'Q3 Daily Log'!$B$4:$B$861,"&gt;="&amp;DATE(2026,11,1),'Q3 Daily Log'!$B$4:$B$861,"&lt;="&amp;DATE(2026,11,30),'Q3 Daily Log'!$C$4:$C$861,'Q3 Setup'!$C$12),"")</f>
        <v>0</v>
      </c>
      <c r="K26" s="27">
        <f>'Q3 Setup'!$E$12</f>
        <v>0</v>
      </c>
      <c r="L26" s="27">
        <f>IFERROR('Q3 Setup'!$D$12-K26,"")</f>
        <v>0</v>
      </c>
    </row>
    <row r="27" spans="2:12" ht="19.5" customHeight="1" x14ac:dyDescent="0.2">
      <c r="B27" s="49" t="str">
        <f>'Q3 Setup'!$C$13</f>
        <v>Rep 7</v>
      </c>
      <c r="C27" s="28">
        <f>'Q3 Setup'!$D$13</f>
        <v>0</v>
      </c>
      <c r="D27" s="29">
        <f ca="1">'Q3 Setup'!$H$13</f>
        <v>0</v>
      </c>
      <c r="E27" s="28">
        <f>IFERROR(SUMIFS('Q3 Daily Log'!$N$4:$N$861,'Q3 Daily Log'!$B$4:$B$861,"&gt;="&amp;DATE(2026,11,1),'Q3 Daily Log'!$B$4:$B$861,"&lt;="&amp;DATE(2026,11,30),'Q3 Daily Log'!$C$4:$C$861,'Q3 Setup'!$C$13),"")</f>
        <v>0</v>
      </c>
      <c r="F27" s="26">
        <v>0</v>
      </c>
      <c r="G27" s="51" t="str">
        <f>IFERROR(SUMIFS('Q3 Daily Log'!$N$4:$N$861,'Q3 Daily Log'!$B$4:$B$861,"&gt;="&amp;D19,'Q3 Daily Log'!$B$4:$B$861,"&lt;="&amp;E19,'Q3 Daily Log'!$C$4:$C$861,'Q3 Setup'!$C$13)/F27,"")</f>
        <v/>
      </c>
      <c r="H27" s="50" t="str">
        <f>IFERROR(AVERAGEIFS('Q3 Daily Log'!$E$4:$E$861,'Q3 Daily Log'!$B$4:$B$861,"&gt;="&amp;DATE(2026,11,1),'Q3 Daily Log'!$B$4:$B$861,"&lt;="&amp;DATE(2026,11,30),'Q3 Daily Log'!$C$4:$C$861,'Q3 Setup'!$C$13),"")</f>
        <v/>
      </c>
      <c r="I27" s="52" t="str">
        <f>IFERROR(AVERAGEIFS('Q3 Daily Log'!$I$4:$I$861,'Q3 Daily Log'!$B$4:$B$861,"&gt;="&amp;DATE(2026,11,1),'Q3 Daily Log'!$B$4:$B$861,"&lt;="&amp;DATE(2026,11,30),'Q3 Daily Log'!$C$4:$C$861,'Q3 Setup'!$C$13),"")</f>
        <v/>
      </c>
      <c r="J27" s="50">
        <f>IFERROR(SUMIFS('Q3 Daily Log'!$M$4:$M$861,'Q3 Daily Log'!$B$4:$B$861,"&gt;="&amp;DATE(2026,11,1),'Q3 Daily Log'!$B$4:$B$861,"&lt;="&amp;DATE(2026,11,30),'Q3 Daily Log'!$C$4:$C$861,'Q3 Setup'!$C$13),"")</f>
        <v>0</v>
      </c>
      <c r="K27" s="28">
        <f>'Q3 Setup'!$E$13</f>
        <v>0</v>
      </c>
      <c r="L27" s="28">
        <f>IFERROR('Q3 Setup'!$D$13-K27,"")</f>
        <v>0</v>
      </c>
    </row>
    <row r="28" spans="2:12" ht="19.5" customHeight="1" x14ac:dyDescent="0.2">
      <c r="B28" s="54" t="str">
        <f>'Q3 Setup'!$C$14</f>
        <v>Rep 8</v>
      </c>
      <c r="C28" s="27">
        <f>'Q3 Setup'!$D$14</f>
        <v>0</v>
      </c>
      <c r="D28" s="29">
        <f ca="1">'Q3 Setup'!$H$14</f>
        <v>0</v>
      </c>
      <c r="E28" s="27">
        <f>IFERROR(SUMIFS('Q3 Daily Log'!$N$4:$N$861,'Q3 Daily Log'!$B$4:$B$861,"&gt;="&amp;DATE(2026,11,1),'Q3 Daily Log'!$B$4:$B$861,"&lt;="&amp;DATE(2026,11,30),'Q3 Daily Log'!$C$4:$C$861,'Q3 Setup'!$C$14),"")</f>
        <v>0</v>
      </c>
      <c r="F28" s="26">
        <v>0</v>
      </c>
      <c r="G28" s="56" t="str">
        <f>IFERROR(SUMIFS('Q3 Daily Log'!$N$4:$N$861,'Q3 Daily Log'!$B$4:$B$861,"&gt;="&amp;D19,'Q3 Daily Log'!$B$4:$B$861,"&lt;="&amp;E19,'Q3 Daily Log'!$C$4:$C$861,'Q3 Setup'!$C$14)/F28,"")</f>
        <v/>
      </c>
      <c r="H28" s="55" t="str">
        <f>IFERROR(AVERAGEIFS('Q3 Daily Log'!$E$4:$E$861,'Q3 Daily Log'!$B$4:$B$861,"&gt;="&amp;DATE(2026,11,1),'Q3 Daily Log'!$B$4:$B$861,"&lt;="&amp;DATE(2026,11,30),'Q3 Daily Log'!$C$4:$C$861,'Q3 Setup'!$C$14),"")</f>
        <v/>
      </c>
      <c r="I28" s="57" t="str">
        <f>IFERROR(AVERAGEIFS('Q3 Daily Log'!$I$4:$I$861,'Q3 Daily Log'!$B$4:$B$861,"&gt;="&amp;DATE(2026,11,1),'Q3 Daily Log'!$B$4:$B$861,"&lt;="&amp;DATE(2026,11,30),'Q3 Daily Log'!$C$4:$C$861,'Q3 Setup'!$C$14),"")</f>
        <v/>
      </c>
      <c r="J28" s="55">
        <f>IFERROR(SUMIFS('Q3 Daily Log'!$M$4:$M$861,'Q3 Daily Log'!$B$4:$B$861,"&gt;="&amp;DATE(2026,11,1),'Q3 Daily Log'!$B$4:$B$861,"&lt;="&amp;DATE(2026,11,30),'Q3 Daily Log'!$C$4:$C$861,'Q3 Setup'!$C$14),"")</f>
        <v>0</v>
      </c>
      <c r="K28" s="27">
        <f>'Q3 Setup'!$E$14</f>
        <v>0</v>
      </c>
      <c r="L28" s="27">
        <f>IFERROR('Q3 Setup'!$D$14-K28,"")</f>
        <v>0</v>
      </c>
    </row>
    <row r="29" spans="2:12" ht="19.5" customHeight="1" x14ac:dyDescent="0.2">
      <c r="B29" s="49" t="str">
        <f>'Q3 Setup'!$C$15</f>
        <v>Rep 9</v>
      </c>
      <c r="C29" s="28">
        <f>'Q3 Setup'!$D$15</f>
        <v>0</v>
      </c>
      <c r="D29" s="29">
        <f ca="1">'Q3 Setup'!$H$15</f>
        <v>0</v>
      </c>
      <c r="E29" s="28">
        <f>IFERROR(SUMIFS('Q3 Daily Log'!$N$4:$N$861,'Q3 Daily Log'!$B$4:$B$861,"&gt;="&amp;DATE(2026,11,1),'Q3 Daily Log'!$B$4:$B$861,"&lt;="&amp;DATE(2026,11,30),'Q3 Daily Log'!$C$4:$C$861,'Q3 Setup'!$C$15),"")</f>
        <v>0</v>
      </c>
      <c r="F29" s="26">
        <v>0</v>
      </c>
      <c r="G29" s="51" t="str">
        <f>IFERROR(SUMIFS('Q3 Daily Log'!$N$4:$N$861,'Q3 Daily Log'!$B$4:$B$861,"&gt;="&amp;D19,'Q3 Daily Log'!$B$4:$B$861,"&lt;="&amp;E19,'Q3 Daily Log'!$C$4:$C$861,'Q3 Setup'!$C$15)/F29,"")</f>
        <v/>
      </c>
      <c r="H29" s="50" t="str">
        <f>IFERROR(AVERAGEIFS('Q3 Daily Log'!$E$4:$E$861,'Q3 Daily Log'!$B$4:$B$861,"&gt;="&amp;DATE(2026,11,1),'Q3 Daily Log'!$B$4:$B$861,"&lt;="&amp;DATE(2026,11,30),'Q3 Daily Log'!$C$4:$C$861,'Q3 Setup'!$C$15),"")</f>
        <v/>
      </c>
      <c r="I29" s="52" t="str">
        <f>IFERROR(AVERAGEIFS('Q3 Daily Log'!$I$4:$I$861,'Q3 Daily Log'!$B$4:$B$861,"&gt;="&amp;DATE(2026,11,1),'Q3 Daily Log'!$B$4:$B$861,"&lt;="&amp;DATE(2026,11,30),'Q3 Daily Log'!$C$4:$C$861,'Q3 Setup'!$C$15),"")</f>
        <v/>
      </c>
      <c r="J29" s="50">
        <f>IFERROR(SUMIFS('Q3 Daily Log'!$M$4:$M$861,'Q3 Daily Log'!$B$4:$B$861,"&gt;="&amp;DATE(2026,11,1),'Q3 Daily Log'!$B$4:$B$861,"&lt;="&amp;DATE(2026,11,30),'Q3 Daily Log'!$C$4:$C$861,'Q3 Setup'!$C$15),"")</f>
        <v>0</v>
      </c>
      <c r="K29" s="28">
        <f>'Q3 Setup'!$E$15</f>
        <v>0</v>
      </c>
      <c r="L29" s="28">
        <f>IFERROR('Q3 Setup'!$D$15-K29,"")</f>
        <v>0</v>
      </c>
    </row>
    <row r="30" spans="2:12" ht="19.5" customHeight="1" x14ac:dyDescent="0.2">
      <c r="B30" s="54" t="str">
        <f>'Q3 Setup'!$C$16</f>
        <v>Rep 10</v>
      </c>
      <c r="C30" s="27">
        <f>'Q3 Setup'!$D$16</f>
        <v>0</v>
      </c>
      <c r="D30" s="29">
        <f ca="1">'Q3 Setup'!$H$16</f>
        <v>0</v>
      </c>
      <c r="E30" s="27">
        <f>IFERROR(SUMIFS('Q3 Daily Log'!$N$4:$N$861,'Q3 Daily Log'!$B$4:$B$861,"&gt;="&amp;DATE(2026,11,1),'Q3 Daily Log'!$B$4:$B$861,"&lt;="&amp;DATE(2026,11,30),'Q3 Daily Log'!$C$4:$C$861,'Q3 Setup'!$C$16),"")</f>
        <v>0</v>
      </c>
      <c r="F30" s="26">
        <v>0</v>
      </c>
      <c r="G30" s="56" t="str">
        <f>IFERROR(SUMIFS('Q3 Daily Log'!$N$4:$N$861,'Q3 Daily Log'!$B$4:$B$861,"&gt;="&amp;D19,'Q3 Daily Log'!$B$4:$B$861,"&lt;="&amp;E19,'Q3 Daily Log'!$C$4:$C$861,'Q3 Setup'!$C$16)/F30,"")</f>
        <v/>
      </c>
      <c r="H30" s="55" t="str">
        <f>IFERROR(AVERAGEIFS('Q3 Daily Log'!$E$4:$E$861,'Q3 Daily Log'!$B$4:$B$861,"&gt;="&amp;DATE(2026,11,1),'Q3 Daily Log'!$B$4:$B$861,"&lt;="&amp;DATE(2026,11,30),'Q3 Daily Log'!$C$4:$C$861,'Q3 Setup'!$C$16),"")</f>
        <v/>
      </c>
      <c r="I30" s="57" t="str">
        <f>IFERROR(AVERAGEIFS('Q3 Daily Log'!$I$4:$I$861,'Q3 Daily Log'!$B$4:$B$861,"&gt;="&amp;DATE(2026,11,1),'Q3 Daily Log'!$B$4:$B$861,"&lt;="&amp;DATE(2026,11,30),'Q3 Daily Log'!$C$4:$C$861,'Q3 Setup'!$C$16),"")</f>
        <v/>
      </c>
      <c r="J30" s="55">
        <f>IFERROR(SUMIFS('Q3 Daily Log'!$M$4:$M$861,'Q3 Daily Log'!$B$4:$B$861,"&gt;="&amp;DATE(2026,11,1),'Q3 Daily Log'!$B$4:$B$861,"&lt;="&amp;DATE(2026,11,30),'Q3 Daily Log'!$C$4:$C$861,'Q3 Setup'!$C$16),"")</f>
        <v>0</v>
      </c>
      <c r="K30" s="27">
        <f>'Q3 Setup'!$E$16</f>
        <v>0</v>
      </c>
      <c r="L30" s="27">
        <f>IFERROR('Q3 Setup'!$D$16-K30,"")</f>
        <v>0</v>
      </c>
    </row>
    <row r="31" spans="2:12" ht="19.5" customHeight="1" x14ac:dyDescent="0.2">
      <c r="B31" s="49">
        <f>'Q3 Setup'!$C$17</f>
        <v>0</v>
      </c>
      <c r="C31" s="28">
        <f>'Q3 Setup'!$D$17</f>
        <v>0</v>
      </c>
      <c r="D31" s="29">
        <f ca="1">'Q3 Setup'!$H$17</f>
        <v>0</v>
      </c>
      <c r="E31" s="28">
        <f>IFERROR(SUMIFS('Q3 Daily Log'!$N$4:$N$861,'Q3 Daily Log'!$B$4:$B$861,"&gt;="&amp;DATE(2026,11,1),'Q3 Daily Log'!$B$4:$B$861,"&lt;="&amp;DATE(2026,11,30),'Q3 Daily Log'!$C$4:$C$861,'Q3 Setup'!$C$17),"")</f>
        <v>0</v>
      </c>
      <c r="F31" s="26">
        <v>0</v>
      </c>
      <c r="G31" s="51" t="str">
        <f>IFERROR(SUMIFS('Q3 Daily Log'!$N$4:$N$861,'Q3 Daily Log'!$B$4:$B$861,"&gt;="&amp;D19,'Q3 Daily Log'!$B$4:$B$861,"&lt;="&amp;E19,'Q3 Daily Log'!$C$4:$C$861,'Q3 Setup'!$C$17)/F31,"")</f>
        <v/>
      </c>
      <c r="H31" s="50" t="str">
        <f>IFERROR(AVERAGEIFS('Q3 Daily Log'!$E$4:$E$861,'Q3 Daily Log'!$B$4:$B$861,"&gt;="&amp;DATE(2026,11,1),'Q3 Daily Log'!$B$4:$B$861,"&lt;="&amp;DATE(2026,11,30),'Q3 Daily Log'!$C$4:$C$861,'Q3 Setup'!$C$17),"")</f>
        <v/>
      </c>
      <c r="I31" s="52" t="str">
        <f>IFERROR(AVERAGEIFS('Q3 Daily Log'!$I$4:$I$861,'Q3 Daily Log'!$B$4:$B$861,"&gt;="&amp;DATE(2026,11,1),'Q3 Daily Log'!$B$4:$B$861,"&lt;="&amp;DATE(2026,11,30),'Q3 Daily Log'!$C$4:$C$861,'Q3 Setup'!$C$17),"")</f>
        <v/>
      </c>
      <c r="J31" s="50">
        <f>IFERROR(SUMIFS('Q3 Daily Log'!$M$4:$M$861,'Q3 Daily Log'!$B$4:$B$861,"&gt;="&amp;DATE(2026,11,1),'Q3 Daily Log'!$B$4:$B$861,"&lt;="&amp;DATE(2026,11,30),'Q3 Daily Log'!$C$4:$C$861,'Q3 Setup'!$C$17),"")</f>
        <v>0</v>
      </c>
      <c r="K31" s="28">
        <f>'Q3 Setup'!$E$17</f>
        <v>0</v>
      </c>
      <c r="L31" s="28">
        <f>IFERROR('Q3 Setup'!$D$17-K31,"")</f>
        <v>0</v>
      </c>
    </row>
    <row r="32" spans="2:12" ht="19.5" customHeight="1" x14ac:dyDescent="0.2">
      <c r="B32" s="54">
        <f>'Q3 Setup'!$C$18</f>
        <v>0</v>
      </c>
      <c r="C32" s="27">
        <f>'Q3 Setup'!$D$18</f>
        <v>0</v>
      </c>
      <c r="D32" s="29">
        <f ca="1">'Q3 Setup'!$H$18</f>
        <v>0</v>
      </c>
      <c r="E32" s="27">
        <f>IFERROR(SUMIFS('Q3 Daily Log'!$N$4:$N$861,'Q3 Daily Log'!$B$4:$B$861,"&gt;="&amp;DATE(2026,11,1),'Q3 Daily Log'!$B$4:$B$861,"&lt;="&amp;DATE(2026,11,30),'Q3 Daily Log'!$C$4:$C$861,'Q3 Setup'!$C$18),"")</f>
        <v>0</v>
      </c>
      <c r="F32" s="26">
        <v>0</v>
      </c>
      <c r="G32" s="56" t="str">
        <f>IFERROR(SUMIFS('Q3 Daily Log'!$N$4:$N$861,'Q3 Daily Log'!$B$4:$B$861,"&gt;="&amp;D19,'Q3 Daily Log'!$B$4:$B$861,"&lt;="&amp;E19,'Q3 Daily Log'!$C$4:$C$861,'Q3 Setup'!$C$18)/F32,"")</f>
        <v/>
      </c>
      <c r="H32" s="55" t="str">
        <f>IFERROR(AVERAGEIFS('Q3 Daily Log'!$E$4:$E$861,'Q3 Daily Log'!$B$4:$B$861,"&gt;="&amp;DATE(2026,11,1),'Q3 Daily Log'!$B$4:$B$861,"&lt;="&amp;DATE(2026,11,30),'Q3 Daily Log'!$C$4:$C$861,'Q3 Setup'!$C$18),"")</f>
        <v/>
      </c>
      <c r="I32" s="57" t="str">
        <f>IFERROR(AVERAGEIFS('Q3 Daily Log'!$I$4:$I$861,'Q3 Daily Log'!$B$4:$B$861,"&gt;="&amp;DATE(2026,11,1),'Q3 Daily Log'!$B$4:$B$861,"&lt;="&amp;DATE(2026,11,30),'Q3 Daily Log'!$C$4:$C$861,'Q3 Setup'!$C$18),"")</f>
        <v/>
      </c>
      <c r="J32" s="55">
        <f>IFERROR(SUMIFS('Q3 Daily Log'!$M$4:$M$861,'Q3 Daily Log'!$B$4:$B$861,"&gt;="&amp;DATE(2026,11,1),'Q3 Daily Log'!$B$4:$B$861,"&lt;="&amp;DATE(2026,11,30),'Q3 Daily Log'!$C$4:$C$861,'Q3 Setup'!$C$18),"")</f>
        <v>0</v>
      </c>
      <c r="K32" s="27">
        <f>'Q3 Setup'!$E$18</f>
        <v>0</v>
      </c>
      <c r="L32" s="27">
        <f>IFERROR('Q3 Setup'!$D$18-K32,"")</f>
        <v>0</v>
      </c>
    </row>
    <row r="33" spans="2:12" ht="19.5" customHeight="1" x14ac:dyDescent="0.2">
      <c r="B33" s="97" t="s">
        <v>155</v>
      </c>
      <c r="C33" s="97"/>
      <c r="D33" s="80">
        <f ca="1">IFERROR(AVERAGE(D21:D32),"")</f>
        <v>0</v>
      </c>
      <c r="E33" s="80">
        <f>IFERROR(SUM(E21:E32),"")</f>
        <v>0</v>
      </c>
      <c r="F33" s="80">
        <f>IFERROR(SUM(F21:F32),"")</f>
        <v>0</v>
      </c>
      <c r="G33" s="77" t="str">
        <f>IFERROR(E33/F33,"")</f>
        <v/>
      </c>
      <c r="H33" s="76" t="str">
        <f>IFERROR(AVERAGE(H21:H32),"")</f>
        <v/>
      </c>
      <c r="I33" s="79" t="str">
        <f>IFERROR(AVERAGE(I21:I32),"")</f>
        <v/>
      </c>
      <c r="J33" s="76">
        <f>IFERROR(SUM(J21:J32),"")</f>
        <v>0</v>
      </c>
      <c r="K33" s="80">
        <f>IFERROR(SUM(K21:K32),"")</f>
        <v>0</v>
      </c>
      <c r="L33" s="80">
        <f>IFERROR(SUM(L21:L32),"")</f>
        <v>0</v>
      </c>
    </row>
    <row r="34" spans="2:12" ht="7.5" customHeight="1" x14ac:dyDescent="0.2"/>
    <row r="35" spans="2:12" ht="25.5" customHeight="1" x14ac:dyDescent="0.2">
      <c r="B35" s="96" t="s">
        <v>156</v>
      </c>
      <c r="C35" s="96"/>
      <c r="D35" s="74">
        <v>46357</v>
      </c>
      <c r="E35" s="74">
        <v>46387</v>
      </c>
      <c r="F35" s="75"/>
      <c r="G35" s="75"/>
      <c r="H35" s="75"/>
      <c r="I35" s="75"/>
      <c r="J35" s="75"/>
      <c r="K35" s="75"/>
      <c r="L35" s="75"/>
    </row>
    <row r="36" spans="2:12" ht="39.75" customHeight="1" x14ac:dyDescent="0.2">
      <c r="B36" s="47" t="s">
        <v>24</v>
      </c>
      <c r="C36" s="47" t="s">
        <v>85</v>
      </c>
      <c r="D36" s="47" t="s">
        <v>86</v>
      </c>
      <c r="E36" s="47" t="s">
        <v>87</v>
      </c>
      <c r="F36" s="47" t="s">
        <v>88</v>
      </c>
      <c r="G36" s="47" t="s">
        <v>89</v>
      </c>
      <c r="H36" s="47" t="s">
        <v>61</v>
      </c>
      <c r="I36" s="47" t="s">
        <v>63</v>
      </c>
      <c r="J36" s="47" t="s">
        <v>68</v>
      </c>
      <c r="K36" s="47" t="s">
        <v>90</v>
      </c>
      <c r="L36" s="47" t="s">
        <v>27</v>
      </c>
    </row>
    <row r="37" spans="2:12" ht="19.5" customHeight="1" x14ac:dyDescent="0.2">
      <c r="B37" s="49" t="str">
        <f>'Q3 Setup'!$C$7</f>
        <v>Rep 1</v>
      </c>
      <c r="C37" s="28">
        <f>'Q3 Setup'!$D$7</f>
        <v>0</v>
      </c>
      <c r="D37" s="29">
        <f ca="1">'Q3 Setup'!$H$7</f>
        <v>0</v>
      </c>
      <c r="E37" s="28">
        <f>IFERROR(SUMIFS('Q3 Daily Log'!$N$4:$N$861,'Q3 Daily Log'!$B$4:$B$861,"&gt;="&amp;DATE(2026,12,1),'Q3 Daily Log'!$B$4:$B$861,"&lt;="&amp;DATE(2026,12,31),'Q3 Daily Log'!$C$4:$C$861,'Q3 Setup'!$C$7),"")</f>
        <v>0</v>
      </c>
      <c r="F37" s="26">
        <v>0</v>
      </c>
      <c r="G37" s="51" t="str">
        <f>IFERROR(SUMIFS('Q3 Daily Log'!$N$4:$N$861,'Q3 Daily Log'!$B$4:$B$861,"&gt;="&amp;D35,'Q3 Daily Log'!$B$4:$B$861,"&lt;="&amp;E35,'Q3 Daily Log'!$C$4:$C$861,'Q3 Setup'!$C$7)/F37,"")</f>
        <v/>
      </c>
      <c r="H37" s="50" t="str">
        <f>IFERROR(AVERAGEIFS('Q3 Daily Log'!$E$4:$E$861,'Q3 Daily Log'!$B$4:$B$861,"&gt;="&amp;DATE(2026,12,1),'Q3 Daily Log'!$B$4:$B$861,"&lt;="&amp;DATE(2026,12,31),'Q3 Daily Log'!$C$4:$C$861,'Q3 Setup'!$C$7),"")</f>
        <v/>
      </c>
      <c r="I37" s="52" t="str">
        <f>IFERROR(AVERAGEIFS('Q3 Daily Log'!$I$4:$I$861,'Q3 Daily Log'!$B$4:$B$861,"&gt;="&amp;DATE(2026,12,1),'Q3 Daily Log'!$B$4:$B$861,"&lt;="&amp;DATE(2026,12,31),'Q3 Daily Log'!$C$4:$C$861,'Q3 Setup'!$C$7),"")</f>
        <v/>
      </c>
      <c r="J37" s="50">
        <f>IFERROR(SUMIFS('Q3 Daily Log'!$M$4:$M$861,'Q3 Daily Log'!$B$4:$B$861,"&gt;="&amp;DATE(2026,12,1),'Q3 Daily Log'!$B$4:$B$861,"&lt;="&amp;DATE(2026,12,31),'Q3 Daily Log'!$C$4:$C$861,'Q3 Setup'!$C$7),"")</f>
        <v>0</v>
      </c>
      <c r="K37" s="28">
        <f>'Q3 Setup'!$E$7</f>
        <v>0</v>
      </c>
      <c r="L37" s="28">
        <f>IFERROR('Q3 Setup'!$D$7-K37,"")</f>
        <v>0</v>
      </c>
    </row>
    <row r="38" spans="2:12" ht="19.5" customHeight="1" x14ac:dyDescent="0.2">
      <c r="B38" s="54" t="str">
        <f>'Q3 Setup'!$C$8</f>
        <v>Rep 2</v>
      </c>
      <c r="C38" s="27">
        <f>'Q3 Setup'!$D$8</f>
        <v>0</v>
      </c>
      <c r="D38" s="29">
        <f ca="1">'Q3 Setup'!$H$8</f>
        <v>0</v>
      </c>
      <c r="E38" s="27">
        <f>IFERROR(SUMIFS('Q3 Daily Log'!$N$4:$N$861,'Q3 Daily Log'!$B$4:$B$861,"&gt;="&amp;DATE(2026,12,1),'Q3 Daily Log'!$B$4:$B$861,"&lt;="&amp;DATE(2026,12,31),'Q3 Daily Log'!$C$4:$C$861,'Q3 Setup'!$C$8),"")</f>
        <v>0</v>
      </c>
      <c r="F38" s="26">
        <v>0</v>
      </c>
      <c r="G38" s="56" t="str">
        <f>IFERROR(SUMIFS('Q3 Daily Log'!$N$4:$N$861,'Q3 Daily Log'!$B$4:$B$861,"&gt;="&amp;D35,'Q3 Daily Log'!$B$4:$B$861,"&lt;="&amp;E35,'Q3 Daily Log'!$C$4:$C$861,'Q3 Setup'!$C$8)/F38,"")</f>
        <v/>
      </c>
      <c r="H38" s="55" t="str">
        <f>IFERROR(AVERAGEIFS('Q3 Daily Log'!$E$4:$E$861,'Q3 Daily Log'!$B$4:$B$861,"&gt;="&amp;DATE(2026,12,1),'Q3 Daily Log'!$B$4:$B$861,"&lt;="&amp;DATE(2026,12,31),'Q3 Daily Log'!$C$4:$C$861,'Q3 Setup'!$C$8),"")</f>
        <v/>
      </c>
      <c r="I38" s="57" t="str">
        <f>IFERROR(AVERAGEIFS('Q3 Daily Log'!$I$4:$I$861,'Q3 Daily Log'!$B$4:$B$861,"&gt;="&amp;DATE(2026,12,1),'Q3 Daily Log'!$B$4:$B$861,"&lt;="&amp;DATE(2026,12,31),'Q3 Daily Log'!$C$4:$C$861,'Q3 Setup'!$C$8),"")</f>
        <v/>
      </c>
      <c r="J38" s="55">
        <f>IFERROR(SUMIFS('Q3 Daily Log'!$M$4:$M$861,'Q3 Daily Log'!$B$4:$B$861,"&gt;="&amp;DATE(2026,12,1),'Q3 Daily Log'!$B$4:$B$861,"&lt;="&amp;DATE(2026,12,31),'Q3 Daily Log'!$C$4:$C$861,'Q3 Setup'!$C$8),"")</f>
        <v>0</v>
      </c>
      <c r="K38" s="27">
        <f>'Q3 Setup'!$E$8</f>
        <v>0</v>
      </c>
      <c r="L38" s="27">
        <f>IFERROR('Q3 Setup'!$D$8-K38,"")</f>
        <v>0</v>
      </c>
    </row>
    <row r="39" spans="2:12" ht="19.5" customHeight="1" x14ac:dyDescent="0.2">
      <c r="B39" s="49" t="str">
        <f>'Q3 Setup'!$C$9</f>
        <v>Rep 3</v>
      </c>
      <c r="C39" s="28">
        <f>'Q3 Setup'!$D$9</f>
        <v>0</v>
      </c>
      <c r="D39" s="29">
        <f ca="1">'Q3 Setup'!$H$9</f>
        <v>0</v>
      </c>
      <c r="E39" s="28">
        <f>IFERROR(SUMIFS('Q3 Daily Log'!$N$4:$N$861,'Q3 Daily Log'!$B$4:$B$861,"&gt;="&amp;DATE(2026,12,1),'Q3 Daily Log'!$B$4:$B$861,"&lt;="&amp;DATE(2026,12,31),'Q3 Daily Log'!$C$4:$C$861,'Q3 Setup'!$C$9),"")</f>
        <v>0</v>
      </c>
      <c r="F39" s="26">
        <v>0</v>
      </c>
      <c r="G39" s="51" t="str">
        <f>IFERROR(SUMIFS('Q3 Daily Log'!$N$4:$N$861,'Q3 Daily Log'!$B$4:$B$861,"&gt;="&amp;D35,'Q3 Daily Log'!$B$4:$B$861,"&lt;="&amp;E35,'Q3 Daily Log'!$C$4:$C$861,'Q3 Setup'!$C$9)/F39,"")</f>
        <v/>
      </c>
      <c r="H39" s="50" t="str">
        <f>IFERROR(AVERAGEIFS('Q3 Daily Log'!$E$4:$E$861,'Q3 Daily Log'!$B$4:$B$861,"&gt;="&amp;DATE(2026,12,1),'Q3 Daily Log'!$B$4:$B$861,"&lt;="&amp;DATE(2026,12,31),'Q3 Daily Log'!$C$4:$C$861,'Q3 Setup'!$C$9),"")</f>
        <v/>
      </c>
      <c r="I39" s="52" t="str">
        <f>IFERROR(AVERAGEIFS('Q3 Daily Log'!$I$4:$I$861,'Q3 Daily Log'!$B$4:$B$861,"&gt;="&amp;DATE(2026,12,1),'Q3 Daily Log'!$B$4:$B$861,"&lt;="&amp;DATE(2026,12,31),'Q3 Daily Log'!$C$4:$C$861,'Q3 Setup'!$C$9),"")</f>
        <v/>
      </c>
      <c r="J39" s="50">
        <f>IFERROR(SUMIFS('Q3 Daily Log'!$M$4:$M$861,'Q3 Daily Log'!$B$4:$B$861,"&gt;="&amp;DATE(2026,12,1),'Q3 Daily Log'!$B$4:$B$861,"&lt;="&amp;DATE(2026,12,31),'Q3 Daily Log'!$C$4:$C$861,'Q3 Setup'!$C$9),"")</f>
        <v>0</v>
      </c>
      <c r="K39" s="28">
        <f>'Q3 Setup'!$E$9</f>
        <v>0</v>
      </c>
      <c r="L39" s="28">
        <f>IFERROR('Q3 Setup'!$D$9-K39,"")</f>
        <v>0</v>
      </c>
    </row>
    <row r="40" spans="2:12" ht="19.5" customHeight="1" x14ac:dyDescent="0.2">
      <c r="B40" s="54" t="str">
        <f>'Q3 Setup'!$C$10</f>
        <v>Rep 4</v>
      </c>
      <c r="C40" s="27">
        <f>'Q3 Setup'!$D$10</f>
        <v>0</v>
      </c>
      <c r="D40" s="29">
        <f ca="1">'Q3 Setup'!$H$10</f>
        <v>0</v>
      </c>
      <c r="E40" s="27">
        <f>IFERROR(SUMIFS('Q3 Daily Log'!$N$4:$N$861,'Q3 Daily Log'!$B$4:$B$861,"&gt;="&amp;DATE(2026,12,1),'Q3 Daily Log'!$B$4:$B$861,"&lt;="&amp;DATE(2026,12,31),'Q3 Daily Log'!$C$4:$C$861,'Q3 Setup'!$C$10),"")</f>
        <v>0</v>
      </c>
      <c r="F40" s="26">
        <v>0</v>
      </c>
      <c r="G40" s="56" t="str">
        <f>IFERROR(SUMIFS('Q3 Daily Log'!$N$4:$N$861,'Q3 Daily Log'!$B$4:$B$861,"&gt;="&amp;D35,'Q3 Daily Log'!$B$4:$B$861,"&lt;="&amp;E35,'Q3 Daily Log'!$C$4:$C$861,'Q3 Setup'!$C$10)/F40,"")</f>
        <v/>
      </c>
      <c r="H40" s="55" t="str">
        <f>IFERROR(AVERAGEIFS('Q3 Daily Log'!$E$4:$E$861,'Q3 Daily Log'!$B$4:$B$861,"&gt;="&amp;DATE(2026,12,1),'Q3 Daily Log'!$B$4:$B$861,"&lt;="&amp;DATE(2026,12,31),'Q3 Daily Log'!$C$4:$C$861,'Q3 Setup'!$C$10),"")</f>
        <v/>
      </c>
      <c r="I40" s="57" t="str">
        <f>IFERROR(AVERAGEIFS('Q3 Daily Log'!$I$4:$I$861,'Q3 Daily Log'!$B$4:$B$861,"&gt;="&amp;DATE(2026,12,1),'Q3 Daily Log'!$B$4:$B$861,"&lt;="&amp;DATE(2026,12,31),'Q3 Daily Log'!$C$4:$C$861,'Q3 Setup'!$C$10),"")</f>
        <v/>
      </c>
      <c r="J40" s="55">
        <f>IFERROR(SUMIFS('Q3 Daily Log'!$M$4:$M$861,'Q3 Daily Log'!$B$4:$B$861,"&gt;="&amp;DATE(2026,12,1),'Q3 Daily Log'!$B$4:$B$861,"&lt;="&amp;DATE(2026,12,31),'Q3 Daily Log'!$C$4:$C$861,'Q3 Setup'!$C$10),"")</f>
        <v>0</v>
      </c>
      <c r="K40" s="27">
        <f>'Q3 Setup'!$E$10</f>
        <v>0</v>
      </c>
      <c r="L40" s="27">
        <f>IFERROR('Q3 Setup'!$D$10-K40,"")</f>
        <v>0</v>
      </c>
    </row>
    <row r="41" spans="2:12" ht="19.5" customHeight="1" x14ac:dyDescent="0.2">
      <c r="B41" s="49" t="str">
        <f>'Q3 Setup'!$C$11</f>
        <v>Rep 5</v>
      </c>
      <c r="C41" s="28">
        <f>'Q3 Setup'!$D$11</f>
        <v>0</v>
      </c>
      <c r="D41" s="29">
        <f ca="1">'Q3 Setup'!$H$11</f>
        <v>0</v>
      </c>
      <c r="E41" s="28">
        <f>IFERROR(SUMIFS('Q3 Daily Log'!$N$4:$N$861,'Q3 Daily Log'!$B$4:$B$861,"&gt;="&amp;DATE(2026,12,1),'Q3 Daily Log'!$B$4:$B$861,"&lt;="&amp;DATE(2026,12,31),'Q3 Daily Log'!$C$4:$C$861,'Q3 Setup'!$C$11),"")</f>
        <v>0</v>
      </c>
      <c r="F41" s="26">
        <v>0</v>
      </c>
      <c r="G41" s="51" t="str">
        <f>IFERROR(SUMIFS('Q3 Daily Log'!$N$4:$N$861,'Q3 Daily Log'!$B$4:$B$861,"&gt;="&amp;D35,'Q3 Daily Log'!$B$4:$B$861,"&lt;="&amp;E35,'Q3 Daily Log'!$C$4:$C$861,'Q3 Setup'!$C$11)/F41,"")</f>
        <v/>
      </c>
      <c r="H41" s="50" t="str">
        <f>IFERROR(AVERAGEIFS('Q3 Daily Log'!$E$4:$E$861,'Q3 Daily Log'!$B$4:$B$861,"&gt;="&amp;DATE(2026,12,1),'Q3 Daily Log'!$B$4:$B$861,"&lt;="&amp;DATE(2026,12,31),'Q3 Daily Log'!$C$4:$C$861,'Q3 Setup'!$C$11),"")</f>
        <v/>
      </c>
      <c r="I41" s="52" t="str">
        <f>IFERROR(AVERAGEIFS('Q3 Daily Log'!$I$4:$I$861,'Q3 Daily Log'!$B$4:$B$861,"&gt;="&amp;DATE(2026,12,1),'Q3 Daily Log'!$B$4:$B$861,"&lt;="&amp;DATE(2026,12,31),'Q3 Daily Log'!$C$4:$C$861,'Q3 Setup'!$C$11),"")</f>
        <v/>
      </c>
      <c r="J41" s="50">
        <f>IFERROR(SUMIFS('Q3 Daily Log'!$M$4:$M$861,'Q3 Daily Log'!$B$4:$B$861,"&gt;="&amp;DATE(2026,12,1),'Q3 Daily Log'!$B$4:$B$861,"&lt;="&amp;DATE(2026,12,31),'Q3 Daily Log'!$C$4:$C$861,'Q3 Setup'!$C$11),"")</f>
        <v>0</v>
      </c>
      <c r="K41" s="28">
        <f>'Q3 Setup'!$E$11</f>
        <v>0</v>
      </c>
      <c r="L41" s="28">
        <f>IFERROR('Q3 Setup'!$D$11-K41,"")</f>
        <v>0</v>
      </c>
    </row>
    <row r="42" spans="2:12" ht="19.5" customHeight="1" x14ac:dyDescent="0.2">
      <c r="B42" s="54" t="str">
        <f>'Q3 Setup'!$C$12</f>
        <v>Rep 6</v>
      </c>
      <c r="C42" s="27">
        <f>'Q3 Setup'!$D$12</f>
        <v>0</v>
      </c>
      <c r="D42" s="29">
        <f ca="1">'Q3 Setup'!$H$12</f>
        <v>0</v>
      </c>
      <c r="E42" s="27">
        <f>IFERROR(SUMIFS('Q3 Daily Log'!$N$4:$N$861,'Q3 Daily Log'!$B$4:$B$861,"&gt;="&amp;DATE(2026,12,1),'Q3 Daily Log'!$B$4:$B$861,"&lt;="&amp;DATE(2026,12,31),'Q3 Daily Log'!$C$4:$C$861,'Q3 Setup'!$C$12),"")</f>
        <v>0</v>
      </c>
      <c r="F42" s="26">
        <v>0</v>
      </c>
      <c r="G42" s="56" t="str">
        <f>IFERROR(SUMIFS('Q3 Daily Log'!$N$4:$N$861,'Q3 Daily Log'!$B$4:$B$861,"&gt;="&amp;D35,'Q3 Daily Log'!$B$4:$B$861,"&lt;="&amp;E35,'Q3 Daily Log'!$C$4:$C$861,'Q3 Setup'!$C$12)/F42,"")</f>
        <v/>
      </c>
      <c r="H42" s="55" t="str">
        <f>IFERROR(AVERAGEIFS('Q3 Daily Log'!$E$4:$E$861,'Q3 Daily Log'!$B$4:$B$861,"&gt;="&amp;DATE(2026,12,1),'Q3 Daily Log'!$B$4:$B$861,"&lt;="&amp;DATE(2026,12,31),'Q3 Daily Log'!$C$4:$C$861,'Q3 Setup'!$C$12),"")</f>
        <v/>
      </c>
      <c r="I42" s="57" t="str">
        <f>IFERROR(AVERAGEIFS('Q3 Daily Log'!$I$4:$I$861,'Q3 Daily Log'!$B$4:$B$861,"&gt;="&amp;DATE(2026,12,1),'Q3 Daily Log'!$B$4:$B$861,"&lt;="&amp;DATE(2026,12,31),'Q3 Daily Log'!$C$4:$C$861,'Q3 Setup'!$C$12),"")</f>
        <v/>
      </c>
      <c r="J42" s="55">
        <f>IFERROR(SUMIFS('Q3 Daily Log'!$M$4:$M$861,'Q3 Daily Log'!$B$4:$B$861,"&gt;="&amp;DATE(2026,12,1),'Q3 Daily Log'!$B$4:$B$861,"&lt;="&amp;DATE(2026,12,31),'Q3 Daily Log'!$C$4:$C$861,'Q3 Setup'!$C$12),"")</f>
        <v>0</v>
      </c>
      <c r="K42" s="27">
        <f>'Q3 Setup'!$E$12</f>
        <v>0</v>
      </c>
      <c r="L42" s="27">
        <f>IFERROR('Q3 Setup'!$D$12-K42,"")</f>
        <v>0</v>
      </c>
    </row>
    <row r="43" spans="2:12" ht="19.5" customHeight="1" x14ac:dyDescent="0.2">
      <c r="B43" s="49" t="str">
        <f>'Q3 Setup'!$C$13</f>
        <v>Rep 7</v>
      </c>
      <c r="C43" s="28">
        <f>'Q3 Setup'!$D$13</f>
        <v>0</v>
      </c>
      <c r="D43" s="29">
        <f ca="1">'Q3 Setup'!$H$13</f>
        <v>0</v>
      </c>
      <c r="E43" s="28">
        <f>IFERROR(SUMIFS('Q3 Daily Log'!$N$4:$N$861,'Q3 Daily Log'!$B$4:$B$861,"&gt;="&amp;DATE(2026,12,1),'Q3 Daily Log'!$B$4:$B$861,"&lt;="&amp;DATE(2026,12,31),'Q3 Daily Log'!$C$4:$C$861,'Q3 Setup'!$C$13),"")</f>
        <v>0</v>
      </c>
      <c r="F43" s="26">
        <v>0</v>
      </c>
      <c r="G43" s="51" t="str">
        <f>IFERROR(SUMIFS('Q3 Daily Log'!$N$4:$N$861,'Q3 Daily Log'!$B$4:$B$861,"&gt;="&amp;D35,'Q3 Daily Log'!$B$4:$B$861,"&lt;="&amp;E35,'Q3 Daily Log'!$C$4:$C$861,'Q3 Setup'!$C$13)/F43,"")</f>
        <v/>
      </c>
      <c r="H43" s="50" t="str">
        <f>IFERROR(AVERAGEIFS('Q3 Daily Log'!$E$4:$E$861,'Q3 Daily Log'!$B$4:$B$861,"&gt;="&amp;DATE(2026,12,1),'Q3 Daily Log'!$B$4:$B$861,"&lt;="&amp;DATE(2026,12,31),'Q3 Daily Log'!$C$4:$C$861,'Q3 Setup'!$C$13),"")</f>
        <v/>
      </c>
      <c r="I43" s="52" t="str">
        <f>IFERROR(AVERAGEIFS('Q3 Daily Log'!$I$4:$I$861,'Q3 Daily Log'!$B$4:$B$861,"&gt;="&amp;DATE(2026,12,1),'Q3 Daily Log'!$B$4:$B$861,"&lt;="&amp;DATE(2026,12,31),'Q3 Daily Log'!$C$4:$C$861,'Q3 Setup'!$C$13),"")</f>
        <v/>
      </c>
      <c r="J43" s="50">
        <f>IFERROR(SUMIFS('Q3 Daily Log'!$M$4:$M$861,'Q3 Daily Log'!$B$4:$B$861,"&gt;="&amp;DATE(2026,12,1),'Q3 Daily Log'!$B$4:$B$861,"&lt;="&amp;DATE(2026,12,31),'Q3 Daily Log'!$C$4:$C$861,'Q3 Setup'!$C$13),"")</f>
        <v>0</v>
      </c>
      <c r="K43" s="28">
        <f>'Q3 Setup'!$E$13</f>
        <v>0</v>
      </c>
      <c r="L43" s="28">
        <f>IFERROR('Q3 Setup'!$D$13-K43,"")</f>
        <v>0</v>
      </c>
    </row>
    <row r="44" spans="2:12" ht="19.5" customHeight="1" x14ac:dyDescent="0.2">
      <c r="B44" s="54" t="str">
        <f>'Q3 Setup'!$C$14</f>
        <v>Rep 8</v>
      </c>
      <c r="C44" s="27">
        <f>'Q3 Setup'!$D$14</f>
        <v>0</v>
      </c>
      <c r="D44" s="29">
        <f ca="1">'Q3 Setup'!$H$14</f>
        <v>0</v>
      </c>
      <c r="E44" s="27">
        <f>IFERROR(SUMIFS('Q3 Daily Log'!$N$4:$N$861,'Q3 Daily Log'!$B$4:$B$861,"&gt;="&amp;DATE(2026,12,1),'Q3 Daily Log'!$B$4:$B$861,"&lt;="&amp;DATE(2026,12,31),'Q3 Daily Log'!$C$4:$C$861,'Q3 Setup'!$C$14),"")</f>
        <v>0</v>
      </c>
      <c r="F44" s="26">
        <v>0</v>
      </c>
      <c r="G44" s="56" t="str">
        <f>IFERROR(SUMIFS('Q3 Daily Log'!$N$4:$N$861,'Q3 Daily Log'!$B$4:$B$861,"&gt;="&amp;D35,'Q3 Daily Log'!$B$4:$B$861,"&lt;="&amp;E35,'Q3 Daily Log'!$C$4:$C$861,'Q3 Setup'!$C$14)/F44,"")</f>
        <v/>
      </c>
      <c r="H44" s="55" t="str">
        <f>IFERROR(AVERAGEIFS('Q3 Daily Log'!$E$4:$E$861,'Q3 Daily Log'!$B$4:$B$861,"&gt;="&amp;DATE(2026,12,1),'Q3 Daily Log'!$B$4:$B$861,"&lt;="&amp;DATE(2026,12,31),'Q3 Daily Log'!$C$4:$C$861,'Q3 Setup'!$C$14),"")</f>
        <v/>
      </c>
      <c r="I44" s="57" t="str">
        <f>IFERROR(AVERAGEIFS('Q3 Daily Log'!$I$4:$I$861,'Q3 Daily Log'!$B$4:$B$861,"&gt;="&amp;DATE(2026,12,1),'Q3 Daily Log'!$B$4:$B$861,"&lt;="&amp;DATE(2026,12,31),'Q3 Daily Log'!$C$4:$C$861,'Q3 Setup'!$C$14),"")</f>
        <v/>
      </c>
      <c r="J44" s="55">
        <f>IFERROR(SUMIFS('Q3 Daily Log'!$M$4:$M$861,'Q3 Daily Log'!$B$4:$B$861,"&gt;="&amp;DATE(2026,12,1),'Q3 Daily Log'!$B$4:$B$861,"&lt;="&amp;DATE(2026,12,31),'Q3 Daily Log'!$C$4:$C$861,'Q3 Setup'!$C$14),"")</f>
        <v>0</v>
      </c>
      <c r="K44" s="27">
        <f>'Q3 Setup'!$E$14</f>
        <v>0</v>
      </c>
      <c r="L44" s="27">
        <f>IFERROR('Q3 Setup'!$D$14-K44,"")</f>
        <v>0</v>
      </c>
    </row>
    <row r="45" spans="2:12" ht="19.5" customHeight="1" x14ac:dyDescent="0.2">
      <c r="B45" s="49" t="str">
        <f>'Q3 Setup'!$C$15</f>
        <v>Rep 9</v>
      </c>
      <c r="C45" s="28">
        <f>'Q3 Setup'!$D$15</f>
        <v>0</v>
      </c>
      <c r="D45" s="29">
        <f ca="1">'Q3 Setup'!$H$15</f>
        <v>0</v>
      </c>
      <c r="E45" s="28">
        <f>IFERROR(SUMIFS('Q3 Daily Log'!$N$4:$N$861,'Q3 Daily Log'!$B$4:$B$861,"&gt;="&amp;DATE(2026,12,1),'Q3 Daily Log'!$B$4:$B$861,"&lt;="&amp;DATE(2026,12,31),'Q3 Daily Log'!$C$4:$C$861,'Q3 Setup'!$C$15),"")</f>
        <v>0</v>
      </c>
      <c r="F45" s="26">
        <v>0</v>
      </c>
      <c r="G45" s="51" t="str">
        <f>IFERROR(SUMIFS('Q3 Daily Log'!$N$4:$N$861,'Q3 Daily Log'!$B$4:$B$861,"&gt;="&amp;D35,'Q3 Daily Log'!$B$4:$B$861,"&lt;="&amp;E35,'Q3 Daily Log'!$C$4:$C$861,'Q3 Setup'!$C$15)/F45,"")</f>
        <v/>
      </c>
      <c r="H45" s="50" t="str">
        <f>IFERROR(AVERAGEIFS('Q3 Daily Log'!$E$4:$E$861,'Q3 Daily Log'!$B$4:$B$861,"&gt;="&amp;DATE(2026,12,1),'Q3 Daily Log'!$B$4:$B$861,"&lt;="&amp;DATE(2026,12,31),'Q3 Daily Log'!$C$4:$C$861,'Q3 Setup'!$C$15),"")</f>
        <v/>
      </c>
      <c r="I45" s="52" t="str">
        <f>IFERROR(AVERAGEIFS('Q3 Daily Log'!$I$4:$I$861,'Q3 Daily Log'!$B$4:$B$861,"&gt;="&amp;DATE(2026,12,1),'Q3 Daily Log'!$B$4:$B$861,"&lt;="&amp;DATE(2026,12,31),'Q3 Daily Log'!$C$4:$C$861,'Q3 Setup'!$C$15),"")</f>
        <v/>
      </c>
      <c r="J45" s="50">
        <f>IFERROR(SUMIFS('Q3 Daily Log'!$M$4:$M$861,'Q3 Daily Log'!$B$4:$B$861,"&gt;="&amp;DATE(2026,12,1),'Q3 Daily Log'!$B$4:$B$861,"&lt;="&amp;DATE(2026,12,31),'Q3 Daily Log'!$C$4:$C$861,'Q3 Setup'!$C$15),"")</f>
        <v>0</v>
      </c>
      <c r="K45" s="28">
        <f>'Q3 Setup'!$E$15</f>
        <v>0</v>
      </c>
      <c r="L45" s="28">
        <f>IFERROR('Q3 Setup'!$D$15-K45,"")</f>
        <v>0</v>
      </c>
    </row>
    <row r="46" spans="2:12" ht="19.5" customHeight="1" x14ac:dyDescent="0.2">
      <c r="B46" s="54" t="str">
        <f>'Q3 Setup'!$C$16</f>
        <v>Rep 10</v>
      </c>
      <c r="C46" s="27">
        <f>'Q3 Setup'!$D$16</f>
        <v>0</v>
      </c>
      <c r="D46" s="29">
        <f ca="1">'Q3 Setup'!$H$16</f>
        <v>0</v>
      </c>
      <c r="E46" s="27">
        <f>IFERROR(SUMIFS('Q3 Daily Log'!$N$4:$N$861,'Q3 Daily Log'!$B$4:$B$861,"&gt;="&amp;DATE(2026,12,1),'Q3 Daily Log'!$B$4:$B$861,"&lt;="&amp;DATE(2026,12,31),'Q3 Daily Log'!$C$4:$C$861,'Q3 Setup'!$C$16),"")</f>
        <v>0</v>
      </c>
      <c r="F46" s="26">
        <v>0</v>
      </c>
      <c r="G46" s="56" t="str">
        <f>IFERROR(SUMIFS('Q3 Daily Log'!$N$4:$N$861,'Q3 Daily Log'!$B$4:$B$861,"&gt;="&amp;D35,'Q3 Daily Log'!$B$4:$B$861,"&lt;="&amp;E35,'Q3 Daily Log'!$C$4:$C$861,'Q3 Setup'!$C$16)/F46,"")</f>
        <v/>
      </c>
      <c r="H46" s="55" t="str">
        <f>IFERROR(AVERAGEIFS('Q3 Daily Log'!$E$4:$E$861,'Q3 Daily Log'!$B$4:$B$861,"&gt;="&amp;DATE(2026,12,1),'Q3 Daily Log'!$B$4:$B$861,"&lt;="&amp;DATE(2026,12,31),'Q3 Daily Log'!$C$4:$C$861,'Q3 Setup'!$C$16),"")</f>
        <v/>
      </c>
      <c r="I46" s="57" t="str">
        <f>IFERROR(AVERAGEIFS('Q3 Daily Log'!$I$4:$I$861,'Q3 Daily Log'!$B$4:$B$861,"&gt;="&amp;DATE(2026,12,1),'Q3 Daily Log'!$B$4:$B$861,"&lt;="&amp;DATE(2026,12,31),'Q3 Daily Log'!$C$4:$C$861,'Q3 Setup'!$C$16),"")</f>
        <v/>
      </c>
      <c r="J46" s="55">
        <f>IFERROR(SUMIFS('Q3 Daily Log'!$M$4:$M$861,'Q3 Daily Log'!$B$4:$B$861,"&gt;="&amp;DATE(2026,12,1),'Q3 Daily Log'!$B$4:$B$861,"&lt;="&amp;DATE(2026,12,31),'Q3 Daily Log'!$C$4:$C$861,'Q3 Setup'!$C$16),"")</f>
        <v>0</v>
      </c>
      <c r="K46" s="27">
        <f>'Q3 Setup'!$E$16</f>
        <v>0</v>
      </c>
      <c r="L46" s="27">
        <f>IFERROR('Q3 Setup'!$D$16-K46,"")</f>
        <v>0</v>
      </c>
    </row>
    <row r="47" spans="2:12" ht="19.5" customHeight="1" x14ac:dyDescent="0.2">
      <c r="B47" s="49">
        <f>'Q3 Setup'!$C$17</f>
        <v>0</v>
      </c>
      <c r="C47" s="28">
        <f>'Q3 Setup'!$D$17</f>
        <v>0</v>
      </c>
      <c r="D47" s="29">
        <f ca="1">'Q3 Setup'!$H$17</f>
        <v>0</v>
      </c>
      <c r="E47" s="28">
        <f>IFERROR(SUMIFS('Q3 Daily Log'!$N$4:$N$861,'Q3 Daily Log'!$B$4:$B$861,"&gt;="&amp;DATE(2026,12,1),'Q3 Daily Log'!$B$4:$B$861,"&lt;="&amp;DATE(2026,12,31),'Q3 Daily Log'!$C$4:$C$861,'Q3 Setup'!$C$17),"")</f>
        <v>0</v>
      </c>
      <c r="F47" s="26">
        <v>0</v>
      </c>
      <c r="G47" s="51" t="str">
        <f>IFERROR(SUMIFS('Q3 Daily Log'!$N$4:$N$861,'Q3 Daily Log'!$B$4:$B$861,"&gt;="&amp;D35,'Q3 Daily Log'!$B$4:$B$861,"&lt;="&amp;E35,'Q3 Daily Log'!$C$4:$C$861,'Q3 Setup'!$C$17)/F47,"")</f>
        <v/>
      </c>
      <c r="H47" s="50" t="str">
        <f>IFERROR(AVERAGEIFS('Q3 Daily Log'!$E$4:$E$861,'Q3 Daily Log'!$B$4:$B$861,"&gt;="&amp;DATE(2026,12,1),'Q3 Daily Log'!$B$4:$B$861,"&lt;="&amp;DATE(2026,12,31),'Q3 Daily Log'!$C$4:$C$861,'Q3 Setup'!$C$17),"")</f>
        <v/>
      </c>
      <c r="I47" s="52" t="str">
        <f>IFERROR(AVERAGEIFS('Q3 Daily Log'!$I$4:$I$861,'Q3 Daily Log'!$B$4:$B$861,"&gt;="&amp;DATE(2026,12,1),'Q3 Daily Log'!$B$4:$B$861,"&lt;="&amp;DATE(2026,12,31),'Q3 Daily Log'!$C$4:$C$861,'Q3 Setup'!$C$17),"")</f>
        <v/>
      </c>
      <c r="J47" s="50">
        <f>IFERROR(SUMIFS('Q3 Daily Log'!$M$4:$M$861,'Q3 Daily Log'!$B$4:$B$861,"&gt;="&amp;DATE(2026,12,1),'Q3 Daily Log'!$B$4:$B$861,"&lt;="&amp;DATE(2026,12,31),'Q3 Daily Log'!$C$4:$C$861,'Q3 Setup'!$C$17),"")</f>
        <v>0</v>
      </c>
      <c r="K47" s="28">
        <f>'Q3 Setup'!$E$17</f>
        <v>0</v>
      </c>
      <c r="L47" s="28">
        <f>IFERROR('Q3 Setup'!$D$17-K47,"")</f>
        <v>0</v>
      </c>
    </row>
    <row r="48" spans="2:12" ht="19.5" customHeight="1" x14ac:dyDescent="0.2">
      <c r="B48" s="54">
        <f>'Q3 Setup'!$C$18</f>
        <v>0</v>
      </c>
      <c r="C48" s="27">
        <f>'Q3 Setup'!$D$18</f>
        <v>0</v>
      </c>
      <c r="D48" s="29">
        <f ca="1">'Q3 Setup'!$H$18</f>
        <v>0</v>
      </c>
      <c r="E48" s="27">
        <f>IFERROR(SUMIFS('Q3 Daily Log'!$N$4:$N$861,'Q3 Daily Log'!$B$4:$B$861,"&gt;="&amp;DATE(2026,12,1),'Q3 Daily Log'!$B$4:$B$861,"&lt;="&amp;DATE(2026,12,31),'Q3 Daily Log'!$C$4:$C$861,'Q3 Setup'!$C$18),"")</f>
        <v>0</v>
      </c>
      <c r="F48" s="26">
        <v>0</v>
      </c>
      <c r="G48" s="56" t="str">
        <f>IFERROR(SUMIFS('Q3 Daily Log'!$N$4:$N$861,'Q3 Daily Log'!$B$4:$B$861,"&gt;="&amp;D35,'Q3 Daily Log'!$B$4:$B$861,"&lt;="&amp;E35,'Q3 Daily Log'!$C$4:$C$861,'Q3 Setup'!$C$18)/F48,"")</f>
        <v/>
      </c>
      <c r="H48" s="55" t="str">
        <f>IFERROR(AVERAGEIFS('Q3 Daily Log'!$E$4:$E$861,'Q3 Daily Log'!$B$4:$B$861,"&gt;="&amp;DATE(2026,12,1),'Q3 Daily Log'!$B$4:$B$861,"&lt;="&amp;DATE(2026,12,31),'Q3 Daily Log'!$C$4:$C$861,'Q3 Setup'!$C$18),"")</f>
        <v/>
      </c>
      <c r="I48" s="57" t="str">
        <f>IFERROR(AVERAGEIFS('Q3 Daily Log'!$I$4:$I$861,'Q3 Daily Log'!$B$4:$B$861,"&gt;="&amp;DATE(2026,12,1),'Q3 Daily Log'!$B$4:$B$861,"&lt;="&amp;DATE(2026,12,31),'Q3 Daily Log'!$C$4:$C$861,'Q3 Setup'!$C$18),"")</f>
        <v/>
      </c>
      <c r="J48" s="55">
        <f>IFERROR(SUMIFS('Q3 Daily Log'!$M$4:$M$861,'Q3 Daily Log'!$B$4:$B$861,"&gt;="&amp;DATE(2026,12,1),'Q3 Daily Log'!$B$4:$B$861,"&lt;="&amp;DATE(2026,12,31),'Q3 Daily Log'!$C$4:$C$861,'Q3 Setup'!$C$18),"")</f>
        <v>0</v>
      </c>
      <c r="K48" s="27">
        <f>'Q3 Setup'!$E$18</f>
        <v>0</v>
      </c>
      <c r="L48" s="27">
        <f>IFERROR('Q3 Setup'!$D$18-K48,"")</f>
        <v>0</v>
      </c>
    </row>
    <row r="49" spans="2:12" ht="19.5" customHeight="1" x14ac:dyDescent="0.2">
      <c r="B49" s="97" t="s">
        <v>157</v>
      </c>
      <c r="C49" s="97"/>
      <c r="D49" s="80">
        <f ca="1">IFERROR(AVERAGE(D37:D48),"")</f>
        <v>0</v>
      </c>
      <c r="E49" s="80">
        <f>IFERROR(SUM(E37:E48),"")</f>
        <v>0</v>
      </c>
      <c r="F49" s="80">
        <f>IFERROR(SUM(F37:F48),"")</f>
        <v>0</v>
      </c>
      <c r="G49" s="77" t="str">
        <f>IFERROR(E49/F49,"")</f>
        <v/>
      </c>
      <c r="H49" s="76" t="str">
        <f>IFERROR(AVERAGE(H37:H48),"")</f>
        <v/>
      </c>
      <c r="I49" s="79" t="str">
        <f>IFERROR(AVERAGE(I37:I48),"")</f>
        <v/>
      </c>
      <c r="J49" s="76">
        <f>IFERROR(SUM(J37:J48),"")</f>
        <v>0</v>
      </c>
      <c r="K49" s="80">
        <f>IFERROR(SUM(K37:K48),"")</f>
        <v>0</v>
      </c>
      <c r="L49" s="80">
        <f>IFERROR(SUM(L37:L48),"")</f>
        <v>0</v>
      </c>
    </row>
    <row r="50" spans="2:12" ht="7.5" customHeight="1" x14ac:dyDescent="0.2"/>
  </sheetData>
  <mergeCells count="8">
    <mergeCell ref="B33:C33"/>
    <mergeCell ref="B35:C35"/>
    <mergeCell ref="B49:C49"/>
    <mergeCell ref="B1:L1"/>
    <mergeCell ref="B2:L2"/>
    <mergeCell ref="B3:C3"/>
    <mergeCell ref="B17:C17"/>
    <mergeCell ref="B19:C19"/>
  </mergeCells>
  <conditionalFormatting sqref="G5:G16">
    <cfRule type="cellIs" dxfId="632" priority="2" operator="lessThan">
      <formula>0.8</formula>
    </cfRule>
    <cfRule type="cellIs" dxfId="631" priority="3" operator="between">
      <formula>0.8</formula>
      <formula>0.9999</formula>
    </cfRule>
    <cfRule type="cellIs" dxfId="630" priority="4" operator="greaterThanOrEqual">
      <formula>1</formula>
    </cfRule>
  </conditionalFormatting>
  <conditionalFormatting sqref="G21:G32">
    <cfRule type="cellIs" dxfId="629" priority="5" operator="lessThan">
      <formula>0.8</formula>
    </cfRule>
    <cfRule type="cellIs" dxfId="628" priority="6" operator="between">
      <formula>0.8</formula>
      <formula>0.9999</formula>
    </cfRule>
    <cfRule type="cellIs" dxfId="627" priority="7" operator="greaterThanOrEqual">
      <formula>1</formula>
    </cfRule>
  </conditionalFormatting>
  <conditionalFormatting sqref="G37:G48">
    <cfRule type="cellIs" dxfId="626" priority="8" operator="lessThan">
      <formula>0.8</formula>
    </cfRule>
    <cfRule type="cellIs" dxfId="625" priority="9" operator="between">
      <formula>0.8</formula>
      <formula>0.9999</formula>
    </cfRule>
    <cfRule type="cellIs" dxfId="624" priority="10" operator="greaterThanOrEqual">
      <formula>1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B1:H20"/>
  <sheetViews>
    <sheetView showGridLines="0" zoomScaleNormal="100" workbookViewId="0">
      <selection activeCell="D25" sqref="D25"/>
    </sheetView>
  </sheetViews>
  <sheetFormatPr baseColWidth="10" defaultColWidth="8.6640625" defaultRowHeight="15" x14ac:dyDescent="0.2"/>
  <cols>
    <col min="1" max="1" width="3" customWidth="1"/>
    <col min="2" max="2" width="26" customWidth="1"/>
    <col min="3" max="7" width="22" customWidth="1"/>
    <col min="8" max="8" width="24" customWidth="1"/>
  </cols>
  <sheetData>
    <row r="1" spans="2:8" ht="33.75" customHeight="1" x14ac:dyDescent="0.2">
      <c r="B1" s="98" t="s">
        <v>158</v>
      </c>
      <c r="C1" s="98"/>
      <c r="D1" s="98"/>
      <c r="E1" s="98"/>
      <c r="F1" s="98"/>
      <c r="G1" s="98"/>
      <c r="H1" s="98"/>
    </row>
    <row r="2" spans="2:8" ht="15.75" customHeight="1" x14ac:dyDescent="0.2">
      <c r="B2" s="13" t="s">
        <v>159</v>
      </c>
      <c r="C2" s="13"/>
      <c r="D2" s="13"/>
      <c r="E2" s="13"/>
      <c r="F2" s="13"/>
      <c r="G2" s="13"/>
      <c r="H2" s="13"/>
    </row>
    <row r="4" spans="2:8" ht="21.75" customHeight="1" x14ac:dyDescent="0.2">
      <c r="B4" s="81" t="s">
        <v>20</v>
      </c>
      <c r="C4" s="21" t="s">
        <v>14</v>
      </c>
      <c r="D4" s="81" t="s">
        <v>21</v>
      </c>
      <c r="E4" s="22">
        <v>46388</v>
      </c>
      <c r="F4" s="81" t="s">
        <v>22</v>
      </c>
      <c r="G4" s="22">
        <v>46477</v>
      </c>
    </row>
    <row r="6" spans="2:8" ht="36" customHeight="1" x14ac:dyDescent="0.2">
      <c r="B6" s="23" t="s">
        <v>23</v>
      </c>
      <c r="C6" s="23" t="s">
        <v>24</v>
      </c>
      <c r="D6" s="23" t="s">
        <v>25</v>
      </c>
      <c r="E6" s="23" t="s">
        <v>26</v>
      </c>
      <c r="F6" s="23" t="s">
        <v>27</v>
      </c>
      <c r="G6" s="23" t="s">
        <v>28</v>
      </c>
      <c r="H6" s="23" t="s">
        <v>29</v>
      </c>
    </row>
    <row r="7" spans="2:8" ht="21.75" customHeight="1" x14ac:dyDescent="0.2">
      <c r="B7" s="24">
        <v>1</v>
      </c>
      <c r="C7" s="25" t="s">
        <v>30</v>
      </c>
      <c r="D7" s="26">
        <v>0</v>
      </c>
      <c r="E7" s="27">
        <f>IFERROR(0+SUMIFS('Q4 Daily Log'!$N$4:$N$5000,'Q4 Daily Log'!$C$4:$C$5000,'Q4 Setup'!$C$7),0)</f>
        <v>0</v>
      </c>
      <c r="F7" s="28">
        <f t="shared" ref="F7:F18" si="0">D7-E7</f>
        <v>0</v>
      </c>
      <c r="G7" s="24">
        <f t="shared" ref="G7:G18" ca="1" si="1">IFERROR(NETWORKDAYS(TODAY(),$G$4),0)</f>
        <v>161</v>
      </c>
      <c r="H7" s="29">
        <f t="shared" ref="H7:H18" ca="1" si="2">IFERROR(F7/G7,0)</f>
        <v>0</v>
      </c>
    </row>
    <row r="8" spans="2:8" ht="21.75" customHeight="1" x14ac:dyDescent="0.2">
      <c r="B8" s="30">
        <v>2</v>
      </c>
      <c r="C8" s="25" t="s">
        <v>31</v>
      </c>
      <c r="D8" s="26">
        <v>0</v>
      </c>
      <c r="E8" s="27">
        <f>IFERROR(0+SUMIFS('Q4 Daily Log'!$N$4:$N$5000,'Q4 Daily Log'!$C$4:$C$5000,'Q4 Setup'!$C$8),0)</f>
        <v>0</v>
      </c>
      <c r="F8" s="27">
        <f t="shared" si="0"/>
        <v>0</v>
      </c>
      <c r="G8" s="30">
        <f t="shared" ca="1" si="1"/>
        <v>161</v>
      </c>
      <c r="H8" s="29">
        <f t="shared" ca="1" si="2"/>
        <v>0</v>
      </c>
    </row>
    <row r="9" spans="2:8" ht="21.75" customHeight="1" x14ac:dyDescent="0.2">
      <c r="B9" s="24">
        <v>3</v>
      </c>
      <c r="C9" s="25" t="s">
        <v>32</v>
      </c>
      <c r="D9" s="26">
        <v>0</v>
      </c>
      <c r="E9" s="27">
        <f>IFERROR(0+SUMIFS('Q4 Daily Log'!$N$4:$N$5000,'Q4 Daily Log'!$C$4:$C$5000,'Q4 Setup'!$C$9),0)</f>
        <v>0</v>
      </c>
      <c r="F9" s="28">
        <f t="shared" si="0"/>
        <v>0</v>
      </c>
      <c r="G9" s="24">
        <f t="shared" ca="1" si="1"/>
        <v>161</v>
      </c>
      <c r="H9" s="29">
        <f t="shared" ca="1" si="2"/>
        <v>0</v>
      </c>
    </row>
    <row r="10" spans="2:8" ht="21.75" customHeight="1" x14ac:dyDescent="0.2">
      <c r="B10" s="30">
        <v>4</v>
      </c>
      <c r="C10" s="25" t="s">
        <v>33</v>
      </c>
      <c r="D10" s="26">
        <v>0</v>
      </c>
      <c r="E10" s="27">
        <f>IFERROR(0+SUMIFS('Q4 Daily Log'!$N$4:$N$5000,'Q4 Daily Log'!$C$4:$C$5000,'Q4 Setup'!$C$10),0)</f>
        <v>0</v>
      </c>
      <c r="F10" s="27">
        <f t="shared" si="0"/>
        <v>0</v>
      </c>
      <c r="G10" s="30">
        <f t="shared" ca="1" si="1"/>
        <v>161</v>
      </c>
      <c r="H10" s="29">
        <f t="shared" ca="1" si="2"/>
        <v>0</v>
      </c>
    </row>
    <row r="11" spans="2:8" ht="21.75" customHeight="1" x14ac:dyDescent="0.2">
      <c r="B11" s="24">
        <v>5</v>
      </c>
      <c r="C11" s="25" t="s">
        <v>34</v>
      </c>
      <c r="D11" s="26">
        <v>0</v>
      </c>
      <c r="E11" s="27">
        <f>IFERROR(0+SUMIFS('Q4 Daily Log'!$N$4:$N$5000,'Q4 Daily Log'!$C$4:$C$5000,'Q4 Setup'!$C$11),0)</f>
        <v>0</v>
      </c>
      <c r="F11" s="28">
        <f t="shared" si="0"/>
        <v>0</v>
      </c>
      <c r="G11" s="24">
        <f t="shared" ca="1" si="1"/>
        <v>161</v>
      </c>
      <c r="H11" s="29">
        <f t="shared" ca="1" si="2"/>
        <v>0</v>
      </c>
    </row>
    <row r="12" spans="2:8" ht="21.75" customHeight="1" x14ac:dyDescent="0.2">
      <c r="B12" s="30">
        <v>6</v>
      </c>
      <c r="C12" s="25" t="s">
        <v>35</v>
      </c>
      <c r="D12" s="26">
        <v>0</v>
      </c>
      <c r="E12" s="27">
        <f>IFERROR(0+SUMIFS('Q4 Daily Log'!$N$4:$N$5000,'Q4 Daily Log'!$C$4:$C$5000,'Q4 Setup'!$C$12),0)</f>
        <v>0</v>
      </c>
      <c r="F12" s="27">
        <f t="shared" si="0"/>
        <v>0</v>
      </c>
      <c r="G12" s="30">
        <f t="shared" ca="1" si="1"/>
        <v>161</v>
      </c>
      <c r="H12" s="29">
        <f t="shared" ca="1" si="2"/>
        <v>0</v>
      </c>
    </row>
    <row r="13" spans="2:8" ht="21.75" customHeight="1" x14ac:dyDescent="0.2">
      <c r="B13" s="24">
        <v>7</v>
      </c>
      <c r="C13" s="25" t="s">
        <v>36</v>
      </c>
      <c r="D13" s="26">
        <v>0</v>
      </c>
      <c r="E13" s="27">
        <f>IFERROR(0+SUMIFS('Q4 Daily Log'!$N$4:$N$5000,'Q4 Daily Log'!$C$4:$C$5000,'Q4 Setup'!$C$13),0)</f>
        <v>0</v>
      </c>
      <c r="F13" s="28">
        <f t="shared" si="0"/>
        <v>0</v>
      </c>
      <c r="G13" s="24">
        <f t="shared" ca="1" si="1"/>
        <v>161</v>
      </c>
      <c r="H13" s="29">
        <f t="shared" ca="1" si="2"/>
        <v>0</v>
      </c>
    </row>
    <row r="14" spans="2:8" ht="21.75" customHeight="1" x14ac:dyDescent="0.2">
      <c r="B14" s="30">
        <v>8</v>
      </c>
      <c r="C14" s="25" t="s">
        <v>37</v>
      </c>
      <c r="D14" s="26">
        <v>0</v>
      </c>
      <c r="E14" s="27">
        <f>IFERROR(0+SUMIFS('Q4 Daily Log'!$N$4:$N$5000,'Q4 Daily Log'!$C$4:$C$5000,'Q4 Setup'!$C$14),0)</f>
        <v>0</v>
      </c>
      <c r="F14" s="27">
        <f t="shared" si="0"/>
        <v>0</v>
      </c>
      <c r="G14" s="30">
        <f t="shared" ca="1" si="1"/>
        <v>161</v>
      </c>
      <c r="H14" s="29">
        <f t="shared" ca="1" si="2"/>
        <v>0</v>
      </c>
    </row>
    <row r="15" spans="2:8" ht="21.75" customHeight="1" x14ac:dyDescent="0.2">
      <c r="B15" s="24">
        <v>9</v>
      </c>
      <c r="C15" s="25" t="s">
        <v>38</v>
      </c>
      <c r="D15" s="26">
        <v>0</v>
      </c>
      <c r="E15" s="27">
        <f>IFERROR(0+SUMIFS('Q4 Daily Log'!$N$4:$N$5000,'Q4 Daily Log'!$C$4:$C$5000,'Q4 Setup'!$C$15),0)</f>
        <v>0</v>
      </c>
      <c r="F15" s="28">
        <f t="shared" si="0"/>
        <v>0</v>
      </c>
      <c r="G15" s="24">
        <f t="shared" ca="1" si="1"/>
        <v>161</v>
      </c>
      <c r="H15" s="29">
        <f t="shared" ca="1" si="2"/>
        <v>0</v>
      </c>
    </row>
    <row r="16" spans="2:8" ht="21.75" customHeight="1" x14ac:dyDescent="0.2">
      <c r="B16" s="30">
        <v>10</v>
      </c>
      <c r="C16" s="25" t="s">
        <v>39</v>
      </c>
      <c r="D16" s="26">
        <v>0</v>
      </c>
      <c r="E16" s="27">
        <f>IFERROR(0+SUMIFS('Q4 Daily Log'!$N$4:$N$5000,'Q4 Daily Log'!$C$4:$C$5000,'Q4 Setup'!$C$16),0)</f>
        <v>0</v>
      </c>
      <c r="F16" s="27">
        <f t="shared" si="0"/>
        <v>0</v>
      </c>
      <c r="G16" s="30">
        <f t="shared" ca="1" si="1"/>
        <v>161</v>
      </c>
      <c r="H16" s="29">
        <f t="shared" ca="1" si="2"/>
        <v>0</v>
      </c>
    </row>
    <row r="17" spans="2:8" ht="21.75" customHeight="1" x14ac:dyDescent="0.2">
      <c r="B17" s="24">
        <v>11</v>
      </c>
      <c r="C17" s="25"/>
      <c r="D17" s="26">
        <v>0</v>
      </c>
      <c r="E17" s="27">
        <f>IFERROR(0+SUMIFS('Q4 Daily Log'!$N$4:$N$5000,'Q4 Daily Log'!$C$4:$C$5000,'Q4 Setup'!$C$17),0)</f>
        <v>0</v>
      </c>
      <c r="F17" s="28">
        <f t="shared" si="0"/>
        <v>0</v>
      </c>
      <c r="G17" s="24">
        <f t="shared" ca="1" si="1"/>
        <v>161</v>
      </c>
      <c r="H17" s="29">
        <f t="shared" ca="1" si="2"/>
        <v>0</v>
      </c>
    </row>
    <row r="18" spans="2:8" ht="21.75" customHeight="1" x14ac:dyDescent="0.2">
      <c r="B18" s="30">
        <v>12</v>
      </c>
      <c r="C18" s="25"/>
      <c r="D18" s="26">
        <v>0</v>
      </c>
      <c r="E18" s="27">
        <f>IFERROR(0+SUMIFS('Q4 Daily Log'!$N$4:$N$5000,'Q4 Daily Log'!$C$4:$C$5000,'Q4 Setup'!$C$18),0)</f>
        <v>0</v>
      </c>
      <c r="F18" s="27">
        <f t="shared" si="0"/>
        <v>0</v>
      </c>
      <c r="G18" s="30">
        <f t="shared" ca="1" si="1"/>
        <v>161</v>
      </c>
      <c r="H18" s="29">
        <f t="shared" ca="1" si="2"/>
        <v>0</v>
      </c>
    </row>
    <row r="20" spans="2:8" ht="15.75" customHeight="1" x14ac:dyDescent="0.2">
      <c r="B20" s="12" t="s">
        <v>40</v>
      </c>
      <c r="C20" s="12"/>
      <c r="D20" s="12"/>
      <c r="E20" s="12"/>
      <c r="F20" s="12"/>
      <c r="G20" s="12"/>
      <c r="H20" s="12"/>
    </row>
  </sheetData>
  <mergeCells count="3">
    <mergeCell ref="B1:H1"/>
    <mergeCell ref="B2:H2"/>
    <mergeCell ref="B20:H20"/>
  </mergeCells>
  <pageMargins left="0.75" right="0.75" top="1" bottom="1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B1:Q835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6640625" defaultRowHeight="15" x14ac:dyDescent="0.2"/>
  <cols>
    <col min="1" max="1" width="3" customWidth="1"/>
    <col min="2" max="2" width="13" customWidth="1"/>
    <col min="3" max="3" width="22" customWidth="1"/>
    <col min="4" max="5" width="11" customWidth="1"/>
    <col min="6" max="6" width="12" customWidth="1"/>
    <col min="7" max="9" width="11" customWidth="1"/>
    <col min="10" max="10" width="13" customWidth="1"/>
    <col min="11" max="11" width="11" customWidth="1"/>
    <col min="12" max="13" width="10" customWidth="1"/>
    <col min="14" max="15" width="13" customWidth="1"/>
    <col min="16" max="16" width="16" customWidth="1"/>
    <col min="17" max="17" width="11" customWidth="1"/>
  </cols>
  <sheetData>
    <row r="1" spans="2:17" ht="30" customHeight="1" x14ac:dyDescent="0.2">
      <c r="B1" s="99" t="s">
        <v>160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2:17" ht="15.75" customHeight="1" x14ac:dyDescent="0.2">
      <c r="B2" s="13" t="s">
        <v>42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2:17" ht="43.5" customHeight="1" x14ac:dyDescent="0.2">
      <c r="B3" s="23" t="s">
        <v>43</v>
      </c>
      <c r="C3" s="23" t="s">
        <v>24</v>
      </c>
      <c r="D3" s="23" t="s">
        <v>44</v>
      </c>
      <c r="E3" s="23" t="s">
        <v>45</v>
      </c>
      <c r="F3" s="23" t="s">
        <v>46</v>
      </c>
      <c r="G3" s="23" t="s">
        <v>47</v>
      </c>
      <c r="H3" s="23" t="s">
        <v>48</v>
      </c>
      <c r="I3" s="23" t="s">
        <v>49</v>
      </c>
      <c r="J3" s="23" t="s">
        <v>50</v>
      </c>
      <c r="K3" s="23" t="s">
        <v>51</v>
      </c>
      <c r="L3" s="23" t="s">
        <v>52</v>
      </c>
      <c r="M3" s="23" t="s">
        <v>53</v>
      </c>
      <c r="N3" s="23" t="s">
        <v>54</v>
      </c>
      <c r="O3" s="23" t="s">
        <v>55</v>
      </c>
      <c r="P3" s="23" t="s">
        <v>56</v>
      </c>
    </row>
    <row r="4" spans="2:17" ht="18.75" customHeight="1" x14ac:dyDescent="0.2">
      <c r="B4" s="31">
        <v>46388</v>
      </c>
      <c r="C4" s="32" t="str">
        <f>'Q4 Setup'!$C$7</f>
        <v>Rep 1</v>
      </c>
      <c r="D4" s="33"/>
      <c r="E4" s="25"/>
      <c r="F4" s="34">
        <f t="shared" ref="F4:F15" si="0">IFERROR(D4*7.5,"")</f>
        <v>0</v>
      </c>
      <c r="G4" s="34" t="str">
        <f t="shared" ref="G4:G15" si="1">IFERROR(E4/D4,"")</f>
        <v/>
      </c>
      <c r="H4" s="35" t="str">
        <f t="shared" ref="H4:H15" si="2">IFERROR(E4/F4,"")</f>
        <v/>
      </c>
      <c r="I4" s="36"/>
      <c r="J4" s="37">
        <f t="shared" ref="J4:J15" si="3">IFERROR(D4*0.375/24,"")</f>
        <v>0</v>
      </c>
      <c r="K4" s="35" t="str">
        <f t="shared" ref="K4:K15" si="4">IFERROR(I4/J4,"")</f>
        <v/>
      </c>
      <c r="L4" s="25"/>
      <c r="M4" s="25"/>
      <c r="N4" s="26"/>
      <c r="O4" s="29">
        <f>IFERROR(('Q4 Setup'!$D$7-'Q4 Setup'!$E$7+SUMIFS($N3:$N$4,$C3:$C$4,'Q4 Setup'!$C$7)-SUMIFS($N3:$N$4,$C3:$C$4,'Q4 Setup'!$C$7,$B3:$B$4,"&lt;"&amp;$B4))/IFERROR(NETWORKDAYS($B4,'Q4 Setup'!$G$4),1),0)</f>
        <v>0</v>
      </c>
      <c r="P4" s="38" t="str">
        <f t="shared" ref="P4:P15" si="5">IFERROR(N4/O4,"")</f>
        <v/>
      </c>
    </row>
    <row r="5" spans="2:17" ht="18.75" customHeight="1" x14ac:dyDescent="0.2">
      <c r="B5" s="31">
        <v>46388</v>
      </c>
      <c r="C5" s="39" t="str">
        <f>'Q4 Setup'!$C$8</f>
        <v>Rep 2</v>
      </c>
      <c r="D5" s="33"/>
      <c r="E5" s="25"/>
      <c r="F5" s="40">
        <f t="shared" si="0"/>
        <v>0</v>
      </c>
      <c r="G5" s="40" t="str">
        <f t="shared" si="1"/>
        <v/>
      </c>
      <c r="H5" s="41" t="str">
        <f t="shared" si="2"/>
        <v/>
      </c>
      <c r="I5" s="36"/>
      <c r="J5" s="42">
        <f t="shared" si="3"/>
        <v>0</v>
      </c>
      <c r="K5" s="41" t="str">
        <f t="shared" si="4"/>
        <v/>
      </c>
      <c r="L5" s="25"/>
      <c r="M5" s="25"/>
      <c r="N5" s="26"/>
      <c r="O5" s="29">
        <f>IFERROR(('Q4 Setup'!$D$8-'Q4 Setup'!$E$8+SUMIFS($N$4:$N4,$C$4:$C4,'Q4 Setup'!$C$8)-SUMIFS($N$4:$N4,$C$4:$C4,'Q4 Setup'!$C$8,$B$4:$B4,"&lt;"&amp;$B5))/IFERROR(NETWORKDAYS($B5,'Q4 Setup'!$G$4),1),0)</f>
        <v>0</v>
      </c>
      <c r="P5" s="43" t="str">
        <f t="shared" si="5"/>
        <v/>
      </c>
    </row>
    <row r="6" spans="2:17" ht="18.75" customHeight="1" x14ac:dyDescent="0.2">
      <c r="B6" s="31">
        <v>46388</v>
      </c>
      <c r="C6" s="32" t="str">
        <f>'Q4 Setup'!$C$9</f>
        <v>Rep 3</v>
      </c>
      <c r="D6" s="33"/>
      <c r="E6" s="25"/>
      <c r="F6" s="34">
        <f t="shared" si="0"/>
        <v>0</v>
      </c>
      <c r="G6" s="34" t="str">
        <f t="shared" si="1"/>
        <v/>
      </c>
      <c r="H6" s="35" t="str">
        <f t="shared" si="2"/>
        <v/>
      </c>
      <c r="I6" s="36"/>
      <c r="J6" s="37">
        <f t="shared" si="3"/>
        <v>0</v>
      </c>
      <c r="K6" s="35" t="str">
        <f t="shared" si="4"/>
        <v/>
      </c>
      <c r="L6" s="25"/>
      <c r="M6" s="25"/>
      <c r="N6" s="26"/>
      <c r="O6" s="29">
        <f>IFERROR(('Q4 Setup'!$D$9-'Q4 Setup'!$E$9+SUMIFS($N$4:$N5,$C$4:$C5,'Q4 Setup'!$C$9)-SUMIFS($N$4:$N5,$C$4:$C5,'Q4 Setup'!$C$9,$B$4:$B5,"&lt;"&amp;$B6))/IFERROR(NETWORKDAYS($B6,'Q4 Setup'!$G$4),1),0)</f>
        <v>0</v>
      </c>
      <c r="P6" s="38" t="str">
        <f t="shared" si="5"/>
        <v/>
      </c>
    </row>
    <row r="7" spans="2:17" ht="18.75" customHeight="1" x14ac:dyDescent="0.2">
      <c r="B7" s="31">
        <v>46388</v>
      </c>
      <c r="C7" s="39" t="str">
        <f>'Q4 Setup'!$C$10</f>
        <v>Rep 4</v>
      </c>
      <c r="D7" s="33"/>
      <c r="E7" s="25"/>
      <c r="F7" s="40">
        <f t="shared" si="0"/>
        <v>0</v>
      </c>
      <c r="G7" s="40" t="str">
        <f t="shared" si="1"/>
        <v/>
      </c>
      <c r="H7" s="41" t="str">
        <f t="shared" si="2"/>
        <v/>
      </c>
      <c r="I7" s="36"/>
      <c r="J7" s="42">
        <f t="shared" si="3"/>
        <v>0</v>
      </c>
      <c r="K7" s="41" t="str">
        <f t="shared" si="4"/>
        <v/>
      </c>
      <c r="L7" s="25"/>
      <c r="M7" s="25"/>
      <c r="N7" s="26"/>
      <c r="O7" s="29">
        <f>IFERROR(('Q4 Setup'!$D$10-'Q4 Setup'!$E$10+SUMIFS($N$4:$N6,$C$4:$C6,'Q4 Setup'!$C$10)-SUMIFS($N$4:$N6,$C$4:$C6,'Q4 Setup'!$C$10,$B$4:$B6,"&lt;"&amp;$B7))/IFERROR(NETWORKDAYS($B7,'Q4 Setup'!$G$4),1),0)</f>
        <v>0</v>
      </c>
      <c r="P7" s="43" t="str">
        <f t="shared" si="5"/>
        <v/>
      </c>
    </row>
    <row r="8" spans="2:17" ht="18.75" customHeight="1" x14ac:dyDescent="0.2">
      <c r="B8" s="31">
        <v>46388</v>
      </c>
      <c r="C8" s="32" t="str">
        <f>'Q4 Setup'!$C$11</f>
        <v>Rep 5</v>
      </c>
      <c r="D8" s="33"/>
      <c r="E8" s="25"/>
      <c r="F8" s="34">
        <f t="shared" si="0"/>
        <v>0</v>
      </c>
      <c r="G8" s="34" t="str">
        <f t="shared" si="1"/>
        <v/>
      </c>
      <c r="H8" s="35" t="str">
        <f t="shared" si="2"/>
        <v/>
      </c>
      <c r="I8" s="36"/>
      <c r="J8" s="37">
        <f t="shared" si="3"/>
        <v>0</v>
      </c>
      <c r="K8" s="35" t="str">
        <f t="shared" si="4"/>
        <v/>
      </c>
      <c r="L8" s="25"/>
      <c r="M8" s="25"/>
      <c r="N8" s="26"/>
      <c r="O8" s="29">
        <f>IFERROR(('Q4 Setup'!$D$11-'Q4 Setup'!$E$11+SUMIFS($N$4:$N7,$C$4:$C7,'Q4 Setup'!$C$11)-SUMIFS($N$4:$N7,$C$4:$C7,'Q4 Setup'!$C$11,$B$4:$B7,"&lt;"&amp;$B8))/IFERROR(NETWORKDAYS($B8,'Q4 Setup'!$G$4),1),0)</f>
        <v>0</v>
      </c>
      <c r="P8" s="38" t="str">
        <f t="shared" si="5"/>
        <v/>
      </c>
    </row>
    <row r="9" spans="2:17" ht="18.75" customHeight="1" x14ac:dyDescent="0.2">
      <c r="B9" s="31">
        <v>46388</v>
      </c>
      <c r="C9" s="39" t="str">
        <f>'Q4 Setup'!$C$12</f>
        <v>Rep 6</v>
      </c>
      <c r="D9" s="33"/>
      <c r="E9" s="25"/>
      <c r="F9" s="40">
        <f t="shared" si="0"/>
        <v>0</v>
      </c>
      <c r="G9" s="40" t="str">
        <f t="shared" si="1"/>
        <v/>
      </c>
      <c r="H9" s="41" t="str">
        <f t="shared" si="2"/>
        <v/>
      </c>
      <c r="I9" s="36"/>
      <c r="J9" s="42">
        <f t="shared" si="3"/>
        <v>0</v>
      </c>
      <c r="K9" s="41" t="str">
        <f t="shared" si="4"/>
        <v/>
      </c>
      <c r="L9" s="25"/>
      <c r="M9" s="25"/>
      <c r="N9" s="26"/>
      <c r="O9" s="29">
        <f>IFERROR(('Q4 Setup'!$D$12-'Q4 Setup'!$E$12+SUMIFS($N$4:$N8,$C$4:$C8,'Q4 Setup'!$C$12)-SUMIFS($N$4:$N8,$C$4:$C8,'Q4 Setup'!$C$12,$B$4:$B8,"&lt;"&amp;$B9))/IFERROR(NETWORKDAYS($B9,'Q4 Setup'!$G$4),1),0)</f>
        <v>0</v>
      </c>
      <c r="P9" s="43" t="str">
        <f t="shared" si="5"/>
        <v/>
      </c>
    </row>
    <row r="10" spans="2:17" ht="18.75" customHeight="1" x14ac:dyDescent="0.2">
      <c r="B10" s="31">
        <v>46388</v>
      </c>
      <c r="C10" s="32" t="str">
        <f>'Q4 Setup'!$C$13</f>
        <v>Rep 7</v>
      </c>
      <c r="D10" s="33"/>
      <c r="E10" s="25"/>
      <c r="F10" s="34">
        <f t="shared" si="0"/>
        <v>0</v>
      </c>
      <c r="G10" s="34" t="str">
        <f t="shared" si="1"/>
        <v/>
      </c>
      <c r="H10" s="35" t="str">
        <f t="shared" si="2"/>
        <v/>
      </c>
      <c r="I10" s="36"/>
      <c r="J10" s="37">
        <f t="shared" si="3"/>
        <v>0</v>
      </c>
      <c r="K10" s="35" t="str">
        <f t="shared" si="4"/>
        <v/>
      </c>
      <c r="L10" s="25"/>
      <c r="M10" s="25"/>
      <c r="N10" s="26"/>
      <c r="O10" s="29">
        <f>IFERROR(('Q4 Setup'!$D$13-'Q4 Setup'!$E$13+SUMIFS($N$4:$N9,$C$4:$C9,'Q4 Setup'!$C$13)-SUMIFS($N$4:$N9,$C$4:$C9,'Q4 Setup'!$C$13,$B$4:$B9,"&lt;"&amp;$B10))/IFERROR(NETWORKDAYS($B10,'Q4 Setup'!$G$4),1),0)</f>
        <v>0</v>
      </c>
      <c r="P10" s="38" t="str">
        <f t="shared" si="5"/>
        <v/>
      </c>
    </row>
    <row r="11" spans="2:17" ht="18.75" customHeight="1" x14ac:dyDescent="0.2">
      <c r="B11" s="31">
        <v>46388</v>
      </c>
      <c r="C11" s="39" t="str">
        <f>'Q4 Setup'!$C$14</f>
        <v>Rep 8</v>
      </c>
      <c r="D11" s="33"/>
      <c r="E11" s="25"/>
      <c r="F11" s="40">
        <f t="shared" si="0"/>
        <v>0</v>
      </c>
      <c r="G11" s="40" t="str">
        <f t="shared" si="1"/>
        <v/>
      </c>
      <c r="H11" s="41" t="str">
        <f t="shared" si="2"/>
        <v/>
      </c>
      <c r="I11" s="36"/>
      <c r="J11" s="42">
        <f t="shared" si="3"/>
        <v>0</v>
      </c>
      <c r="K11" s="41" t="str">
        <f t="shared" si="4"/>
        <v/>
      </c>
      <c r="L11" s="25"/>
      <c r="M11" s="25"/>
      <c r="N11" s="26"/>
      <c r="O11" s="29">
        <f>IFERROR(('Q4 Setup'!$D$14-'Q4 Setup'!$E$14+SUMIFS($N$4:$N10,$C$4:$C10,'Q4 Setup'!$C$14)-SUMIFS($N$4:$N10,$C$4:$C10,'Q4 Setup'!$C$14,$B$4:$B10,"&lt;"&amp;$B11))/IFERROR(NETWORKDAYS($B11,'Q4 Setup'!$G$4),1),0)</f>
        <v>0</v>
      </c>
      <c r="P11" s="43" t="str">
        <f t="shared" si="5"/>
        <v/>
      </c>
    </row>
    <row r="12" spans="2:17" ht="18.75" customHeight="1" x14ac:dyDescent="0.2">
      <c r="B12" s="31">
        <v>46388</v>
      </c>
      <c r="C12" s="32" t="str">
        <f>'Q4 Setup'!$C$15</f>
        <v>Rep 9</v>
      </c>
      <c r="D12" s="33"/>
      <c r="E12" s="25"/>
      <c r="F12" s="34">
        <f t="shared" si="0"/>
        <v>0</v>
      </c>
      <c r="G12" s="34" t="str">
        <f t="shared" si="1"/>
        <v/>
      </c>
      <c r="H12" s="35" t="str">
        <f t="shared" si="2"/>
        <v/>
      </c>
      <c r="I12" s="36"/>
      <c r="J12" s="37">
        <f t="shared" si="3"/>
        <v>0</v>
      </c>
      <c r="K12" s="35" t="str">
        <f t="shared" si="4"/>
        <v/>
      </c>
      <c r="L12" s="25"/>
      <c r="M12" s="25"/>
      <c r="N12" s="26"/>
      <c r="O12" s="29">
        <f>IFERROR(('Q4 Setup'!$D$15-'Q4 Setup'!$E$15+SUMIFS($N$4:$N11,$C$4:$C11,'Q4 Setup'!$C$15)-SUMIFS($N$4:$N11,$C$4:$C11,'Q4 Setup'!$C$15,$B$4:$B11,"&lt;"&amp;$B12))/IFERROR(NETWORKDAYS($B12,'Q4 Setup'!$G$4),1),0)</f>
        <v>0</v>
      </c>
      <c r="P12" s="38" t="str">
        <f t="shared" si="5"/>
        <v/>
      </c>
    </row>
    <row r="13" spans="2:17" ht="18.75" customHeight="1" x14ac:dyDescent="0.2">
      <c r="B13" s="31">
        <v>46388</v>
      </c>
      <c r="C13" s="39" t="str">
        <f>'Q4 Setup'!$C$16</f>
        <v>Rep 10</v>
      </c>
      <c r="D13" s="33"/>
      <c r="E13" s="25"/>
      <c r="F13" s="40">
        <f t="shared" si="0"/>
        <v>0</v>
      </c>
      <c r="G13" s="40" t="str">
        <f t="shared" si="1"/>
        <v/>
      </c>
      <c r="H13" s="41" t="str">
        <f t="shared" si="2"/>
        <v/>
      </c>
      <c r="I13" s="36"/>
      <c r="J13" s="42">
        <f t="shared" si="3"/>
        <v>0</v>
      </c>
      <c r="K13" s="41" t="str">
        <f t="shared" si="4"/>
        <v/>
      </c>
      <c r="L13" s="25"/>
      <c r="M13" s="25"/>
      <c r="N13" s="26"/>
      <c r="O13" s="29">
        <f>IFERROR(('Q4 Setup'!$D$16-'Q4 Setup'!$E$16+SUMIFS($N$4:$N12,$C$4:$C12,'Q4 Setup'!$C$16)-SUMIFS($N$4:$N12,$C$4:$C12,'Q4 Setup'!$C$16,$B$4:$B12,"&lt;"&amp;$B13))/IFERROR(NETWORKDAYS($B13,'Q4 Setup'!$G$4),1),0)</f>
        <v>0</v>
      </c>
      <c r="P13" s="43" t="str">
        <f t="shared" si="5"/>
        <v/>
      </c>
    </row>
    <row r="14" spans="2:17" ht="18.75" customHeight="1" x14ac:dyDescent="0.2">
      <c r="B14" s="31">
        <v>46388</v>
      </c>
      <c r="C14" s="32">
        <f>'Q4 Setup'!$C$17</f>
        <v>0</v>
      </c>
      <c r="D14" s="33"/>
      <c r="E14" s="25"/>
      <c r="F14" s="34">
        <f t="shared" si="0"/>
        <v>0</v>
      </c>
      <c r="G14" s="34" t="str">
        <f t="shared" si="1"/>
        <v/>
      </c>
      <c r="H14" s="35" t="str">
        <f t="shared" si="2"/>
        <v/>
      </c>
      <c r="I14" s="36"/>
      <c r="J14" s="37">
        <f t="shared" si="3"/>
        <v>0</v>
      </c>
      <c r="K14" s="35" t="str">
        <f t="shared" si="4"/>
        <v/>
      </c>
      <c r="L14" s="25"/>
      <c r="M14" s="25"/>
      <c r="N14" s="26"/>
      <c r="O14" s="29">
        <f>IFERROR(('Q4 Setup'!$D$17-'Q4 Setup'!$E$17+SUMIFS($N$4:$N13,$C$4:$C13,'Q4 Setup'!$C$17)-SUMIFS($N$4:$N13,$C$4:$C13,'Q4 Setup'!$C$17,$B$4:$B13,"&lt;"&amp;$B14))/IFERROR(NETWORKDAYS($B14,'Q4 Setup'!$G$4),1),0)</f>
        <v>0</v>
      </c>
      <c r="P14" s="38" t="str">
        <f t="shared" si="5"/>
        <v/>
      </c>
    </row>
    <row r="15" spans="2:17" ht="18.75" customHeight="1" x14ac:dyDescent="0.2">
      <c r="B15" s="31">
        <v>46388</v>
      </c>
      <c r="C15" s="39">
        <f>'Q4 Setup'!$C$18</f>
        <v>0</v>
      </c>
      <c r="D15" s="33"/>
      <c r="E15" s="25"/>
      <c r="F15" s="40">
        <f t="shared" si="0"/>
        <v>0</v>
      </c>
      <c r="G15" s="40" t="str">
        <f t="shared" si="1"/>
        <v/>
      </c>
      <c r="H15" s="41" t="str">
        <f t="shared" si="2"/>
        <v/>
      </c>
      <c r="I15" s="36"/>
      <c r="J15" s="42">
        <f t="shared" si="3"/>
        <v>0</v>
      </c>
      <c r="K15" s="41" t="str">
        <f t="shared" si="4"/>
        <v/>
      </c>
      <c r="L15" s="25"/>
      <c r="M15" s="25"/>
      <c r="N15" s="26"/>
      <c r="O15" s="29">
        <f>IFERROR(('Q4 Setup'!$D$18-'Q4 Setup'!$E$18+SUMIFS($N$4:$N14,$C$4:$C14,'Q4 Setup'!$C$18)-SUMIFS($N$4:$N14,$C$4:$C14,'Q4 Setup'!$C$18,$B$4:$B14,"&lt;"&amp;$B15))/IFERROR(NETWORKDAYS($B15,'Q4 Setup'!$G$4),1),0)</f>
        <v>0</v>
      </c>
      <c r="P15" s="43" t="str">
        <f t="shared" si="5"/>
        <v/>
      </c>
    </row>
    <row r="16" spans="2:17" ht="4.5" customHeight="1" x14ac:dyDescent="0.2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</row>
    <row r="17" spans="2:17" ht="18.75" customHeight="1" x14ac:dyDescent="0.2">
      <c r="B17" s="31">
        <v>46391</v>
      </c>
      <c r="C17" s="32" t="str">
        <f>'Q4 Setup'!$C$7</f>
        <v>Rep 1</v>
      </c>
      <c r="D17" s="33"/>
      <c r="E17" s="25"/>
      <c r="F17" s="34">
        <f t="shared" ref="F17:F28" si="6">IFERROR(D17*7.5,"")</f>
        <v>0</v>
      </c>
      <c r="G17" s="34" t="str">
        <f t="shared" ref="G17:G28" si="7">IFERROR(E17/D17,"")</f>
        <v/>
      </c>
      <c r="H17" s="35" t="str">
        <f t="shared" ref="H17:H28" si="8">IFERROR(E17/F17,"")</f>
        <v/>
      </c>
      <c r="I17" s="36"/>
      <c r="J17" s="37">
        <f t="shared" ref="J17:J28" si="9">IFERROR(D17*0.375/24,"")</f>
        <v>0</v>
      </c>
      <c r="K17" s="35" t="str">
        <f t="shared" ref="K17:K28" si="10">IFERROR(I17/J17,"")</f>
        <v/>
      </c>
      <c r="L17" s="25"/>
      <c r="M17" s="25"/>
      <c r="N17" s="26"/>
      <c r="O17" s="29">
        <f>IFERROR(('Q4 Setup'!$D$7-'Q4 Setup'!$E$7+SUMIFS($N$4:$N16,$C$4:$C16,'Q4 Setup'!$C$7)-SUMIFS($N$4:$N16,$C$4:$C16,'Q4 Setup'!$C$7,$B$4:$B16,"&lt;"&amp;$B17))/IFERROR(NETWORKDAYS($B17,'Q4 Setup'!$G$4),1),0)</f>
        <v>0</v>
      </c>
      <c r="P17" s="38" t="str">
        <f t="shared" ref="P17:P28" si="11">IFERROR(N17/O17,"")</f>
        <v/>
      </c>
    </row>
    <row r="18" spans="2:17" ht="18.75" customHeight="1" x14ac:dyDescent="0.2">
      <c r="B18" s="31">
        <v>46391</v>
      </c>
      <c r="C18" s="39" t="str">
        <f>'Q4 Setup'!$C$8</f>
        <v>Rep 2</v>
      </c>
      <c r="D18" s="33"/>
      <c r="E18" s="25"/>
      <c r="F18" s="40">
        <f t="shared" si="6"/>
        <v>0</v>
      </c>
      <c r="G18" s="40" t="str">
        <f t="shared" si="7"/>
        <v/>
      </c>
      <c r="H18" s="41" t="str">
        <f t="shared" si="8"/>
        <v/>
      </c>
      <c r="I18" s="36"/>
      <c r="J18" s="42">
        <f t="shared" si="9"/>
        <v>0</v>
      </c>
      <c r="K18" s="41" t="str">
        <f t="shared" si="10"/>
        <v/>
      </c>
      <c r="L18" s="25"/>
      <c r="M18" s="25"/>
      <c r="N18" s="26"/>
      <c r="O18" s="29">
        <f>IFERROR(('Q4 Setup'!$D$8-'Q4 Setup'!$E$8+SUMIFS($N$4:$N17,$C$4:$C17,'Q4 Setup'!$C$8)-SUMIFS($N$4:$N17,$C$4:$C17,'Q4 Setup'!$C$8,$B$4:$B17,"&lt;"&amp;$B18))/IFERROR(NETWORKDAYS($B18,'Q4 Setup'!$G$4),1),0)</f>
        <v>0</v>
      </c>
      <c r="P18" s="43" t="str">
        <f t="shared" si="11"/>
        <v/>
      </c>
    </row>
    <row r="19" spans="2:17" ht="18.75" customHeight="1" x14ac:dyDescent="0.2">
      <c r="B19" s="31">
        <v>46391</v>
      </c>
      <c r="C19" s="32" t="str">
        <f>'Q4 Setup'!$C$9</f>
        <v>Rep 3</v>
      </c>
      <c r="D19" s="33"/>
      <c r="E19" s="25"/>
      <c r="F19" s="34">
        <f t="shared" si="6"/>
        <v>0</v>
      </c>
      <c r="G19" s="34" t="str">
        <f t="shared" si="7"/>
        <v/>
      </c>
      <c r="H19" s="35" t="str">
        <f t="shared" si="8"/>
        <v/>
      </c>
      <c r="I19" s="36"/>
      <c r="J19" s="37">
        <f t="shared" si="9"/>
        <v>0</v>
      </c>
      <c r="K19" s="35" t="str">
        <f t="shared" si="10"/>
        <v/>
      </c>
      <c r="L19" s="25"/>
      <c r="M19" s="25"/>
      <c r="N19" s="26"/>
      <c r="O19" s="29">
        <f>IFERROR(('Q4 Setup'!$D$9-'Q4 Setup'!$E$9+SUMIFS($N$4:$N18,$C$4:$C18,'Q4 Setup'!$C$9)-SUMIFS($N$4:$N18,$C$4:$C18,'Q4 Setup'!$C$9,$B$4:$B18,"&lt;"&amp;$B19))/IFERROR(NETWORKDAYS($B19,'Q4 Setup'!$G$4),1),0)</f>
        <v>0</v>
      </c>
      <c r="P19" s="38" t="str">
        <f t="shared" si="11"/>
        <v/>
      </c>
    </row>
    <row r="20" spans="2:17" ht="18.75" customHeight="1" x14ac:dyDescent="0.2">
      <c r="B20" s="31">
        <v>46391</v>
      </c>
      <c r="C20" s="39" t="str">
        <f>'Q4 Setup'!$C$10</f>
        <v>Rep 4</v>
      </c>
      <c r="D20" s="33"/>
      <c r="E20" s="25"/>
      <c r="F20" s="40">
        <f t="shared" si="6"/>
        <v>0</v>
      </c>
      <c r="G20" s="40" t="str">
        <f t="shared" si="7"/>
        <v/>
      </c>
      <c r="H20" s="41" t="str">
        <f t="shared" si="8"/>
        <v/>
      </c>
      <c r="I20" s="36"/>
      <c r="J20" s="42">
        <f t="shared" si="9"/>
        <v>0</v>
      </c>
      <c r="K20" s="41" t="str">
        <f t="shared" si="10"/>
        <v/>
      </c>
      <c r="L20" s="25"/>
      <c r="M20" s="25"/>
      <c r="N20" s="26"/>
      <c r="O20" s="29">
        <f>IFERROR(('Q4 Setup'!$D$10-'Q4 Setup'!$E$10+SUMIFS($N$4:$N19,$C$4:$C19,'Q4 Setup'!$C$10)-SUMIFS($N$4:$N19,$C$4:$C19,'Q4 Setup'!$C$10,$B$4:$B19,"&lt;"&amp;$B20))/IFERROR(NETWORKDAYS($B20,'Q4 Setup'!$G$4),1),0)</f>
        <v>0</v>
      </c>
      <c r="P20" s="43" t="str">
        <f t="shared" si="11"/>
        <v/>
      </c>
    </row>
    <row r="21" spans="2:17" ht="18.75" customHeight="1" x14ac:dyDescent="0.2">
      <c r="B21" s="31">
        <v>46391</v>
      </c>
      <c r="C21" s="32" t="str">
        <f>'Q4 Setup'!$C$11</f>
        <v>Rep 5</v>
      </c>
      <c r="D21" s="33"/>
      <c r="E21" s="25"/>
      <c r="F21" s="34">
        <f t="shared" si="6"/>
        <v>0</v>
      </c>
      <c r="G21" s="34" t="str">
        <f t="shared" si="7"/>
        <v/>
      </c>
      <c r="H21" s="35" t="str">
        <f t="shared" si="8"/>
        <v/>
      </c>
      <c r="I21" s="36"/>
      <c r="J21" s="37">
        <f t="shared" si="9"/>
        <v>0</v>
      </c>
      <c r="K21" s="35" t="str">
        <f t="shared" si="10"/>
        <v/>
      </c>
      <c r="L21" s="25"/>
      <c r="M21" s="25"/>
      <c r="N21" s="26"/>
      <c r="O21" s="29">
        <f>IFERROR(('Q4 Setup'!$D$11-'Q4 Setup'!$E$11+SUMIFS($N$4:$N20,$C$4:$C20,'Q4 Setup'!$C$11)-SUMIFS($N$4:$N20,$C$4:$C20,'Q4 Setup'!$C$11,$B$4:$B20,"&lt;"&amp;$B21))/IFERROR(NETWORKDAYS($B21,'Q4 Setup'!$G$4),1),0)</f>
        <v>0</v>
      </c>
      <c r="P21" s="38" t="str">
        <f t="shared" si="11"/>
        <v/>
      </c>
    </row>
    <row r="22" spans="2:17" ht="18.75" customHeight="1" x14ac:dyDescent="0.2">
      <c r="B22" s="31">
        <v>46391</v>
      </c>
      <c r="C22" s="39" t="str">
        <f>'Q4 Setup'!$C$12</f>
        <v>Rep 6</v>
      </c>
      <c r="D22" s="33"/>
      <c r="E22" s="25"/>
      <c r="F22" s="40">
        <f t="shared" si="6"/>
        <v>0</v>
      </c>
      <c r="G22" s="40" t="str">
        <f t="shared" si="7"/>
        <v/>
      </c>
      <c r="H22" s="41" t="str">
        <f t="shared" si="8"/>
        <v/>
      </c>
      <c r="I22" s="36"/>
      <c r="J22" s="42">
        <f t="shared" si="9"/>
        <v>0</v>
      </c>
      <c r="K22" s="41" t="str">
        <f t="shared" si="10"/>
        <v/>
      </c>
      <c r="L22" s="25"/>
      <c r="M22" s="25"/>
      <c r="N22" s="26"/>
      <c r="O22" s="29">
        <f>IFERROR(('Q4 Setup'!$D$12-'Q4 Setup'!$E$12+SUMIFS($N$4:$N21,$C$4:$C21,'Q4 Setup'!$C$12)-SUMIFS($N$4:$N21,$C$4:$C21,'Q4 Setup'!$C$12,$B$4:$B21,"&lt;"&amp;$B22))/IFERROR(NETWORKDAYS($B22,'Q4 Setup'!$G$4),1),0)</f>
        <v>0</v>
      </c>
      <c r="P22" s="43" t="str">
        <f t="shared" si="11"/>
        <v/>
      </c>
    </row>
    <row r="23" spans="2:17" ht="18.75" customHeight="1" x14ac:dyDescent="0.2">
      <c r="B23" s="31">
        <v>46391</v>
      </c>
      <c r="C23" s="32" t="str">
        <f>'Q4 Setup'!$C$13</f>
        <v>Rep 7</v>
      </c>
      <c r="D23" s="33"/>
      <c r="E23" s="25"/>
      <c r="F23" s="34">
        <f t="shared" si="6"/>
        <v>0</v>
      </c>
      <c r="G23" s="34" t="str">
        <f t="shared" si="7"/>
        <v/>
      </c>
      <c r="H23" s="35" t="str">
        <f t="shared" si="8"/>
        <v/>
      </c>
      <c r="I23" s="36"/>
      <c r="J23" s="37">
        <f t="shared" si="9"/>
        <v>0</v>
      </c>
      <c r="K23" s="35" t="str">
        <f t="shared" si="10"/>
        <v/>
      </c>
      <c r="L23" s="25"/>
      <c r="M23" s="25"/>
      <c r="N23" s="26"/>
      <c r="O23" s="29">
        <f>IFERROR(('Q4 Setup'!$D$13-'Q4 Setup'!$E$13+SUMIFS($N$4:$N22,$C$4:$C22,'Q4 Setup'!$C$13)-SUMIFS($N$4:$N22,$C$4:$C22,'Q4 Setup'!$C$13,$B$4:$B22,"&lt;"&amp;$B23))/IFERROR(NETWORKDAYS($B23,'Q4 Setup'!$G$4),1),0)</f>
        <v>0</v>
      </c>
      <c r="P23" s="38" t="str">
        <f t="shared" si="11"/>
        <v/>
      </c>
    </row>
    <row r="24" spans="2:17" ht="18.75" customHeight="1" x14ac:dyDescent="0.2">
      <c r="B24" s="31">
        <v>46391</v>
      </c>
      <c r="C24" s="39" t="str">
        <f>'Q4 Setup'!$C$14</f>
        <v>Rep 8</v>
      </c>
      <c r="D24" s="33"/>
      <c r="E24" s="25"/>
      <c r="F24" s="40">
        <f t="shared" si="6"/>
        <v>0</v>
      </c>
      <c r="G24" s="40" t="str">
        <f t="shared" si="7"/>
        <v/>
      </c>
      <c r="H24" s="41" t="str">
        <f t="shared" si="8"/>
        <v/>
      </c>
      <c r="I24" s="36"/>
      <c r="J24" s="42">
        <f t="shared" si="9"/>
        <v>0</v>
      </c>
      <c r="K24" s="41" t="str">
        <f t="shared" si="10"/>
        <v/>
      </c>
      <c r="L24" s="25"/>
      <c r="M24" s="25"/>
      <c r="N24" s="26"/>
      <c r="O24" s="29">
        <f>IFERROR(('Q4 Setup'!$D$14-'Q4 Setup'!$E$14+SUMIFS($N$4:$N23,$C$4:$C23,'Q4 Setup'!$C$14)-SUMIFS($N$4:$N23,$C$4:$C23,'Q4 Setup'!$C$14,$B$4:$B23,"&lt;"&amp;$B24))/IFERROR(NETWORKDAYS($B24,'Q4 Setup'!$G$4),1),0)</f>
        <v>0</v>
      </c>
      <c r="P24" s="43" t="str">
        <f t="shared" si="11"/>
        <v/>
      </c>
    </row>
    <row r="25" spans="2:17" ht="18.75" customHeight="1" x14ac:dyDescent="0.2">
      <c r="B25" s="31">
        <v>46391</v>
      </c>
      <c r="C25" s="32" t="str">
        <f>'Q4 Setup'!$C$15</f>
        <v>Rep 9</v>
      </c>
      <c r="D25" s="33"/>
      <c r="E25" s="25"/>
      <c r="F25" s="34">
        <f t="shared" si="6"/>
        <v>0</v>
      </c>
      <c r="G25" s="34" t="str">
        <f t="shared" si="7"/>
        <v/>
      </c>
      <c r="H25" s="35" t="str">
        <f t="shared" si="8"/>
        <v/>
      </c>
      <c r="I25" s="36"/>
      <c r="J25" s="37">
        <f t="shared" si="9"/>
        <v>0</v>
      </c>
      <c r="K25" s="35" t="str">
        <f t="shared" si="10"/>
        <v/>
      </c>
      <c r="L25" s="25"/>
      <c r="M25" s="25"/>
      <c r="N25" s="26"/>
      <c r="O25" s="29">
        <f>IFERROR(('Q4 Setup'!$D$15-'Q4 Setup'!$E$15+SUMIFS($N$4:$N24,$C$4:$C24,'Q4 Setup'!$C$15)-SUMIFS($N$4:$N24,$C$4:$C24,'Q4 Setup'!$C$15,$B$4:$B24,"&lt;"&amp;$B25))/IFERROR(NETWORKDAYS($B25,'Q4 Setup'!$G$4),1),0)</f>
        <v>0</v>
      </c>
      <c r="P25" s="38" t="str">
        <f t="shared" si="11"/>
        <v/>
      </c>
    </row>
    <row r="26" spans="2:17" ht="18.75" customHeight="1" x14ac:dyDescent="0.2">
      <c r="B26" s="31">
        <v>46391</v>
      </c>
      <c r="C26" s="39" t="str">
        <f>'Q4 Setup'!$C$16</f>
        <v>Rep 10</v>
      </c>
      <c r="D26" s="33"/>
      <c r="E26" s="25"/>
      <c r="F26" s="40">
        <f t="shared" si="6"/>
        <v>0</v>
      </c>
      <c r="G26" s="40" t="str">
        <f t="shared" si="7"/>
        <v/>
      </c>
      <c r="H26" s="41" t="str">
        <f t="shared" si="8"/>
        <v/>
      </c>
      <c r="I26" s="36"/>
      <c r="J26" s="42">
        <f t="shared" si="9"/>
        <v>0</v>
      </c>
      <c r="K26" s="41" t="str">
        <f t="shared" si="10"/>
        <v/>
      </c>
      <c r="L26" s="25"/>
      <c r="M26" s="25"/>
      <c r="N26" s="26"/>
      <c r="O26" s="29">
        <f>IFERROR(('Q4 Setup'!$D$16-'Q4 Setup'!$E$16+SUMIFS($N$4:$N25,$C$4:$C25,'Q4 Setup'!$C$16)-SUMIFS($N$4:$N25,$C$4:$C25,'Q4 Setup'!$C$16,$B$4:$B25,"&lt;"&amp;$B26))/IFERROR(NETWORKDAYS($B26,'Q4 Setup'!$G$4),1),0)</f>
        <v>0</v>
      </c>
      <c r="P26" s="43" t="str">
        <f t="shared" si="11"/>
        <v/>
      </c>
    </row>
    <row r="27" spans="2:17" ht="18.75" customHeight="1" x14ac:dyDescent="0.2">
      <c r="B27" s="31">
        <v>46391</v>
      </c>
      <c r="C27" s="32">
        <f>'Q4 Setup'!$C$17</f>
        <v>0</v>
      </c>
      <c r="D27" s="33"/>
      <c r="E27" s="25"/>
      <c r="F27" s="34">
        <f t="shared" si="6"/>
        <v>0</v>
      </c>
      <c r="G27" s="34" t="str">
        <f t="shared" si="7"/>
        <v/>
      </c>
      <c r="H27" s="35" t="str">
        <f t="shared" si="8"/>
        <v/>
      </c>
      <c r="I27" s="36"/>
      <c r="J27" s="37">
        <f t="shared" si="9"/>
        <v>0</v>
      </c>
      <c r="K27" s="35" t="str">
        <f t="shared" si="10"/>
        <v/>
      </c>
      <c r="L27" s="25"/>
      <c r="M27" s="25"/>
      <c r="N27" s="26"/>
      <c r="O27" s="29">
        <f>IFERROR(('Q4 Setup'!$D$17-'Q4 Setup'!$E$17+SUMIFS($N$4:$N26,$C$4:$C26,'Q4 Setup'!$C$17)-SUMIFS($N$4:$N26,$C$4:$C26,'Q4 Setup'!$C$17,$B$4:$B26,"&lt;"&amp;$B27))/IFERROR(NETWORKDAYS($B27,'Q4 Setup'!$G$4),1),0)</f>
        <v>0</v>
      </c>
      <c r="P27" s="38" t="str">
        <f t="shared" si="11"/>
        <v/>
      </c>
    </row>
    <row r="28" spans="2:17" ht="18.75" customHeight="1" x14ac:dyDescent="0.2">
      <c r="B28" s="31">
        <v>46391</v>
      </c>
      <c r="C28" s="39">
        <f>'Q4 Setup'!$C$18</f>
        <v>0</v>
      </c>
      <c r="D28" s="33"/>
      <c r="E28" s="25"/>
      <c r="F28" s="40">
        <f t="shared" si="6"/>
        <v>0</v>
      </c>
      <c r="G28" s="40" t="str">
        <f t="shared" si="7"/>
        <v/>
      </c>
      <c r="H28" s="41" t="str">
        <f t="shared" si="8"/>
        <v/>
      </c>
      <c r="I28" s="36"/>
      <c r="J28" s="42">
        <f t="shared" si="9"/>
        <v>0</v>
      </c>
      <c r="K28" s="41" t="str">
        <f t="shared" si="10"/>
        <v/>
      </c>
      <c r="L28" s="25"/>
      <c r="M28" s="25"/>
      <c r="N28" s="26"/>
      <c r="O28" s="29">
        <f>IFERROR(('Q4 Setup'!$D$18-'Q4 Setup'!$E$18+SUMIFS($N$4:$N27,$C$4:$C27,'Q4 Setup'!$C$18)-SUMIFS($N$4:$N27,$C$4:$C27,'Q4 Setup'!$C$18,$B$4:$B27,"&lt;"&amp;$B28))/IFERROR(NETWORKDAYS($B28,'Q4 Setup'!$G$4),1),0)</f>
        <v>0</v>
      </c>
      <c r="P28" s="43" t="str">
        <f t="shared" si="11"/>
        <v/>
      </c>
    </row>
    <row r="29" spans="2:17" ht="4.5" customHeight="1" x14ac:dyDescent="0.2"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</row>
    <row r="30" spans="2:17" ht="18.75" customHeight="1" x14ac:dyDescent="0.2">
      <c r="B30" s="31">
        <v>46392</v>
      </c>
      <c r="C30" s="32" t="str">
        <f>'Q4 Setup'!$C$7</f>
        <v>Rep 1</v>
      </c>
      <c r="D30" s="33"/>
      <c r="E30" s="25"/>
      <c r="F30" s="34">
        <f t="shared" ref="F30:F41" si="12">IFERROR(D30*7.5,"")</f>
        <v>0</v>
      </c>
      <c r="G30" s="34" t="str">
        <f t="shared" ref="G30:G41" si="13">IFERROR(E30/D30,"")</f>
        <v/>
      </c>
      <c r="H30" s="35" t="str">
        <f t="shared" ref="H30:H41" si="14">IFERROR(E30/F30,"")</f>
        <v/>
      </c>
      <c r="I30" s="36"/>
      <c r="J30" s="37">
        <f t="shared" ref="J30:J41" si="15">IFERROR(D30*0.375/24,"")</f>
        <v>0</v>
      </c>
      <c r="K30" s="35" t="str">
        <f t="shared" ref="K30:K41" si="16">IFERROR(I30/J30,"")</f>
        <v/>
      </c>
      <c r="L30" s="25"/>
      <c r="M30" s="25"/>
      <c r="N30" s="26"/>
      <c r="O30" s="29">
        <f>IFERROR(('Q4 Setup'!$D$7-'Q4 Setup'!$E$7+SUMIFS($N$4:$N29,$C$4:$C29,'Q4 Setup'!$C$7)-SUMIFS($N$4:$N29,$C$4:$C29,'Q4 Setup'!$C$7,$B$4:$B29,"&lt;"&amp;$B30))/IFERROR(NETWORKDAYS($B30,'Q4 Setup'!$G$4),1),0)</f>
        <v>0</v>
      </c>
      <c r="P30" s="38" t="str">
        <f t="shared" ref="P30:P41" si="17">IFERROR(N30/O30,"")</f>
        <v/>
      </c>
    </row>
    <row r="31" spans="2:17" ht="18.75" customHeight="1" x14ac:dyDescent="0.2">
      <c r="B31" s="31">
        <v>46392</v>
      </c>
      <c r="C31" s="39" t="str">
        <f>'Q4 Setup'!$C$8</f>
        <v>Rep 2</v>
      </c>
      <c r="D31" s="33"/>
      <c r="E31" s="25"/>
      <c r="F31" s="40">
        <f t="shared" si="12"/>
        <v>0</v>
      </c>
      <c r="G31" s="40" t="str">
        <f t="shared" si="13"/>
        <v/>
      </c>
      <c r="H31" s="41" t="str">
        <f t="shared" si="14"/>
        <v/>
      </c>
      <c r="I31" s="36"/>
      <c r="J31" s="42">
        <f t="shared" si="15"/>
        <v>0</v>
      </c>
      <c r="K31" s="41" t="str">
        <f t="shared" si="16"/>
        <v/>
      </c>
      <c r="L31" s="25"/>
      <c r="M31" s="25"/>
      <c r="N31" s="26"/>
      <c r="O31" s="29">
        <f>IFERROR(('Q4 Setup'!$D$8-'Q4 Setup'!$E$8+SUMIFS($N$4:$N30,$C$4:$C30,'Q4 Setup'!$C$8)-SUMIFS($N$4:$N30,$C$4:$C30,'Q4 Setup'!$C$8,$B$4:$B30,"&lt;"&amp;$B31))/IFERROR(NETWORKDAYS($B31,'Q4 Setup'!$G$4),1),0)</f>
        <v>0</v>
      </c>
      <c r="P31" s="43" t="str">
        <f t="shared" si="17"/>
        <v/>
      </c>
    </row>
    <row r="32" spans="2:17" ht="18.75" customHeight="1" x14ac:dyDescent="0.2">
      <c r="B32" s="31">
        <v>46392</v>
      </c>
      <c r="C32" s="32" t="str">
        <f>'Q4 Setup'!$C$9</f>
        <v>Rep 3</v>
      </c>
      <c r="D32" s="33"/>
      <c r="E32" s="25"/>
      <c r="F32" s="34">
        <f t="shared" si="12"/>
        <v>0</v>
      </c>
      <c r="G32" s="34" t="str">
        <f t="shared" si="13"/>
        <v/>
      </c>
      <c r="H32" s="35" t="str">
        <f t="shared" si="14"/>
        <v/>
      </c>
      <c r="I32" s="36"/>
      <c r="J32" s="37">
        <f t="shared" si="15"/>
        <v>0</v>
      </c>
      <c r="K32" s="35" t="str">
        <f t="shared" si="16"/>
        <v/>
      </c>
      <c r="L32" s="25"/>
      <c r="M32" s="25"/>
      <c r="N32" s="26"/>
      <c r="O32" s="29">
        <f>IFERROR(('Q4 Setup'!$D$9-'Q4 Setup'!$E$9+SUMIFS($N$4:$N31,$C$4:$C31,'Q4 Setup'!$C$9)-SUMIFS($N$4:$N31,$C$4:$C31,'Q4 Setup'!$C$9,$B$4:$B31,"&lt;"&amp;$B32))/IFERROR(NETWORKDAYS($B32,'Q4 Setup'!$G$4),1),0)</f>
        <v>0</v>
      </c>
      <c r="P32" s="38" t="str">
        <f t="shared" si="17"/>
        <v/>
      </c>
    </row>
    <row r="33" spans="2:17" ht="18.75" customHeight="1" x14ac:dyDescent="0.2">
      <c r="B33" s="31">
        <v>46392</v>
      </c>
      <c r="C33" s="39" t="str">
        <f>'Q4 Setup'!$C$10</f>
        <v>Rep 4</v>
      </c>
      <c r="D33" s="33"/>
      <c r="E33" s="25"/>
      <c r="F33" s="40">
        <f t="shared" si="12"/>
        <v>0</v>
      </c>
      <c r="G33" s="40" t="str">
        <f t="shared" si="13"/>
        <v/>
      </c>
      <c r="H33" s="41" t="str">
        <f t="shared" si="14"/>
        <v/>
      </c>
      <c r="I33" s="36"/>
      <c r="J33" s="42">
        <f t="shared" si="15"/>
        <v>0</v>
      </c>
      <c r="K33" s="41" t="str">
        <f t="shared" si="16"/>
        <v/>
      </c>
      <c r="L33" s="25"/>
      <c r="M33" s="25"/>
      <c r="N33" s="26"/>
      <c r="O33" s="29">
        <f>IFERROR(('Q4 Setup'!$D$10-'Q4 Setup'!$E$10+SUMIFS($N$4:$N32,$C$4:$C32,'Q4 Setup'!$C$10)-SUMIFS($N$4:$N32,$C$4:$C32,'Q4 Setup'!$C$10,$B$4:$B32,"&lt;"&amp;$B33))/IFERROR(NETWORKDAYS($B33,'Q4 Setup'!$G$4),1),0)</f>
        <v>0</v>
      </c>
      <c r="P33" s="43" t="str">
        <f t="shared" si="17"/>
        <v/>
      </c>
    </row>
    <row r="34" spans="2:17" ht="18.75" customHeight="1" x14ac:dyDescent="0.2">
      <c r="B34" s="31">
        <v>46392</v>
      </c>
      <c r="C34" s="32" t="str">
        <f>'Q4 Setup'!$C$11</f>
        <v>Rep 5</v>
      </c>
      <c r="D34" s="33"/>
      <c r="E34" s="25"/>
      <c r="F34" s="34">
        <f t="shared" si="12"/>
        <v>0</v>
      </c>
      <c r="G34" s="34" t="str">
        <f t="shared" si="13"/>
        <v/>
      </c>
      <c r="H34" s="35" t="str">
        <f t="shared" si="14"/>
        <v/>
      </c>
      <c r="I34" s="36"/>
      <c r="J34" s="37">
        <f t="shared" si="15"/>
        <v>0</v>
      </c>
      <c r="K34" s="35" t="str">
        <f t="shared" si="16"/>
        <v/>
      </c>
      <c r="L34" s="25"/>
      <c r="M34" s="25"/>
      <c r="N34" s="26"/>
      <c r="O34" s="29">
        <f>IFERROR(('Q4 Setup'!$D$11-'Q4 Setup'!$E$11+SUMIFS($N$4:$N33,$C$4:$C33,'Q4 Setup'!$C$11)-SUMIFS($N$4:$N33,$C$4:$C33,'Q4 Setup'!$C$11,$B$4:$B33,"&lt;"&amp;$B34))/IFERROR(NETWORKDAYS($B34,'Q4 Setup'!$G$4),1),0)</f>
        <v>0</v>
      </c>
      <c r="P34" s="38" t="str">
        <f t="shared" si="17"/>
        <v/>
      </c>
    </row>
    <row r="35" spans="2:17" ht="18.75" customHeight="1" x14ac:dyDescent="0.2">
      <c r="B35" s="31">
        <v>46392</v>
      </c>
      <c r="C35" s="39" t="str">
        <f>'Q4 Setup'!$C$12</f>
        <v>Rep 6</v>
      </c>
      <c r="D35" s="33"/>
      <c r="E35" s="25"/>
      <c r="F35" s="40">
        <f t="shared" si="12"/>
        <v>0</v>
      </c>
      <c r="G35" s="40" t="str">
        <f t="shared" si="13"/>
        <v/>
      </c>
      <c r="H35" s="41" t="str">
        <f t="shared" si="14"/>
        <v/>
      </c>
      <c r="I35" s="36"/>
      <c r="J35" s="42">
        <f t="shared" si="15"/>
        <v>0</v>
      </c>
      <c r="K35" s="41" t="str">
        <f t="shared" si="16"/>
        <v/>
      </c>
      <c r="L35" s="25"/>
      <c r="M35" s="25"/>
      <c r="N35" s="26"/>
      <c r="O35" s="29">
        <f>IFERROR(('Q4 Setup'!$D$12-'Q4 Setup'!$E$12+SUMIFS($N$4:$N34,$C$4:$C34,'Q4 Setup'!$C$12)-SUMIFS($N$4:$N34,$C$4:$C34,'Q4 Setup'!$C$12,$B$4:$B34,"&lt;"&amp;$B35))/IFERROR(NETWORKDAYS($B35,'Q4 Setup'!$G$4),1),0)</f>
        <v>0</v>
      </c>
      <c r="P35" s="43" t="str">
        <f t="shared" si="17"/>
        <v/>
      </c>
    </row>
    <row r="36" spans="2:17" ht="18.75" customHeight="1" x14ac:dyDescent="0.2">
      <c r="B36" s="31">
        <v>46392</v>
      </c>
      <c r="C36" s="32" t="str">
        <f>'Q4 Setup'!$C$13</f>
        <v>Rep 7</v>
      </c>
      <c r="D36" s="33"/>
      <c r="E36" s="25"/>
      <c r="F36" s="34">
        <f t="shared" si="12"/>
        <v>0</v>
      </c>
      <c r="G36" s="34" t="str">
        <f t="shared" si="13"/>
        <v/>
      </c>
      <c r="H36" s="35" t="str">
        <f t="shared" si="14"/>
        <v/>
      </c>
      <c r="I36" s="36"/>
      <c r="J36" s="37">
        <f t="shared" si="15"/>
        <v>0</v>
      </c>
      <c r="K36" s="35" t="str">
        <f t="shared" si="16"/>
        <v/>
      </c>
      <c r="L36" s="25"/>
      <c r="M36" s="25"/>
      <c r="N36" s="26"/>
      <c r="O36" s="29">
        <f>IFERROR(('Q4 Setup'!$D$13-'Q4 Setup'!$E$13+SUMIFS($N$4:$N35,$C$4:$C35,'Q4 Setup'!$C$13)-SUMIFS($N$4:$N35,$C$4:$C35,'Q4 Setup'!$C$13,$B$4:$B35,"&lt;"&amp;$B36))/IFERROR(NETWORKDAYS($B36,'Q4 Setup'!$G$4),1),0)</f>
        <v>0</v>
      </c>
      <c r="P36" s="38" t="str">
        <f t="shared" si="17"/>
        <v/>
      </c>
    </row>
    <row r="37" spans="2:17" ht="18.75" customHeight="1" x14ac:dyDescent="0.2">
      <c r="B37" s="31">
        <v>46392</v>
      </c>
      <c r="C37" s="39" t="str">
        <f>'Q4 Setup'!$C$14</f>
        <v>Rep 8</v>
      </c>
      <c r="D37" s="33"/>
      <c r="E37" s="25"/>
      <c r="F37" s="40">
        <f t="shared" si="12"/>
        <v>0</v>
      </c>
      <c r="G37" s="40" t="str">
        <f t="shared" si="13"/>
        <v/>
      </c>
      <c r="H37" s="41" t="str">
        <f t="shared" si="14"/>
        <v/>
      </c>
      <c r="I37" s="36"/>
      <c r="J37" s="42">
        <f t="shared" si="15"/>
        <v>0</v>
      </c>
      <c r="K37" s="41" t="str">
        <f t="shared" si="16"/>
        <v/>
      </c>
      <c r="L37" s="25"/>
      <c r="M37" s="25"/>
      <c r="N37" s="26"/>
      <c r="O37" s="29">
        <f>IFERROR(('Q4 Setup'!$D$14-'Q4 Setup'!$E$14+SUMIFS($N$4:$N36,$C$4:$C36,'Q4 Setup'!$C$14)-SUMIFS($N$4:$N36,$C$4:$C36,'Q4 Setup'!$C$14,$B$4:$B36,"&lt;"&amp;$B37))/IFERROR(NETWORKDAYS($B37,'Q4 Setup'!$G$4),1),0)</f>
        <v>0</v>
      </c>
      <c r="P37" s="43" t="str">
        <f t="shared" si="17"/>
        <v/>
      </c>
    </row>
    <row r="38" spans="2:17" ht="18.75" customHeight="1" x14ac:dyDescent="0.2">
      <c r="B38" s="31">
        <v>46392</v>
      </c>
      <c r="C38" s="32" t="str">
        <f>'Q4 Setup'!$C$15</f>
        <v>Rep 9</v>
      </c>
      <c r="D38" s="33"/>
      <c r="E38" s="25"/>
      <c r="F38" s="34">
        <f t="shared" si="12"/>
        <v>0</v>
      </c>
      <c r="G38" s="34" t="str">
        <f t="shared" si="13"/>
        <v/>
      </c>
      <c r="H38" s="35" t="str">
        <f t="shared" si="14"/>
        <v/>
      </c>
      <c r="I38" s="36"/>
      <c r="J38" s="37">
        <f t="shared" si="15"/>
        <v>0</v>
      </c>
      <c r="K38" s="35" t="str">
        <f t="shared" si="16"/>
        <v/>
      </c>
      <c r="L38" s="25"/>
      <c r="M38" s="25"/>
      <c r="N38" s="26"/>
      <c r="O38" s="29">
        <f>IFERROR(('Q4 Setup'!$D$15-'Q4 Setup'!$E$15+SUMIFS($N$4:$N37,$C$4:$C37,'Q4 Setup'!$C$15)-SUMIFS($N$4:$N37,$C$4:$C37,'Q4 Setup'!$C$15,$B$4:$B37,"&lt;"&amp;$B38))/IFERROR(NETWORKDAYS($B38,'Q4 Setup'!$G$4),1),0)</f>
        <v>0</v>
      </c>
      <c r="P38" s="38" t="str">
        <f t="shared" si="17"/>
        <v/>
      </c>
    </row>
    <row r="39" spans="2:17" ht="18.75" customHeight="1" x14ac:dyDescent="0.2">
      <c r="B39" s="31">
        <v>46392</v>
      </c>
      <c r="C39" s="39" t="str">
        <f>'Q4 Setup'!$C$16</f>
        <v>Rep 10</v>
      </c>
      <c r="D39" s="33"/>
      <c r="E39" s="25"/>
      <c r="F39" s="40">
        <f t="shared" si="12"/>
        <v>0</v>
      </c>
      <c r="G39" s="40" t="str">
        <f t="shared" si="13"/>
        <v/>
      </c>
      <c r="H39" s="41" t="str">
        <f t="shared" si="14"/>
        <v/>
      </c>
      <c r="I39" s="36"/>
      <c r="J39" s="42">
        <f t="shared" si="15"/>
        <v>0</v>
      </c>
      <c r="K39" s="41" t="str">
        <f t="shared" si="16"/>
        <v/>
      </c>
      <c r="L39" s="25"/>
      <c r="M39" s="25"/>
      <c r="N39" s="26"/>
      <c r="O39" s="29">
        <f>IFERROR(('Q4 Setup'!$D$16-'Q4 Setup'!$E$16+SUMIFS($N$4:$N38,$C$4:$C38,'Q4 Setup'!$C$16)-SUMIFS($N$4:$N38,$C$4:$C38,'Q4 Setup'!$C$16,$B$4:$B38,"&lt;"&amp;$B39))/IFERROR(NETWORKDAYS($B39,'Q4 Setup'!$G$4),1),0)</f>
        <v>0</v>
      </c>
      <c r="P39" s="43" t="str">
        <f t="shared" si="17"/>
        <v/>
      </c>
    </row>
    <row r="40" spans="2:17" ht="18.75" customHeight="1" x14ac:dyDescent="0.2">
      <c r="B40" s="31">
        <v>46392</v>
      </c>
      <c r="C40" s="32">
        <f>'Q4 Setup'!$C$17</f>
        <v>0</v>
      </c>
      <c r="D40" s="33"/>
      <c r="E40" s="25"/>
      <c r="F40" s="34">
        <f t="shared" si="12"/>
        <v>0</v>
      </c>
      <c r="G40" s="34" t="str">
        <f t="shared" si="13"/>
        <v/>
      </c>
      <c r="H40" s="35" t="str">
        <f t="shared" si="14"/>
        <v/>
      </c>
      <c r="I40" s="36"/>
      <c r="J40" s="37">
        <f t="shared" si="15"/>
        <v>0</v>
      </c>
      <c r="K40" s="35" t="str">
        <f t="shared" si="16"/>
        <v/>
      </c>
      <c r="L40" s="25"/>
      <c r="M40" s="25"/>
      <c r="N40" s="26"/>
      <c r="O40" s="29">
        <f>IFERROR(('Q4 Setup'!$D$17-'Q4 Setup'!$E$17+SUMIFS($N$4:$N39,$C$4:$C39,'Q4 Setup'!$C$17)-SUMIFS($N$4:$N39,$C$4:$C39,'Q4 Setup'!$C$17,$B$4:$B39,"&lt;"&amp;$B40))/IFERROR(NETWORKDAYS($B40,'Q4 Setup'!$G$4),1),0)</f>
        <v>0</v>
      </c>
      <c r="P40" s="38" t="str">
        <f t="shared" si="17"/>
        <v/>
      </c>
    </row>
    <row r="41" spans="2:17" ht="18.75" customHeight="1" x14ac:dyDescent="0.2">
      <c r="B41" s="31">
        <v>46392</v>
      </c>
      <c r="C41" s="39">
        <f>'Q4 Setup'!$C$18</f>
        <v>0</v>
      </c>
      <c r="D41" s="33"/>
      <c r="E41" s="25"/>
      <c r="F41" s="40">
        <f t="shared" si="12"/>
        <v>0</v>
      </c>
      <c r="G41" s="40" t="str">
        <f t="shared" si="13"/>
        <v/>
      </c>
      <c r="H41" s="41" t="str">
        <f t="shared" si="14"/>
        <v/>
      </c>
      <c r="I41" s="36"/>
      <c r="J41" s="42">
        <f t="shared" si="15"/>
        <v>0</v>
      </c>
      <c r="K41" s="41" t="str">
        <f t="shared" si="16"/>
        <v/>
      </c>
      <c r="L41" s="25"/>
      <c r="M41" s="25"/>
      <c r="N41" s="26"/>
      <c r="O41" s="29">
        <f>IFERROR(('Q4 Setup'!$D$18-'Q4 Setup'!$E$18+SUMIFS($N$4:$N40,$C$4:$C40,'Q4 Setup'!$C$18)-SUMIFS($N$4:$N40,$C$4:$C40,'Q4 Setup'!$C$18,$B$4:$B40,"&lt;"&amp;$B41))/IFERROR(NETWORKDAYS($B41,'Q4 Setup'!$G$4),1),0)</f>
        <v>0</v>
      </c>
      <c r="P41" s="43" t="str">
        <f t="shared" si="17"/>
        <v/>
      </c>
    </row>
    <row r="42" spans="2:17" ht="4.5" customHeight="1" x14ac:dyDescent="0.2"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</row>
    <row r="43" spans="2:17" ht="18.75" customHeight="1" x14ac:dyDescent="0.2">
      <c r="B43" s="31">
        <v>46393</v>
      </c>
      <c r="C43" s="32" t="str">
        <f>'Q4 Setup'!$C$7</f>
        <v>Rep 1</v>
      </c>
      <c r="D43" s="33"/>
      <c r="E43" s="25"/>
      <c r="F43" s="34">
        <f t="shared" ref="F43:F54" si="18">IFERROR(D43*7.5,"")</f>
        <v>0</v>
      </c>
      <c r="G43" s="34" t="str">
        <f t="shared" ref="G43:G54" si="19">IFERROR(E43/D43,"")</f>
        <v/>
      </c>
      <c r="H43" s="35" t="str">
        <f t="shared" ref="H43:H54" si="20">IFERROR(E43/F43,"")</f>
        <v/>
      </c>
      <c r="I43" s="36"/>
      <c r="J43" s="37">
        <f t="shared" ref="J43:J54" si="21">IFERROR(D43*0.375/24,"")</f>
        <v>0</v>
      </c>
      <c r="K43" s="35" t="str">
        <f t="shared" ref="K43:K54" si="22">IFERROR(I43/J43,"")</f>
        <v/>
      </c>
      <c r="L43" s="25"/>
      <c r="M43" s="25"/>
      <c r="N43" s="26"/>
      <c r="O43" s="29">
        <f>IFERROR(('Q4 Setup'!$D$7-'Q4 Setup'!$E$7+SUMIFS($N$4:$N42,$C$4:$C42,'Q4 Setup'!$C$7)-SUMIFS($N$4:$N42,$C$4:$C42,'Q4 Setup'!$C$7,$B$4:$B42,"&lt;"&amp;$B43))/IFERROR(NETWORKDAYS($B43,'Q4 Setup'!$G$4),1),0)</f>
        <v>0</v>
      </c>
      <c r="P43" s="38" t="str">
        <f t="shared" ref="P43:P54" si="23">IFERROR(N43/O43,"")</f>
        <v/>
      </c>
    </row>
    <row r="44" spans="2:17" ht="18.75" customHeight="1" x14ac:dyDescent="0.2">
      <c r="B44" s="31">
        <v>46393</v>
      </c>
      <c r="C44" s="39" t="str">
        <f>'Q4 Setup'!$C$8</f>
        <v>Rep 2</v>
      </c>
      <c r="D44" s="33"/>
      <c r="E44" s="25"/>
      <c r="F44" s="40">
        <f t="shared" si="18"/>
        <v>0</v>
      </c>
      <c r="G44" s="40" t="str">
        <f t="shared" si="19"/>
        <v/>
      </c>
      <c r="H44" s="41" t="str">
        <f t="shared" si="20"/>
        <v/>
      </c>
      <c r="I44" s="36"/>
      <c r="J44" s="42">
        <f t="shared" si="21"/>
        <v>0</v>
      </c>
      <c r="K44" s="41" t="str">
        <f t="shared" si="22"/>
        <v/>
      </c>
      <c r="L44" s="25"/>
      <c r="M44" s="25"/>
      <c r="N44" s="26"/>
      <c r="O44" s="29">
        <f>IFERROR(('Q4 Setup'!$D$8-'Q4 Setup'!$E$8+SUMIFS($N$4:$N43,$C$4:$C43,'Q4 Setup'!$C$8)-SUMIFS($N$4:$N43,$C$4:$C43,'Q4 Setup'!$C$8,$B$4:$B43,"&lt;"&amp;$B44))/IFERROR(NETWORKDAYS($B44,'Q4 Setup'!$G$4),1),0)</f>
        <v>0</v>
      </c>
      <c r="P44" s="43" t="str">
        <f t="shared" si="23"/>
        <v/>
      </c>
    </row>
    <row r="45" spans="2:17" ht="18.75" customHeight="1" x14ac:dyDescent="0.2">
      <c r="B45" s="31">
        <v>46393</v>
      </c>
      <c r="C45" s="32" t="str">
        <f>'Q4 Setup'!$C$9</f>
        <v>Rep 3</v>
      </c>
      <c r="D45" s="33"/>
      <c r="E45" s="25"/>
      <c r="F45" s="34">
        <f t="shared" si="18"/>
        <v>0</v>
      </c>
      <c r="G45" s="34" t="str">
        <f t="shared" si="19"/>
        <v/>
      </c>
      <c r="H45" s="35" t="str">
        <f t="shared" si="20"/>
        <v/>
      </c>
      <c r="I45" s="36"/>
      <c r="J45" s="37">
        <f t="shared" si="21"/>
        <v>0</v>
      </c>
      <c r="K45" s="35" t="str">
        <f t="shared" si="22"/>
        <v/>
      </c>
      <c r="L45" s="25"/>
      <c r="M45" s="25"/>
      <c r="N45" s="26"/>
      <c r="O45" s="29">
        <f>IFERROR(('Q4 Setup'!$D$9-'Q4 Setup'!$E$9+SUMIFS($N$4:$N44,$C$4:$C44,'Q4 Setup'!$C$9)-SUMIFS($N$4:$N44,$C$4:$C44,'Q4 Setup'!$C$9,$B$4:$B44,"&lt;"&amp;$B45))/IFERROR(NETWORKDAYS($B45,'Q4 Setup'!$G$4),1),0)</f>
        <v>0</v>
      </c>
      <c r="P45" s="38" t="str">
        <f t="shared" si="23"/>
        <v/>
      </c>
    </row>
    <row r="46" spans="2:17" ht="18.75" customHeight="1" x14ac:dyDescent="0.2">
      <c r="B46" s="31">
        <v>46393</v>
      </c>
      <c r="C46" s="39" t="str">
        <f>'Q4 Setup'!$C$10</f>
        <v>Rep 4</v>
      </c>
      <c r="D46" s="33"/>
      <c r="E46" s="25"/>
      <c r="F46" s="40">
        <f t="shared" si="18"/>
        <v>0</v>
      </c>
      <c r="G46" s="40" t="str">
        <f t="shared" si="19"/>
        <v/>
      </c>
      <c r="H46" s="41" t="str">
        <f t="shared" si="20"/>
        <v/>
      </c>
      <c r="I46" s="36"/>
      <c r="J46" s="42">
        <f t="shared" si="21"/>
        <v>0</v>
      </c>
      <c r="K46" s="41" t="str">
        <f t="shared" si="22"/>
        <v/>
      </c>
      <c r="L46" s="25"/>
      <c r="M46" s="25"/>
      <c r="N46" s="26"/>
      <c r="O46" s="29">
        <f>IFERROR(('Q4 Setup'!$D$10-'Q4 Setup'!$E$10+SUMIFS($N$4:$N45,$C$4:$C45,'Q4 Setup'!$C$10)-SUMIFS($N$4:$N45,$C$4:$C45,'Q4 Setup'!$C$10,$B$4:$B45,"&lt;"&amp;$B46))/IFERROR(NETWORKDAYS($B46,'Q4 Setup'!$G$4),1),0)</f>
        <v>0</v>
      </c>
      <c r="P46" s="43" t="str">
        <f t="shared" si="23"/>
        <v/>
      </c>
    </row>
    <row r="47" spans="2:17" ht="18.75" customHeight="1" x14ac:dyDescent="0.2">
      <c r="B47" s="31">
        <v>46393</v>
      </c>
      <c r="C47" s="32" t="str">
        <f>'Q4 Setup'!$C$11</f>
        <v>Rep 5</v>
      </c>
      <c r="D47" s="33"/>
      <c r="E47" s="25"/>
      <c r="F47" s="34">
        <f t="shared" si="18"/>
        <v>0</v>
      </c>
      <c r="G47" s="34" t="str">
        <f t="shared" si="19"/>
        <v/>
      </c>
      <c r="H47" s="35" t="str">
        <f t="shared" si="20"/>
        <v/>
      </c>
      <c r="I47" s="36"/>
      <c r="J47" s="37">
        <f t="shared" si="21"/>
        <v>0</v>
      </c>
      <c r="K47" s="35" t="str">
        <f t="shared" si="22"/>
        <v/>
      </c>
      <c r="L47" s="25"/>
      <c r="M47" s="25"/>
      <c r="N47" s="26"/>
      <c r="O47" s="29">
        <f>IFERROR(('Q4 Setup'!$D$11-'Q4 Setup'!$E$11+SUMIFS($N$4:$N46,$C$4:$C46,'Q4 Setup'!$C$11)-SUMIFS($N$4:$N46,$C$4:$C46,'Q4 Setup'!$C$11,$B$4:$B46,"&lt;"&amp;$B47))/IFERROR(NETWORKDAYS($B47,'Q4 Setup'!$G$4),1),0)</f>
        <v>0</v>
      </c>
      <c r="P47" s="38" t="str">
        <f t="shared" si="23"/>
        <v/>
      </c>
    </row>
    <row r="48" spans="2:17" ht="18.75" customHeight="1" x14ac:dyDescent="0.2">
      <c r="B48" s="31">
        <v>46393</v>
      </c>
      <c r="C48" s="39" t="str">
        <f>'Q4 Setup'!$C$12</f>
        <v>Rep 6</v>
      </c>
      <c r="D48" s="33"/>
      <c r="E48" s="25"/>
      <c r="F48" s="40">
        <f t="shared" si="18"/>
        <v>0</v>
      </c>
      <c r="G48" s="40" t="str">
        <f t="shared" si="19"/>
        <v/>
      </c>
      <c r="H48" s="41" t="str">
        <f t="shared" si="20"/>
        <v/>
      </c>
      <c r="I48" s="36"/>
      <c r="J48" s="42">
        <f t="shared" si="21"/>
        <v>0</v>
      </c>
      <c r="K48" s="41" t="str">
        <f t="shared" si="22"/>
        <v/>
      </c>
      <c r="L48" s="25"/>
      <c r="M48" s="25"/>
      <c r="N48" s="26"/>
      <c r="O48" s="29">
        <f>IFERROR(('Q4 Setup'!$D$12-'Q4 Setup'!$E$12+SUMIFS($N$4:$N47,$C$4:$C47,'Q4 Setup'!$C$12)-SUMIFS($N$4:$N47,$C$4:$C47,'Q4 Setup'!$C$12,$B$4:$B47,"&lt;"&amp;$B48))/IFERROR(NETWORKDAYS($B48,'Q4 Setup'!$G$4),1),0)</f>
        <v>0</v>
      </c>
      <c r="P48" s="43" t="str">
        <f t="shared" si="23"/>
        <v/>
      </c>
    </row>
    <row r="49" spans="2:17" ht="18.75" customHeight="1" x14ac:dyDescent="0.2">
      <c r="B49" s="31">
        <v>46393</v>
      </c>
      <c r="C49" s="32" t="str">
        <f>'Q4 Setup'!$C$13</f>
        <v>Rep 7</v>
      </c>
      <c r="D49" s="33"/>
      <c r="E49" s="25"/>
      <c r="F49" s="34">
        <f t="shared" si="18"/>
        <v>0</v>
      </c>
      <c r="G49" s="34" t="str">
        <f t="shared" si="19"/>
        <v/>
      </c>
      <c r="H49" s="35" t="str">
        <f t="shared" si="20"/>
        <v/>
      </c>
      <c r="I49" s="36"/>
      <c r="J49" s="37">
        <f t="shared" si="21"/>
        <v>0</v>
      </c>
      <c r="K49" s="35" t="str">
        <f t="shared" si="22"/>
        <v/>
      </c>
      <c r="L49" s="25"/>
      <c r="M49" s="25"/>
      <c r="N49" s="26"/>
      <c r="O49" s="29">
        <f>IFERROR(('Q4 Setup'!$D$13-'Q4 Setup'!$E$13+SUMIFS($N$4:$N48,$C$4:$C48,'Q4 Setup'!$C$13)-SUMIFS($N$4:$N48,$C$4:$C48,'Q4 Setup'!$C$13,$B$4:$B48,"&lt;"&amp;$B49))/IFERROR(NETWORKDAYS($B49,'Q4 Setup'!$G$4),1),0)</f>
        <v>0</v>
      </c>
      <c r="P49" s="38" t="str">
        <f t="shared" si="23"/>
        <v/>
      </c>
    </row>
    <row r="50" spans="2:17" ht="18.75" customHeight="1" x14ac:dyDescent="0.2">
      <c r="B50" s="31">
        <v>46393</v>
      </c>
      <c r="C50" s="39" t="str">
        <f>'Q4 Setup'!$C$14</f>
        <v>Rep 8</v>
      </c>
      <c r="D50" s="33"/>
      <c r="E50" s="25"/>
      <c r="F50" s="40">
        <f t="shared" si="18"/>
        <v>0</v>
      </c>
      <c r="G50" s="40" t="str">
        <f t="shared" si="19"/>
        <v/>
      </c>
      <c r="H50" s="41" t="str">
        <f t="shared" si="20"/>
        <v/>
      </c>
      <c r="I50" s="36"/>
      <c r="J50" s="42">
        <f t="shared" si="21"/>
        <v>0</v>
      </c>
      <c r="K50" s="41" t="str">
        <f t="shared" si="22"/>
        <v/>
      </c>
      <c r="L50" s="25"/>
      <c r="M50" s="25"/>
      <c r="N50" s="26"/>
      <c r="O50" s="29">
        <f>IFERROR(('Q4 Setup'!$D$14-'Q4 Setup'!$E$14+SUMIFS($N$4:$N49,$C$4:$C49,'Q4 Setup'!$C$14)-SUMIFS($N$4:$N49,$C$4:$C49,'Q4 Setup'!$C$14,$B$4:$B49,"&lt;"&amp;$B50))/IFERROR(NETWORKDAYS($B50,'Q4 Setup'!$G$4),1),0)</f>
        <v>0</v>
      </c>
      <c r="P50" s="43" t="str">
        <f t="shared" si="23"/>
        <v/>
      </c>
    </row>
    <row r="51" spans="2:17" ht="18.75" customHeight="1" x14ac:dyDescent="0.2">
      <c r="B51" s="31">
        <v>46393</v>
      </c>
      <c r="C51" s="32" t="str">
        <f>'Q4 Setup'!$C$15</f>
        <v>Rep 9</v>
      </c>
      <c r="D51" s="33"/>
      <c r="E51" s="25"/>
      <c r="F51" s="34">
        <f t="shared" si="18"/>
        <v>0</v>
      </c>
      <c r="G51" s="34" t="str">
        <f t="shared" si="19"/>
        <v/>
      </c>
      <c r="H51" s="35" t="str">
        <f t="shared" si="20"/>
        <v/>
      </c>
      <c r="I51" s="36"/>
      <c r="J51" s="37">
        <f t="shared" si="21"/>
        <v>0</v>
      </c>
      <c r="K51" s="35" t="str">
        <f t="shared" si="22"/>
        <v/>
      </c>
      <c r="L51" s="25"/>
      <c r="M51" s="25"/>
      <c r="N51" s="26"/>
      <c r="O51" s="29">
        <f>IFERROR(('Q4 Setup'!$D$15-'Q4 Setup'!$E$15+SUMIFS($N$4:$N50,$C$4:$C50,'Q4 Setup'!$C$15)-SUMIFS($N$4:$N50,$C$4:$C50,'Q4 Setup'!$C$15,$B$4:$B50,"&lt;"&amp;$B51))/IFERROR(NETWORKDAYS($B51,'Q4 Setup'!$G$4),1),0)</f>
        <v>0</v>
      </c>
      <c r="P51" s="38" t="str">
        <f t="shared" si="23"/>
        <v/>
      </c>
    </row>
    <row r="52" spans="2:17" ht="18.75" customHeight="1" x14ac:dyDescent="0.2">
      <c r="B52" s="31">
        <v>46393</v>
      </c>
      <c r="C52" s="39" t="str">
        <f>'Q4 Setup'!$C$16</f>
        <v>Rep 10</v>
      </c>
      <c r="D52" s="33"/>
      <c r="E52" s="25"/>
      <c r="F52" s="40">
        <f t="shared" si="18"/>
        <v>0</v>
      </c>
      <c r="G52" s="40" t="str">
        <f t="shared" si="19"/>
        <v/>
      </c>
      <c r="H52" s="41" t="str">
        <f t="shared" si="20"/>
        <v/>
      </c>
      <c r="I52" s="36"/>
      <c r="J52" s="42">
        <f t="shared" si="21"/>
        <v>0</v>
      </c>
      <c r="K52" s="41" t="str">
        <f t="shared" si="22"/>
        <v/>
      </c>
      <c r="L52" s="25"/>
      <c r="M52" s="25"/>
      <c r="N52" s="26"/>
      <c r="O52" s="29">
        <f>IFERROR(('Q4 Setup'!$D$16-'Q4 Setup'!$E$16+SUMIFS($N$4:$N51,$C$4:$C51,'Q4 Setup'!$C$16)-SUMIFS($N$4:$N51,$C$4:$C51,'Q4 Setup'!$C$16,$B$4:$B51,"&lt;"&amp;$B52))/IFERROR(NETWORKDAYS($B52,'Q4 Setup'!$G$4),1),0)</f>
        <v>0</v>
      </c>
      <c r="P52" s="43" t="str">
        <f t="shared" si="23"/>
        <v/>
      </c>
    </row>
    <row r="53" spans="2:17" ht="18.75" customHeight="1" x14ac:dyDescent="0.2">
      <c r="B53" s="31">
        <v>46393</v>
      </c>
      <c r="C53" s="32">
        <f>'Q4 Setup'!$C$17</f>
        <v>0</v>
      </c>
      <c r="D53" s="33"/>
      <c r="E53" s="25"/>
      <c r="F53" s="34">
        <f t="shared" si="18"/>
        <v>0</v>
      </c>
      <c r="G53" s="34" t="str">
        <f t="shared" si="19"/>
        <v/>
      </c>
      <c r="H53" s="35" t="str">
        <f t="shared" si="20"/>
        <v/>
      </c>
      <c r="I53" s="36"/>
      <c r="J53" s="37">
        <f t="shared" si="21"/>
        <v>0</v>
      </c>
      <c r="K53" s="35" t="str">
        <f t="shared" si="22"/>
        <v/>
      </c>
      <c r="L53" s="25"/>
      <c r="M53" s="25"/>
      <c r="N53" s="26"/>
      <c r="O53" s="29">
        <f>IFERROR(('Q4 Setup'!$D$17-'Q4 Setup'!$E$17+SUMIFS($N$4:$N52,$C$4:$C52,'Q4 Setup'!$C$17)-SUMIFS($N$4:$N52,$C$4:$C52,'Q4 Setup'!$C$17,$B$4:$B52,"&lt;"&amp;$B53))/IFERROR(NETWORKDAYS($B53,'Q4 Setup'!$G$4),1),0)</f>
        <v>0</v>
      </c>
      <c r="P53" s="38" t="str">
        <f t="shared" si="23"/>
        <v/>
      </c>
    </row>
    <row r="54" spans="2:17" ht="18.75" customHeight="1" x14ac:dyDescent="0.2">
      <c r="B54" s="31">
        <v>46393</v>
      </c>
      <c r="C54" s="39">
        <f>'Q4 Setup'!$C$18</f>
        <v>0</v>
      </c>
      <c r="D54" s="33"/>
      <c r="E54" s="25"/>
      <c r="F54" s="40">
        <f t="shared" si="18"/>
        <v>0</v>
      </c>
      <c r="G54" s="40" t="str">
        <f t="shared" si="19"/>
        <v/>
      </c>
      <c r="H54" s="41" t="str">
        <f t="shared" si="20"/>
        <v/>
      </c>
      <c r="I54" s="36"/>
      <c r="J54" s="42">
        <f t="shared" si="21"/>
        <v>0</v>
      </c>
      <c r="K54" s="41" t="str">
        <f t="shared" si="22"/>
        <v/>
      </c>
      <c r="L54" s="25"/>
      <c r="M54" s="25"/>
      <c r="N54" s="26"/>
      <c r="O54" s="29">
        <f>IFERROR(('Q4 Setup'!$D$18-'Q4 Setup'!$E$18+SUMIFS($N$4:$N53,$C$4:$C53,'Q4 Setup'!$C$18)-SUMIFS($N$4:$N53,$C$4:$C53,'Q4 Setup'!$C$18,$B$4:$B53,"&lt;"&amp;$B54))/IFERROR(NETWORKDAYS($B54,'Q4 Setup'!$G$4),1),0)</f>
        <v>0</v>
      </c>
      <c r="P54" s="43" t="str">
        <f t="shared" si="23"/>
        <v/>
      </c>
    </row>
    <row r="55" spans="2:17" ht="4.5" customHeight="1" x14ac:dyDescent="0.2"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</row>
    <row r="56" spans="2:17" ht="18.75" customHeight="1" x14ac:dyDescent="0.2">
      <c r="B56" s="31">
        <v>46394</v>
      </c>
      <c r="C56" s="32" t="str">
        <f>'Q4 Setup'!$C$7</f>
        <v>Rep 1</v>
      </c>
      <c r="D56" s="33"/>
      <c r="E56" s="25"/>
      <c r="F56" s="34">
        <f t="shared" ref="F56:F67" si="24">IFERROR(D56*7.5,"")</f>
        <v>0</v>
      </c>
      <c r="G56" s="34" t="str">
        <f t="shared" ref="G56:G67" si="25">IFERROR(E56/D56,"")</f>
        <v/>
      </c>
      <c r="H56" s="35" t="str">
        <f t="shared" ref="H56:H67" si="26">IFERROR(E56/F56,"")</f>
        <v/>
      </c>
      <c r="I56" s="36"/>
      <c r="J56" s="37">
        <f t="shared" ref="J56:J67" si="27">IFERROR(D56*0.375/24,"")</f>
        <v>0</v>
      </c>
      <c r="K56" s="35" t="str">
        <f t="shared" ref="K56:K67" si="28">IFERROR(I56/J56,"")</f>
        <v/>
      </c>
      <c r="L56" s="25"/>
      <c r="M56" s="25"/>
      <c r="N56" s="26"/>
      <c r="O56" s="29">
        <f>IFERROR(('Q4 Setup'!$D$7-'Q4 Setup'!$E$7+SUMIFS($N$4:$N55,$C$4:$C55,'Q4 Setup'!$C$7)-SUMIFS($N$4:$N55,$C$4:$C55,'Q4 Setup'!$C$7,$B$4:$B55,"&lt;"&amp;$B56))/IFERROR(NETWORKDAYS($B56,'Q4 Setup'!$G$4),1),0)</f>
        <v>0</v>
      </c>
      <c r="P56" s="38" t="str">
        <f t="shared" ref="P56:P67" si="29">IFERROR(N56/O56,"")</f>
        <v/>
      </c>
    </row>
    <row r="57" spans="2:17" ht="18.75" customHeight="1" x14ac:dyDescent="0.2">
      <c r="B57" s="31">
        <v>46394</v>
      </c>
      <c r="C57" s="39" t="str">
        <f>'Q4 Setup'!$C$8</f>
        <v>Rep 2</v>
      </c>
      <c r="D57" s="33"/>
      <c r="E57" s="25"/>
      <c r="F57" s="40">
        <f t="shared" si="24"/>
        <v>0</v>
      </c>
      <c r="G57" s="40" t="str">
        <f t="shared" si="25"/>
        <v/>
      </c>
      <c r="H57" s="41" t="str">
        <f t="shared" si="26"/>
        <v/>
      </c>
      <c r="I57" s="36"/>
      <c r="J57" s="42">
        <f t="shared" si="27"/>
        <v>0</v>
      </c>
      <c r="K57" s="41" t="str">
        <f t="shared" si="28"/>
        <v/>
      </c>
      <c r="L57" s="25"/>
      <c r="M57" s="25"/>
      <c r="N57" s="26"/>
      <c r="O57" s="29">
        <f>IFERROR(('Q4 Setup'!$D$8-'Q4 Setup'!$E$8+SUMIFS($N$4:$N56,$C$4:$C56,'Q4 Setup'!$C$8)-SUMIFS($N$4:$N56,$C$4:$C56,'Q4 Setup'!$C$8,$B$4:$B56,"&lt;"&amp;$B57))/IFERROR(NETWORKDAYS($B57,'Q4 Setup'!$G$4),1),0)</f>
        <v>0</v>
      </c>
      <c r="P57" s="43" t="str">
        <f t="shared" si="29"/>
        <v/>
      </c>
    </row>
    <row r="58" spans="2:17" ht="18.75" customHeight="1" x14ac:dyDescent="0.2">
      <c r="B58" s="31">
        <v>46394</v>
      </c>
      <c r="C58" s="32" t="str">
        <f>'Q4 Setup'!$C$9</f>
        <v>Rep 3</v>
      </c>
      <c r="D58" s="33"/>
      <c r="E58" s="25"/>
      <c r="F58" s="34">
        <f t="shared" si="24"/>
        <v>0</v>
      </c>
      <c r="G58" s="34" t="str">
        <f t="shared" si="25"/>
        <v/>
      </c>
      <c r="H58" s="35" t="str">
        <f t="shared" si="26"/>
        <v/>
      </c>
      <c r="I58" s="36"/>
      <c r="J58" s="37">
        <f t="shared" si="27"/>
        <v>0</v>
      </c>
      <c r="K58" s="35" t="str">
        <f t="shared" si="28"/>
        <v/>
      </c>
      <c r="L58" s="25"/>
      <c r="M58" s="25"/>
      <c r="N58" s="26"/>
      <c r="O58" s="29">
        <f>IFERROR(('Q4 Setup'!$D$9-'Q4 Setup'!$E$9+SUMIFS($N$4:$N57,$C$4:$C57,'Q4 Setup'!$C$9)-SUMIFS($N$4:$N57,$C$4:$C57,'Q4 Setup'!$C$9,$B$4:$B57,"&lt;"&amp;$B58))/IFERROR(NETWORKDAYS($B58,'Q4 Setup'!$G$4),1),0)</f>
        <v>0</v>
      </c>
      <c r="P58" s="38" t="str">
        <f t="shared" si="29"/>
        <v/>
      </c>
    </row>
    <row r="59" spans="2:17" ht="18.75" customHeight="1" x14ac:dyDescent="0.2">
      <c r="B59" s="31">
        <v>46394</v>
      </c>
      <c r="C59" s="39" t="str">
        <f>'Q4 Setup'!$C$10</f>
        <v>Rep 4</v>
      </c>
      <c r="D59" s="33"/>
      <c r="E59" s="25"/>
      <c r="F59" s="40">
        <f t="shared" si="24"/>
        <v>0</v>
      </c>
      <c r="G59" s="40" t="str">
        <f t="shared" si="25"/>
        <v/>
      </c>
      <c r="H59" s="41" t="str">
        <f t="shared" si="26"/>
        <v/>
      </c>
      <c r="I59" s="36"/>
      <c r="J59" s="42">
        <f t="shared" si="27"/>
        <v>0</v>
      </c>
      <c r="K59" s="41" t="str">
        <f t="shared" si="28"/>
        <v/>
      </c>
      <c r="L59" s="25"/>
      <c r="M59" s="25"/>
      <c r="N59" s="26"/>
      <c r="O59" s="29">
        <f>IFERROR(('Q4 Setup'!$D$10-'Q4 Setup'!$E$10+SUMIFS($N$4:$N58,$C$4:$C58,'Q4 Setup'!$C$10)-SUMIFS($N$4:$N58,$C$4:$C58,'Q4 Setup'!$C$10,$B$4:$B58,"&lt;"&amp;$B59))/IFERROR(NETWORKDAYS($B59,'Q4 Setup'!$G$4),1),0)</f>
        <v>0</v>
      </c>
      <c r="P59" s="43" t="str">
        <f t="shared" si="29"/>
        <v/>
      </c>
    </row>
    <row r="60" spans="2:17" ht="18.75" customHeight="1" x14ac:dyDescent="0.2">
      <c r="B60" s="31">
        <v>46394</v>
      </c>
      <c r="C60" s="32" t="str">
        <f>'Q4 Setup'!$C$11</f>
        <v>Rep 5</v>
      </c>
      <c r="D60" s="33"/>
      <c r="E60" s="25"/>
      <c r="F60" s="34">
        <f t="shared" si="24"/>
        <v>0</v>
      </c>
      <c r="G60" s="34" t="str">
        <f t="shared" si="25"/>
        <v/>
      </c>
      <c r="H60" s="35" t="str">
        <f t="shared" si="26"/>
        <v/>
      </c>
      <c r="I60" s="36"/>
      <c r="J60" s="37">
        <f t="shared" si="27"/>
        <v>0</v>
      </c>
      <c r="K60" s="35" t="str">
        <f t="shared" si="28"/>
        <v/>
      </c>
      <c r="L60" s="25"/>
      <c r="M60" s="25"/>
      <c r="N60" s="26"/>
      <c r="O60" s="29">
        <f>IFERROR(('Q4 Setup'!$D$11-'Q4 Setup'!$E$11+SUMIFS($N$4:$N59,$C$4:$C59,'Q4 Setup'!$C$11)-SUMIFS($N$4:$N59,$C$4:$C59,'Q4 Setup'!$C$11,$B$4:$B59,"&lt;"&amp;$B60))/IFERROR(NETWORKDAYS($B60,'Q4 Setup'!$G$4),1),0)</f>
        <v>0</v>
      </c>
      <c r="P60" s="38" t="str">
        <f t="shared" si="29"/>
        <v/>
      </c>
    </row>
    <row r="61" spans="2:17" ht="18.75" customHeight="1" x14ac:dyDescent="0.2">
      <c r="B61" s="31">
        <v>46394</v>
      </c>
      <c r="C61" s="39" t="str">
        <f>'Q4 Setup'!$C$12</f>
        <v>Rep 6</v>
      </c>
      <c r="D61" s="33"/>
      <c r="E61" s="25"/>
      <c r="F61" s="40">
        <f t="shared" si="24"/>
        <v>0</v>
      </c>
      <c r="G61" s="40" t="str">
        <f t="shared" si="25"/>
        <v/>
      </c>
      <c r="H61" s="41" t="str">
        <f t="shared" si="26"/>
        <v/>
      </c>
      <c r="I61" s="36"/>
      <c r="J61" s="42">
        <f t="shared" si="27"/>
        <v>0</v>
      </c>
      <c r="K61" s="41" t="str">
        <f t="shared" si="28"/>
        <v/>
      </c>
      <c r="L61" s="25"/>
      <c r="M61" s="25"/>
      <c r="N61" s="26"/>
      <c r="O61" s="29">
        <f>IFERROR(('Q4 Setup'!$D$12-'Q4 Setup'!$E$12+SUMIFS($N$4:$N60,$C$4:$C60,'Q4 Setup'!$C$12)-SUMIFS($N$4:$N60,$C$4:$C60,'Q4 Setup'!$C$12,$B$4:$B60,"&lt;"&amp;$B61))/IFERROR(NETWORKDAYS($B61,'Q4 Setup'!$G$4),1),0)</f>
        <v>0</v>
      </c>
      <c r="P61" s="43" t="str">
        <f t="shared" si="29"/>
        <v/>
      </c>
    </row>
    <row r="62" spans="2:17" ht="18.75" customHeight="1" x14ac:dyDescent="0.2">
      <c r="B62" s="31">
        <v>46394</v>
      </c>
      <c r="C62" s="32" t="str">
        <f>'Q4 Setup'!$C$13</f>
        <v>Rep 7</v>
      </c>
      <c r="D62" s="33"/>
      <c r="E62" s="25"/>
      <c r="F62" s="34">
        <f t="shared" si="24"/>
        <v>0</v>
      </c>
      <c r="G62" s="34" t="str">
        <f t="shared" si="25"/>
        <v/>
      </c>
      <c r="H62" s="35" t="str">
        <f t="shared" si="26"/>
        <v/>
      </c>
      <c r="I62" s="36"/>
      <c r="J62" s="37">
        <f t="shared" si="27"/>
        <v>0</v>
      </c>
      <c r="K62" s="35" t="str">
        <f t="shared" si="28"/>
        <v/>
      </c>
      <c r="L62" s="25"/>
      <c r="M62" s="25"/>
      <c r="N62" s="26"/>
      <c r="O62" s="29">
        <f>IFERROR(('Q4 Setup'!$D$13-'Q4 Setup'!$E$13+SUMIFS($N$4:$N61,$C$4:$C61,'Q4 Setup'!$C$13)-SUMIFS($N$4:$N61,$C$4:$C61,'Q4 Setup'!$C$13,$B$4:$B61,"&lt;"&amp;$B62))/IFERROR(NETWORKDAYS($B62,'Q4 Setup'!$G$4),1),0)</f>
        <v>0</v>
      </c>
      <c r="P62" s="38" t="str">
        <f t="shared" si="29"/>
        <v/>
      </c>
    </row>
    <row r="63" spans="2:17" ht="18.75" customHeight="1" x14ac:dyDescent="0.2">
      <c r="B63" s="31">
        <v>46394</v>
      </c>
      <c r="C63" s="39" t="str">
        <f>'Q4 Setup'!$C$14</f>
        <v>Rep 8</v>
      </c>
      <c r="D63" s="33"/>
      <c r="E63" s="25"/>
      <c r="F63" s="40">
        <f t="shared" si="24"/>
        <v>0</v>
      </c>
      <c r="G63" s="40" t="str">
        <f t="shared" si="25"/>
        <v/>
      </c>
      <c r="H63" s="41" t="str">
        <f t="shared" si="26"/>
        <v/>
      </c>
      <c r="I63" s="36"/>
      <c r="J63" s="42">
        <f t="shared" si="27"/>
        <v>0</v>
      </c>
      <c r="K63" s="41" t="str">
        <f t="shared" si="28"/>
        <v/>
      </c>
      <c r="L63" s="25"/>
      <c r="M63" s="25"/>
      <c r="N63" s="26"/>
      <c r="O63" s="29">
        <f>IFERROR(('Q4 Setup'!$D$14-'Q4 Setup'!$E$14+SUMIFS($N$4:$N62,$C$4:$C62,'Q4 Setup'!$C$14)-SUMIFS($N$4:$N62,$C$4:$C62,'Q4 Setup'!$C$14,$B$4:$B62,"&lt;"&amp;$B63))/IFERROR(NETWORKDAYS($B63,'Q4 Setup'!$G$4),1),0)</f>
        <v>0</v>
      </c>
      <c r="P63" s="43" t="str">
        <f t="shared" si="29"/>
        <v/>
      </c>
    </row>
    <row r="64" spans="2:17" ht="18.75" customHeight="1" x14ac:dyDescent="0.2">
      <c r="B64" s="31">
        <v>46394</v>
      </c>
      <c r="C64" s="32" t="str">
        <f>'Q4 Setup'!$C$15</f>
        <v>Rep 9</v>
      </c>
      <c r="D64" s="33"/>
      <c r="E64" s="25"/>
      <c r="F64" s="34">
        <f t="shared" si="24"/>
        <v>0</v>
      </c>
      <c r="G64" s="34" t="str">
        <f t="shared" si="25"/>
        <v/>
      </c>
      <c r="H64" s="35" t="str">
        <f t="shared" si="26"/>
        <v/>
      </c>
      <c r="I64" s="36"/>
      <c r="J64" s="37">
        <f t="shared" si="27"/>
        <v>0</v>
      </c>
      <c r="K64" s="35" t="str">
        <f t="shared" si="28"/>
        <v/>
      </c>
      <c r="L64" s="25"/>
      <c r="M64" s="25"/>
      <c r="N64" s="26"/>
      <c r="O64" s="29">
        <f>IFERROR(('Q4 Setup'!$D$15-'Q4 Setup'!$E$15+SUMIFS($N$4:$N63,$C$4:$C63,'Q4 Setup'!$C$15)-SUMIFS($N$4:$N63,$C$4:$C63,'Q4 Setup'!$C$15,$B$4:$B63,"&lt;"&amp;$B64))/IFERROR(NETWORKDAYS($B64,'Q4 Setup'!$G$4),1),0)</f>
        <v>0</v>
      </c>
      <c r="P64" s="38" t="str">
        <f t="shared" si="29"/>
        <v/>
      </c>
    </row>
    <row r="65" spans="2:17" ht="18.75" customHeight="1" x14ac:dyDescent="0.2">
      <c r="B65" s="31">
        <v>46394</v>
      </c>
      <c r="C65" s="39" t="str">
        <f>'Q4 Setup'!$C$16</f>
        <v>Rep 10</v>
      </c>
      <c r="D65" s="33"/>
      <c r="E65" s="25"/>
      <c r="F65" s="40">
        <f t="shared" si="24"/>
        <v>0</v>
      </c>
      <c r="G65" s="40" t="str">
        <f t="shared" si="25"/>
        <v/>
      </c>
      <c r="H65" s="41" t="str">
        <f t="shared" si="26"/>
        <v/>
      </c>
      <c r="I65" s="36"/>
      <c r="J65" s="42">
        <f t="shared" si="27"/>
        <v>0</v>
      </c>
      <c r="K65" s="41" t="str">
        <f t="shared" si="28"/>
        <v/>
      </c>
      <c r="L65" s="25"/>
      <c r="M65" s="25"/>
      <c r="N65" s="26"/>
      <c r="O65" s="29">
        <f>IFERROR(('Q4 Setup'!$D$16-'Q4 Setup'!$E$16+SUMIFS($N$4:$N64,$C$4:$C64,'Q4 Setup'!$C$16)-SUMIFS($N$4:$N64,$C$4:$C64,'Q4 Setup'!$C$16,$B$4:$B64,"&lt;"&amp;$B65))/IFERROR(NETWORKDAYS($B65,'Q4 Setup'!$G$4),1),0)</f>
        <v>0</v>
      </c>
      <c r="P65" s="43" t="str">
        <f t="shared" si="29"/>
        <v/>
      </c>
    </row>
    <row r="66" spans="2:17" ht="18.75" customHeight="1" x14ac:dyDescent="0.2">
      <c r="B66" s="31">
        <v>46394</v>
      </c>
      <c r="C66" s="32">
        <f>'Q4 Setup'!$C$17</f>
        <v>0</v>
      </c>
      <c r="D66" s="33"/>
      <c r="E66" s="25"/>
      <c r="F66" s="34">
        <f t="shared" si="24"/>
        <v>0</v>
      </c>
      <c r="G66" s="34" t="str">
        <f t="shared" si="25"/>
        <v/>
      </c>
      <c r="H66" s="35" t="str">
        <f t="shared" si="26"/>
        <v/>
      </c>
      <c r="I66" s="36"/>
      <c r="J66" s="37">
        <f t="shared" si="27"/>
        <v>0</v>
      </c>
      <c r="K66" s="35" t="str">
        <f t="shared" si="28"/>
        <v/>
      </c>
      <c r="L66" s="25"/>
      <c r="M66" s="25"/>
      <c r="N66" s="26"/>
      <c r="O66" s="29">
        <f>IFERROR(('Q4 Setup'!$D$17-'Q4 Setup'!$E$17+SUMIFS($N$4:$N65,$C$4:$C65,'Q4 Setup'!$C$17)-SUMIFS($N$4:$N65,$C$4:$C65,'Q4 Setup'!$C$17,$B$4:$B65,"&lt;"&amp;$B66))/IFERROR(NETWORKDAYS($B66,'Q4 Setup'!$G$4),1),0)</f>
        <v>0</v>
      </c>
      <c r="P66" s="38" t="str">
        <f t="shared" si="29"/>
        <v/>
      </c>
    </row>
    <row r="67" spans="2:17" ht="18.75" customHeight="1" x14ac:dyDescent="0.2">
      <c r="B67" s="31">
        <v>46394</v>
      </c>
      <c r="C67" s="39">
        <f>'Q4 Setup'!$C$18</f>
        <v>0</v>
      </c>
      <c r="D67" s="33"/>
      <c r="E67" s="25"/>
      <c r="F67" s="40">
        <f t="shared" si="24"/>
        <v>0</v>
      </c>
      <c r="G67" s="40" t="str">
        <f t="shared" si="25"/>
        <v/>
      </c>
      <c r="H67" s="41" t="str">
        <f t="shared" si="26"/>
        <v/>
      </c>
      <c r="I67" s="36"/>
      <c r="J67" s="42">
        <f t="shared" si="27"/>
        <v>0</v>
      </c>
      <c r="K67" s="41" t="str">
        <f t="shared" si="28"/>
        <v/>
      </c>
      <c r="L67" s="25"/>
      <c r="M67" s="25"/>
      <c r="N67" s="26"/>
      <c r="O67" s="29">
        <f>IFERROR(('Q4 Setup'!$D$18-'Q4 Setup'!$E$18+SUMIFS($N$4:$N66,$C$4:$C66,'Q4 Setup'!$C$18)-SUMIFS($N$4:$N66,$C$4:$C66,'Q4 Setup'!$C$18,$B$4:$B66,"&lt;"&amp;$B67))/IFERROR(NETWORKDAYS($B67,'Q4 Setup'!$G$4),1),0)</f>
        <v>0</v>
      </c>
      <c r="P67" s="43" t="str">
        <f t="shared" si="29"/>
        <v/>
      </c>
    </row>
    <row r="68" spans="2:17" ht="4.5" customHeight="1" x14ac:dyDescent="0.2"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</row>
    <row r="69" spans="2:17" ht="18.75" customHeight="1" x14ac:dyDescent="0.2">
      <c r="B69" s="31">
        <v>46395</v>
      </c>
      <c r="C69" s="32" t="str">
        <f>'Q4 Setup'!$C$7</f>
        <v>Rep 1</v>
      </c>
      <c r="D69" s="33"/>
      <c r="E69" s="25"/>
      <c r="F69" s="34">
        <f t="shared" ref="F69:F80" si="30">IFERROR(D69*7.5,"")</f>
        <v>0</v>
      </c>
      <c r="G69" s="34" t="str">
        <f t="shared" ref="G69:G80" si="31">IFERROR(E69/D69,"")</f>
        <v/>
      </c>
      <c r="H69" s="35" t="str">
        <f t="shared" ref="H69:H80" si="32">IFERROR(E69/F69,"")</f>
        <v/>
      </c>
      <c r="I69" s="36"/>
      <c r="J69" s="37">
        <f t="shared" ref="J69:J80" si="33">IFERROR(D69*0.375/24,"")</f>
        <v>0</v>
      </c>
      <c r="K69" s="35" t="str">
        <f t="shared" ref="K69:K80" si="34">IFERROR(I69/J69,"")</f>
        <v/>
      </c>
      <c r="L69" s="25"/>
      <c r="M69" s="25"/>
      <c r="N69" s="26"/>
      <c r="O69" s="29">
        <f>IFERROR(('Q4 Setup'!$D$7-'Q4 Setup'!$E$7+SUMIFS($N$4:$N68,$C$4:$C68,'Q4 Setup'!$C$7)-SUMIFS($N$4:$N68,$C$4:$C68,'Q4 Setup'!$C$7,$B$4:$B68,"&lt;"&amp;$B69))/IFERROR(NETWORKDAYS($B69,'Q4 Setup'!$G$4),1),0)</f>
        <v>0</v>
      </c>
      <c r="P69" s="38" t="str">
        <f t="shared" ref="P69:P80" si="35">IFERROR(N69/O69,"")</f>
        <v/>
      </c>
    </row>
    <row r="70" spans="2:17" ht="18.75" customHeight="1" x14ac:dyDescent="0.2">
      <c r="B70" s="31">
        <v>46395</v>
      </c>
      <c r="C70" s="39" t="str">
        <f>'Q4 Setup'!$C$8</f>
        <v>Rep 2</v>
      </c>
      <c r="D70" s="33"/>
      <c r="E70" s="25"/>
      <c r="F70" s="40">
        <f t="shared" si="30"/>
        <v>0</v>
      </c>
      <c r="G70" s="40" t="str">
        <f t="shared" si="31"/>
        <v/>
      </c>
      <c r="H70" s="41" t="str">
        <f t="shared" si="32"/>
        <v/>
      </c>
      <c r="I70" s="36"/>
      <c r="J70" s="42">
        <f t="shared" si="33"/>
        <v>0</v>
      </c>
      <c r="K70" s="41" t="str">
        <f t="shared" si="34"/>
        <v/>
      </c>
      <c r="L70" s="25"/>
      <c r="M70" s="25"/>
      <c r="N70" s="26"/>
      <c r="O70" s="29">
        <f>IFERROR(('Q4 Setup'!$D$8-'Q4 Setup'!$E$8+SUMIFS($N$4:$N69,$C$4:$C69,'Q4 Setup'!$C$8)-SUMIFS($N$4:$N69,$C$4:$C69,'Q4 Setup'!$C$8,$B$4:$B69,"&lt;"&amp;$B70))/IFERROR(NETWORKDAYS($B70,'Q4 Setup'!$G$4),1),0)</f>
        <v>0</v>
      </c>
      <c r="P70" s="43" t="str">
        <f t="shared" si="35"/>
        <v/>
      </c>
    </row>
    <row r="71" spans="2:17" ht="18.75" customHeight="1" x14ac:dyDescent="0.2">
      <c r="B71" s="31">
        <v>46395</v>
      </c>
      <c r="C71" s="32" t="str">
        <f>'Q4 Setup'!$C$9</f>
        <v>Rep 3</v>
      </c>
      <c r="D71" s="33"/>
      <c r="E71" s="25"/>
      <c r="F71" s="34">
        <f t="shared" si="30"/>
        <v>0</v>
      </c>
      <c r="G71" s="34" t="str">
        <f t="shared" si="31"/>
        <v/>
      </c>
      <c r="H71" s="35" t="str">
        <f t="shared" si="32"/>
        <v/>
      </c>
      <c r="I71" s="36"/>
      <c r="J71" s="37">
        <f t="shared" si="33"/>
        <v>0</v>
      </c>
      <c r="K71" s="35" t="str">
        <f t="shared" si="34"/>
        <v/>
      </c>
      <c r="L71" s="25"/>
      <c r="M71" s="25"/>
      <c r="N71" s="26"/>
      <c r="O71" s="29">
        <f>IFERROR(('Q4 Setup'!$D$9-'Q4 Setup'!$E$9+SUMIFS($N$4:$N70,$C$4:$C70,'Q4 Setup'!$C$9)-SUMIFS($N$4:$N70,$C$4:$C70,'Q4 Setup'!$C$9,$B$4:$B70,"&lt;"&amp;$B71))/IFERROR(NETWORKDAYS($B71,'Q4 Setup'!$G$4),1),0)</f>
        <v>0</v>
      </c>
      <c r="P71" s="38" t="str">
        <f t="shared" si="35"/>
        <v/>
      </c>
    </row>
    <row r="72" spans="2:17" ht="18.75" customHeight="1" x14ac:dyDescent="0.2">
      <c r="B72" s="31">
        <v>46395</v>
      </c>
      <c r="C72" s="39" t="str">
        <f>'Q4 Setup'!$C$10</f>
        <v>Rep 4</v>
      </c>
      <c r="D72" s="33"/>
      <c r="E72" s="25"/>
      <c r="F72" s="40">
        <f t="shared" si="30"/>
        <v>0</v>
      </c>
      <c r="G72" s="40" t="str">
        <f t="shared" si="31"/>
        <v/>
      </c>
      <c r="H72" s="41" t="str">
        <f t="shared" si="32"/>
        <v/>
      </c>
      <c r="I72" s="36"/>
      <c r="J72" s="42">
        <f t="shared" si="33"/>
        <v>0</v>
      </c>
      <c r="K72" s="41" t="str">
        <f t="shared" si="34"/>
        <v/>
      </c>
      <c r="L72" s="25"/>
      <c r="M72" s="25"/>
      <c r="N72" s="26"/>
      <c r="O72" s="29">
        <f>IFERROR(('Q4 Setup'!$D$10-'Q4 Setup'!$E$10+SUMIFS($N$4:$N71,$C$4:$C71,'Q4 Setup'!$C$10)-SUMIFS($N$4:$N71,$C$4:$C71,'Q4 Setup'!$C$10,$B$4:$B71,"&lt;"&amp;$B72))/IFERROR(NETWORKDAYS($B72,'Q4 Setup'!$G$4),1),0)</f>
        <v>0</v>
      </c>
      <c r="P72" s="43" t="str">
        <f t="shared" si="35"/>
        <v/>
      </c>
    </row>
    <row r="73" spans="2:17" ht="18.75" customHeight="1" x14ac:dyDescent="0.2">
      <c r="B73" s="31">
        <v>46395</v>
      </c>
      <c r="C73" s="32" t="str">
        <f>'Q4 Setup'!$C$11</f>
        <v>Rep 5</v>
      </c>
      <c r="D73" s="33"/>
      <c r="E73" s="25"/>
      <c r="F73" s="34">
        <f t="shared" si="30"/>
        <v>0</v>
      </c>
      <c r="G73" s="34" t="str">
        <f t="shared" si="31"/>
        <v/>
      </c>
      <c r="H73" s="35" t="str">
        <f t="shared" si="32"/>
        <v/>
      </c>
      <c r="I73" s="36"/>
      <c r="J73" s="37">
        <f t="shared" si="33"/>
        <v>0</v>
      </c>
      <c r="K73" s="35" t="str">
        <f t="shared" si="34"/>
        <v/>
      </c>
      <c r="L73" s="25"/>
      <c r="M73" s="25"/>
      <c r="N73" s="26"/>
      <c r="O73" s="29">
        <f>IFERROR(('Q4 Setup'!$D$11-'Q4 Setup'!$E$11+SUMIFS($N$4:$N72,$C$4:$C72,'Q4 Setup'!$C$11)-SUMIFS($N$4:$N72,$C$4:$C72,'Q4 Setup'!$C$11,$B$4:$B72,"&lt;"&amp;$B73))/IFERROR(NETWORKDAYS($B73,'Q4 Setup'!$G$4),1),0)</f>
        <v>0</v>
      </c>
      <c r="P73" s="38" t="str">
        <f t="shared" si="35"/>
        <v/>
      </c>
    </row>
    <row r="74" spans="2:17" ht="18.75" customHeight="1" x14ac:dyDescent="0.2">
      <c r="B74" s="31">
        <v>46395</v>
      </c>
      <c r="C74" s="39" t="str">
        <f>'Q4 Setup'!$C$12</f>
        <v>Rep 6</v>
      </c>
      <c r="D74" s="33"/>
      <c r="E74" s="25"/>
      <c r="F74" s="40">
        <f t="shared" si="30"/>
        <v>0</v>
      </c>
      <c r="G74" s="40" t="str">
        <f t="shared" si="31"/>
        <v/>
      </c>
      <c r="H74" s="41" t="str">
        <f t="shared" si="32"/>
        <v/>
      </c>
      <c r="I74" s="36"/>
      <c r="J74" s="42">
        <f t="shared" si="33"/>
        <v>0</v>
      </c>
      <c r="K74" s="41" t="str">
        <f t="shared" si="34"/>
        <v/>
      </c>
      <c r="L74" s="25"/>
      <c r="M74" s="25"/>
      <c r="N74" s="26"/>
      <c r="O74" s="29">
        <f>IFERROR(('Q4 Setup'!$D$12-'Q4 Setup'!$E$12+SUMIFS($N$4:$N73,$C$4:$C73,'Q4 Setup'!$C$12)-SUMIFS($N$4:$N73,$C$4:$C73,'Q4 Setup'!$C$12,$B$4:$B73,"&lt;"&amp;$B74))/IFERROR(NETWORKDAYS($B74,'Q4 Setup'!$G$4),1),0)</f>
        <v>0</v>
      </c>
      <c r="P74" s="43" t="str">
        <f t="shared" si="35"/>
        <v/>
      </c>
    </row>
    <row r="75" spans="2:17" ht="18.75" customHeight="1" x14ac:dyDescent="0.2">
      <c r="B75" s="31">
        <v>46395</v>
      </c>
      <c r="C75" s="32" t="str">
        <f>'Q4 Setup'!$C$13</f>
        <v>Rep 7</v>
      </c>
      <c r="D75" s="33"/>
      <c r="E75" s="25"/>
      <c r="F75" s="34">
        <f t="shared" si="30"/>
        <v>0</v>
      </c>
      <c r="G75" s="34" t="str">
        <f t="shared" si="31"/>
        <v/>
      </c>
      <c r="H75" s="35" t="str">
        <f t="shared" si="32"/>
        <v/>
      </c>
      <c r="I75" s="36"/>
      <c r="J75" s="37">
        <f t="shared" si="33"/>
        <v>0</v>
      </c>
      <c r="K75" s="35" t="str">
        <f t="shared" si="34"/>
        <v/>
      </c>
      <c r="L75" s="25"/>
      <c r="M75" s="25"/>
      <c r="N75" s="26"/>
      <c r="O75" s="29">
        <f>IFERROR(('Q4 Setup'!$D$13-'Q4 Setup'!$E$13+SUMIFS($N$4:$N74,$C$4:$C74,'Q4 Setup'!$C$13)-SUMIFS($N$4:$N74,$C$4:$C74,'Q4 Setup'!$C$13,$B$4:$B74,"&lt;"&amp;$B75))/IFERROR(NETWORKDAYS($B75,'Q4 Setup'!$G$4),1),0)</f>
        <v>0</v>
      </c>
      <c r="P75" s="38" t="str">
        <f t="shared" si="35"/>
        <v/>
      </c>
    </row>
    <row r="76" spans="2:17" ht="18.75" customHeight="1" x14ac:dyDescent="0.2">
      <c r="B76" s="31">
        <v>46395</v>
      </c>
      <c r="C76" s="39" t="str">
        <f>'Q4 Setup'!$C$14</f>
        <v>Rep 8</v>
      </c>
      <c r="D76" s="33"/>
      <c r="E76" s="25"/>
      <c r="F76" s="40">
        <f t="shared" si="30"/>
        <v>0</v>
      </c>
      <c r="G76" s="40" t="str">
        <f t="shared" si="31"/>
        <v/>
      </c>
      <c r="H76" s="41" t="str">
        <f t="shared" si="32"/>
        <v/>
      </c>
      <c r="I76" s="36"/>
      <c r="J76" s="42">
        <f t="shared" si="33"/>
        <v>0</v>
      </c>
      <c r="K76" s="41" t="str">
        <f t="shared" si="34"/>
        <v/>
      </c>
      <c r="L76" s="25"/>
      <c r="M76" s="25"/>
      <c r="N76" s="26"/>
      <c r="O76" s="29">
        <f>IFERROR(('Q4 Setup'!$D$14-'Q4 Setup'!$E$14+SUMIFS($N$4:$N75,$C$4:$C75,'Q4 Setup'!$C$14)-SUMIFS($N$4:$N75,$C$4:$C75,'Q4 Setup'!$C$14,$B$4:$B75,"&lt;"&amp;$B76))/IFERROR(NETWORKDAYS($B76,'Q4 Setup'!$G$4),1),0)</f>
        <v>0</v>
      </c>
      <c r="P76" s="43" t="str">
        <f t="shared" si="35"/>
        <v/>
      </c>
    </row>
    <row r="77" spans="2:17" ht="18.75" customHeight="1" x14ac:dyDescent="0.2">
      <c r="B77" s="31">
        <v>46395</v>
      </c>
      <c r="C77" s="32" t="str">
        <f>'Q4 Setup'!$C$15</f>
        <v>Rep 9</v>
      </c>
      <c r="D77" s="33"/>
      <c r="E77" s="25"/>
      <c r="F77" s="34">
        <f t="shared" si="30"/>
        <v>0</v>
      </c>
      <c r="G77" s="34" t="str">
        <f t="shared" si="31"/>
        <v/>
      </c>
      <c r="H77" s="35" t="str">
        <f t="shared" si="32"/>
        <v/>
      </c>
      <c r="I77" s="36"/>
      <c r="J77" s="37">
        <f t="shared" si="33"/>
        <v>0</v>
      </c>
      <c r="K77" s="35" t="str">
        <f t="shared" si="34"/>
        <v/>
      </c>
      <c r="L77" s="25"/>
      <c r="M77" s="25"/>
      <c r="N77" s="26"/>
      <c r="O77" s="29">
        <f>IFERROR(('Q4 Setup'!$D$15-'Q4 Setup'!$E$15+SUMIFS($N$4:$N76,$C$4:$C76,'Q4 Setup'!$C$15)-SUMIFS($N$4:$N76,$C$4:$C76,'Q4 Setup'!$C$15,$B$4:$B76,"&lt;"&amp;$B77))/IFERROR(NETWORKDAYS($B77,'Q4 Setup'!$G$4),1),0)</f>
        <v>0</v>
      </c>
      <c r="P77" s="38" t="str">
        <f t="shared" si="35"/>
        <v/>
      </c>
    </row>
    <row r="78" spans="2:17" ht="18.75" customHeight="1" x14ac:dyDescent="0.2">
      <c r="B78" s="31">
        <v>46395</v>
      </c>
      <c r="C78" s="39" t="str">
        <f>'Q4 Setup'!$C$16</f>
        <v>Rep 10</v>
      </c>
      <c r="D78" s="33"/>
      <c r="E78" s="25"/>
      <c r="F78" s="40">
        <f t="shared" si="30"/>
        <v>0</v>
      </c>
      <c r="G78" s="40" t="str">
        <f t="shared" si="31"/>
        <v/>
      </c>
      <c r="H78" s="41" t="str">
        <f t="shared" si="32"/>
        <v/>
      </c>
      <c r="I78" s="36"/>
      <c r="J78" s="42">
        <f t="shared" si="33"/>
        <v>0</v>
      </c>
      <c r="K78" s="41" t="str">
        <f t="shared" si="34"/>
        <v/>
      </c>
      <c r="L78" s="25"/>
      <c r="M78" s="25"/>
      <c r="N78" s="26"/>
      <c r="O78" s="29">
        <f>IFERROR(('Q4 Setup'!$D$16-'Q4 Setup'!$E$16+SUMIFS($N$4:$N77,$C$4:$C77,'Q4 Setup'!$C$16)-SUMIFS($N$4:$N77,$C$4:$C77,'Q4 Setup'!$C$16,$B$4:$B77,"&lt;"&amp;$B78))/IFERROR(NETWORKDAYS($B78,'Q4 Setup'!$G$4),1),0)</f>
        <v>0</v>
      </c>
      <c r="P78" s="43" t="str">
        <f t="shared" si="35"/>
        <v/>
      </c>
    </row>
    <row r="79" spans="2:17" ht="18.75" customHeight="1" x14ac:dyDescent="0.2">
      <c r="B79" s="31">
        <v>46395</v>
      </c>
      <c r="C79" s="32">
        <f>'Q4 Setup'!$C$17</f>
        <v>0</v>
      </c>
      <c r="D79" s="33"/>
      <c r="E79" s="25"/>
      <c r="F79" s="34">
        <f t="shared" si="30"/>
        <v>0</v>
      </c>
      <c r="G79" s="34" t="str">
        <f t="shared" si="31"/>
        <v/>
      </c>
      <c r="H79" s="35" t="str">
        <f t="shared" si="32"/>
        <v/>
      </c>
      <c r="I79" s="36"/>
      <c r="J79" s="37">
        <f t="shared" si="33"/>
        <v>0</v>
      </c>
      <c r="K79" s="35" t="str">
        <f t="shared" si="34"/>
        <v/>
      </c>
      <c r="L79" s="25"/>
      <c r="M79" s="25"/>
      <c r="N79" s="26"/>
      <c r="O79" s="29">
        <f>IFERROR(('Q4 Setup'!$D$17-'Q4 Setup'!$E$17+SUMIFS($N$4:$N78,$C$4:$C78,'Q4 Setup'!$C$17)-SUMIFS($N$4:$N78,$C$4:$C78,'Q4 Setup'!$C$17,$B$4:$B78,"&lt;"&amp;$B79))/IFERROR(NETWORKDAYS($B79,'Q4 Setup'!$G$4),1),0)</f>
        <v>0</v>
      </c>
      <c r="P79" s="38" t="str">
        <f t="shared" si="35"/>
        <v/>
      </c>
    </row>
    <row r="80" spans="2:17" ht="18.75" customHeight="1" x14ac:dyDescent="0.2">
      <c r="B80" s="31">
        <v>46395</v>
      </c>
      <c r="C80" s="39">
        <f>'Q4 Setup'!$C$18</f>
        <v>0</v>
      </c>
      <c r="D80" s="33"/>
      <c r="E80" s="25"/>
      <c r="F80" s="40">
        <f t="shared" si="30"/>
        <v>0</v>
      </c>
      <c r="G80" s="40" t="str">
        <f t="shared" si="31"/>
        <v/>
      </c>
      <c r="H80" s="41" t="str">
        <f t="shared" si="32"/>
        <v/>
      </c>
      <c r="I80" s="36"/>
      <c r="J80" s="42">
        <f t="shared" si="33"/>
        <v>0</v>
      </c>
      <c r="K80" s="41" t="str">
        <f t="shared" si="34"/>
        <v/>
      </c>
      <c r="L80" s="25"/>
      <c r="M80" s="25"/>
      <c r="N80" s="26"/>
      <c r="O80" s="29">
        <f>IFERROR(('Q4 Setup'!$D$18-'Q4 Setup'!$E$18+SUMIFS($N$4:$N79,$C$4:$C79,'Q4 Setup'!$C$18)-SUMIFS($N$4:$N79,$C$4:$C79,'Q4 Setup'!$C$18,$B$4:$B79,"&lt;"&amp;$B80))/IFERROR(NETWORKDAYS($B80,'Q4 Setup'!$G$4),1),0)</f>
        <v>0</v>
      </c>
      <c r="P80" s="43" t="str">
        <f t="shared" si="35"/>
        <v/>
      </c>
    </row>
    <row r="81" spans="2:17" ht="4.5" customHeight="1" x14ac:dyDescent="0.2"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</row>
    <row r="82" spans="2:17" ht="18.75" customHeight="1" x14ac:dyDescent="0.2">
      <c r="B82" s="31">
        <v>46398</v>
      </c>
      <c r="C82" s="32" t="str">
        <f>'Q4 Setup'!$C$7</f>
        <v>Rep 1</v>
      </c>
      <c r="D82" s="33"/>
      <c r="E82" s="25"/>
      <c r="F82" s="34">
        <f t="shared" ref="F82:F93" si="36">IFERROR(D82*7.5,"")</f>
        <v>0</v>
      </c>
      <c r="G82" s="34" t="str">
        <f t="shared" ref="G82:G93" si="37">IFERROR(E82/D82,"")</f>
        <v/>
      </c>
      <c r="H82" s="35" t="str">
        <f t="shared" ref="H82:H93" si="38">IFERROR(E82/F82,"")</f>
        <v/>
      </c>
      <c r="I82" s="36"/>
      <c r="J82" s="37">
        <f t="shared" ref="J82:J93" si="39">IFERROR(D82*0.375/24,"")</f>
        <v>0</v>
      </c>
      <c r="K82" s="35" t="str">
        <f t="shared" ref="K82:K93" si="40">IFERROR(I82/J82,"")</f>
        <v/>
      </c>
      <c r="L82" s="25"/>
      <c r="M82" s="25"/>
      <c r="N82" s="26"/>
      <c r="O82" s="29">
        <f>IFERROR(('Q4 Setup'!$D$7-'Q4 Setup'!$E$7+SUMIFS($N$4:$N81,$C$4:$C81,'Q4 Setup'!$C$7)-SUMIFS($N$4:$N81,$C$4:$C81,'Q4 Setup'!$C$7,$B$4:$B81,"&lt;"&amp;$B82))/IFERROR(NETWORKDAYS($B82,'Q4 Setup'!$G$4),1),0)</f>
        <v>0</v>
      </c>
      <c r="P82" s="38" t="str">
        <f t="shared" ref="P82:P93" si="41">IFERROR(N82/O82,"")</f>
        <v/>
      </c>
    </row>
    <row r="83" spans="2:17" ht="18.75" customHeight="1" x14ac:dyDescent="0.2">
      <c r="B83" s="31">
        <v>46398</v>
      </c>
      <c r="C83" s="39" t="str">
        <f>'Q4 Setup'!$C$8</f>
        <v>Rep 2</v>
      </c>
      <c r="D83" s="33"/>
      <c r="E83" s="25"/>
      <c r="F83" s="40">
        <f t="shared" si="36"/>
        <v>0</v>
      </c>
      <c r="G83" s="40" t="str">
        <f t="shared" si="37"/>
        <v/>
      </c>
      <c r="H83" s="41" t="str">
        <f t="shared" si="38"/>
        <v/>
      </c>
      <c r="I83" s="36"/>
      <c r="J83" s="42">
        <f t="shared" si="39"/>
        <v>0</v>
      </c>
      <c r="K83" s="41" t="str">
        <f t="shared" si="40"/>
        <v/>
      </c>
      <c r="L83" s="25"/>
      <c r="M83" s="25"/>
      <c r="N83" s="26"/>
      <c r="O83" s="29">
        <f>IFERROR(('Q4 Setup'!$D$8-'Q4 Setup'!$E$8+SUMIFS($N$4:$N82,$C$4:$C82,'Q4 Setup'!$C$8)-SUMIFS($N$4:$N82,$C$4:$C82,'Q4 Setup'!$C$8,$B$4:$B82,"&lt;"&amp;$B83))/IFERROR(NETWORKDAYS($B83,'Q4 Setup'!$G$4),1),0)</f>
        <v>0</v>
      </c>
      <c r="P83" s="43" t="str">
        <f t="shared" si="41"/>
        <v/>
      </c>
    </row>
    <row r="84" spans="2:17" ht="18.75" customHeight="1" x14ac:dyDescent="0.2">
      <c r="B84" s="31">
        <v>46398</v>
      </c>
      <c r="C84" s="32" t="str">
        <f>'Q4 Setup'!$C$9</f>
        <v>Rep 3</v>
      </c>
      <c r="D84" s="33"/>
      <c r="E84" s="25"/>
      <c r="F84" s="34">
        <f t="shared" si="36"/>
        <v>0</v>
      </c>
      <c r="G84" s="34" t="str">
        <f t="shared" si="37"/>
        <v/>
      </c>
      <c r="H84" s="35" t="str">
        <f t="shared" si="38"/>
        <v/>
      </c>
      <c r="I84" s="36"/>
      <c r="J84" s="37">
        <f t="shared" si="39"/>
        <v>0</v>
      </c>
      <c r="K84" s="35" t="str">
        <f t="shared" si="40"/>
        <v/>
      </c>
      <c r="L84" s="25"/>
      <c r="M84" s="25"/>
      <c r="N84" s="26"/>
      <c r="O84" s="29">
        <f>IFERROR(('Q4 Setup'!$D$9-'Q4 Setup'!$E$9+SUMIFS($N$4:$N83,$C$4:$C83,'Q4 Setup'!$C$9)-SUMIFS($N$4:$N83,$C$4:$C83,'Q4 Setup'!$C$9,$B$4:$B83,"&lt;"&amp;$B84))/IFERROR(NETWORKDAYS($B84,'Q4 Setup'!$G$4),1),0)</f>
        <v>0</v>
      </c>
      <c r="P84" s="38" t="str">
        <f t="shared" si="41"/>
        <v/>
      </c>
    </row>
    <row r="85" spans="2:17" ht="18.75" customHeight="1" x14ac:dyDescent="0.2">
      <c r="B85" s="31">
        <v>46398</v>
      </c>
      <c r="C85" s="39" t="str">
        <f>'Q4 Setup'!$C$10</f>
        <v>Rep 4</v>
      </c>
      <c r="D85" s="33"/>
      <c r="E85" s="25"/>
      <c r="F85" s="40">
        <f t="shared" si="36"/>
        <v>0</v>
      </c>
      <c r="G85" s="40" t="str">
        <f t="shared" si="37"/>
        <v/>
      </c>
      <c r="H85" s="41" t="str">
        <f t="shared" si="38"/>
        <v/>
      </c>
      <c r="I85" s="36"/>
      <c r="J85" s="42">
        <f t="shared" si="39"/>
        <v>0</v>
      </c>
      <c r="K85" s="41" t="str">
        <f t="shared" si="40"/>
        <v/>
      </c>
      <c r="L85" s="25"/>
      <c r="M85" s="25"/>
      <c r="N85" s="26"/>
      <c r="O85" s="29">
        <f>IFERROR(('Q4 Setup'!$D$10-'Q4 Setup'!$E$10+SUMIFS($N$4:$N84,$C$4:$C84,'Q4 Setup'!$C$10)-SUMIFS($N$4:$N84,$C$4:$C84,'Q4 Setup'!$C$10,$B$4:$B84,"&lt;"&amp;$B85))/IFERROR(NETWORKDAYS($B85,'Q4 Setup'!$G$4),1),0)</f>
        <v>0</v>
      </c>
      <c r="P85" s="43" t="str">
        <f t="shared" si="41"/>
        <v/>
      </c>
    </row>
    <row r="86" spans="2:17" ht="18.75" customHeight="1" x14ac:dyDescent="0.2">
      <c r="B86" s="31">
        <v>46398</v>
      </c>
      <c r="C86" s="32" t="str">
        <f>'Q4 Setup'!$C$11</f>
        <v>Rep 5</v>
      </c>
      <c r="D86" s="33"/>
      <c r="E86" s="25"/>
      <c r="F86" s="34">
        <f t="shared" si="36"/>
        <v>0</v>
      </c>
      <c r="G86" s="34" t="str">
        <f t="shared" si="37"/>
        <v/>
      </c>
      <c r="H86" s="35" t="str">
        <f t="shared" si="38"/>
        <v/>
      </c>
      <c r="I86" s="36"/>
      <c r="J86" s="37">
        <f t="shared" si="39"/>
        <v>0</v>
      </c>
      <c r="K86" s="35" t="str">
        <f t="shared" si="40"/>
        <v/>
      </c>
      <c r="L86" s="25"/>
      <c r="M86" s="25"/>
      <c r="N86" s="26"/>
      <c r="O86" s="29">
        <f>IFERROR(('Q4 Setup'!$D$11-'Q4 Setup'!$E$11+SUMIFS($N$4:$N85,$C$4:$C85,'Q4 Setup'!$C$11)-SUMIFS($N$4:$N85,$C$4:$C85,'Q4 Setup'!$C$11,$B$4:$B85,"&lt;"&amp;$B86))/IFERROR(NETWORKDAYS($B86,'Q4 Setup'!$G$4),1),0)</f>
        <v>0</v>
      </c>
      <c r="P86" s="38" t="str">
        <f t="shared" si="41"/>
        <v/>
      </c>
    </row>
    <row r="87" spans="2:17" ht="18.75" customHeight="1" x14ac:dyDescent="0.2">
      <c r="B87" s="31">
        <v>46398</v>
      </c>
      <c r="C87" s="39" t="str">
        <f>'Q4 Setup'!$C$12</f>
        <v>Rep 6</v>
      </c>
      <c r="D87" s="33"/>
      <c r="E87" s="25"/>
      <c r="F87" s="40">
        <f t="shared" si="36"/>
        <v>0</v>
      </c>
      <c r="G87" s="40" t="str">
        <f t="shared" si="37"/>
        <v/>
      </c>
      <c r="H87" s="41" t="str">
        <f t="shared" si="38"/>
        <v/>
      </c>
      <c r="I87" s="36"/>
      <c r="J87" s="42">
        <f t="shared" si="39"/>
        <v>0</v>
      </c>
      <c r="K87" s="41" t="str">
        <f t="shared" si="40"/>
        <v/>
      </c>
      <c r="L87" s="25"/>
      <c r="M87" s="25"/>
      <c r="N87" s="26"/>
      <c r="O87" s="29">
        <f>IFERROR(('Q4 Setup'!$D$12-'Q4 Setup'!$E$12+SUMIFS($N$4:$N86,$C$4:$C86,'Q4 Setup'!$C$12)-SUMIFS($N$4:$N86,$C$4:$C86,'Q4 Setup'!$C$12,$B$4:$B86,"&lt;"&amp;$B87))/IFERROR(NETWORKDAYS($B87,'Q4 Setup'!$G$4),1),0)</f>
        <v>0</v>
      </c>
      <c r="P87" s="43" t="str">
        <f t="shared" si="41"/>
        <v/>
      </c>
    </row>
    <row r="88" spans="2:17" ht="18.75" customHeight="1" x14ac:dyDescent="0.2">
      <c r="B88" s="31">
        <v>46398</v>
      </c>
      <c r="C88" s="32" t="str">
        <f>'Q4 Setup'!$C$13</f>
        <v>Rep 7</v>
      </c>
      <c r="D88" s="33"/>
      <c r="E88" s="25"/>
      <c r="F88" s="34">
        <f t="shared" si="36"/>
        <v>0</v>
      </c>
      <c r="G88" s="34" t="str">
        <f t="shared" si="37"/>
        <v/>
      </c>
      <c r="H88" s="35" t="str">
        <f t="shared" si="38"/>
        <v/>
      </c>
      <c r="I88" s="36"/>
      <c r="J88" s="37">
        <f t="shared" si="39"/>
        <v>0</v>
      </c>
      <c r="K88" s="35" t="str">
        <f t="shared" si="40"/>
        <v/>
      </c>
      <c r="L88" s="25"/>
      <c r="M88" s="25"/>
      <c r="N88" s="26"/>
      <c r="O88" s="29">
        <f>IFERROR(('Q4 Setup'!$D$13-'Q4 Setup'!$E$13+SUMIFS($N$4:$N87,$C$4:$C87,'Q4 Setup'!$C$13)-SUMIFS($N$4:$N87,$C$4:$C87,'Q4 Setup'!$C$13,$B$4:$B87,"&lt;"&amp;$B88))/IFERROR(NETWORKDAYS($B88,'Q4 Setup'!$G$4),1),0)</f>
        <v>0</v>
      </c>
      <c r="P88" s="38" t="str">
        <f t="shared" si="41"/>
        <v/>
      </c>
    </row>
    <row r="89" spans="2:17" ht="18.75" customHeight="1" x14ac:dyDescent="0.2">
      <c r="B89" s="31">
        <v>46398</v>
      </c>
      <c r="C89" s="39" t="str">
        <f>'Q4 Setup'!$C$14</f>
        <v>Rep 8</v>
      </c>
      <c r="D89" s="33"/>
      <c r="E89" s="25"/>
      <c r="F89" s="40">
        <f t="shared" si="36"/>
        <v>0</v>
      </c>
      <c r="G89" s="40" t="str">
        <f t="shared" si="37"/>
        <v/>
      </c>
      <c r="H89" s="41" t="str">
        <f t="shared" si="38"/>
        <v/>
      </c>
      <c r="I89" s="36"/>
      <c r="J89" s="42">
        <f t="shared" si="39"/>
        <v>0</v>
      </c>
      <c r="K89" s="41" t="str">
        <f t="shared" si="40"/>
        <v/>
      </c>
      <c r="L89" s="25"/>
      <c r="M89" s="25"/>
      <c r="N89" s="26"/>
      <c r="O89" s="29">
        <f>IFERROR(('Q4 Setup'!$D$14-'Q4 Setup'!$E$14+SUMIFS($N$4:$N88,$C$4:$C88,'Q4 Setup'!$C$14)-SUMIFS($N$4:$N88,$C$4:$C88,'Q4 Setup'!$C$14,$B$4:$B88,"&lt;"&amp;$B89))/IFERROR(NETWORKDAYS($B89,'Q4 Setup'!$G$4),1),0)</f>
        <v>0</v>
      </c>
      <c r="P89" s="43" t="str">
        <f t="shared" si="41"/>
        <v/>
      </c>
    </row>
    <row r="90" spans="2:17" ht="18.75" customHeight="1" x14ac:dyDescent="0.2">
      <c r="B90" s="31">
        <v>46398</v>
      </c>
      <c r="C90" s="32" t="str">
        <f>'Q4 Setup'!$C$15</f>
        <v>Rep 9</v>
      </c>
      <c r="D90" s="33"/>
      <c r="E90" s="25"/>
      <c r="F90" s="34">
        <f t="shared" si="36"/>
        <v>0</v>
      </c>
      <c r="G90" s="34" t="str">
        <f t="shared" si="37"/>
        <v/>
      </c>
      <c r="H90" s="35" t="str">
        <f t="shared" si="38"/>
        <v/>
      </c>
      <c r="I90" s="36"/>
      <c r="J90" s="37">
        <f t="shared" si="39"/>
        <v>0</v>
      </c>
      <c r="K90" s="35" t="str">
        <f t="shared" si="40"/>
        <v/>
      </c>
      <c r="L90" s="25"/>
      <c r="M90" s="25"/>
      <c r="N90" s="26"/>
      <c r="O90" s="29">
        <f>IFERROR(('Q4 Setup'!$D$15-'Q4 Setup'!$E$15+SUMIFS($N$4:$N89,$C$4:$C89,'Q4 Setup'!$C$15)-SUMIFS($N$4:$N89,$C$4:$C89,'Q4 Setup'!$C$15,$B$4:$B89,"&lt;"&amp;$B90))/IFERROR(NETWORKDAYS($B90,'Q4 Setup'!$G$4),1),0)</f>
        <v>0</v>
      </c>
      <c r="P90" s="38" t="str">
        <f t="shared" si="41"/>
        <v/>
      </c>
    </row>
    <row r="91" spans="2:17" ht="18.75" customHeight="1" x14ac:dyDescent="0.2">
      <c r="B91" s="31">
        <v>46398</v>
      </c>
      <c r="C91" s="39" t="str">
        <f>'Q4 Setup'!$C$16</f>
        <v>Rep 10</v>
      </c>
      <c r="D91" s="33"/>
      <c r="E91" s="25"/>
      <c r="F91" s="40">
        <f t="shared" si="36"/>
        <v>0</v>
      </c>
      <c r="G91" s="40" t="str">
        <f t="shared" si="37"/>
        <v/>
      </c>
      <c r="H91" s="41" t="str">
        <f t="shared" si="38"/>
        <v/>
      </c>
      <c r="I91" s="36"/>
      <c r="J91" s="42">
        <f t="shared" si="39"/>
        <v>0</v>
      </c>
      <c r="K91" s="41" t="str">
        <f t="shared" si="40"/>
        <v/>
      </c>
      <c r="L91" s="25"/>
      <c r="M91" s="25"/>
      <c r="N91" s="26"/>
      <c r="O91" s="29">
        <f>IFERROR(('Q4 Setup'!$D$16-'Q4 Setup'!$E$16+SUMIFS($N$4:$N90,$C$4:$C90,'Q4 Setup'!$C$16)-SUMIFS($N$4:$N90,$C$4:$C90,'Q4 Setup'!$C$16,$B$4:$B90,"&lt;"&amp;$B91))/IFERROR(NETWORKDAYS($B91,'Q4 Setup'!$G$4),1),0)</f>
        <v>0</v>
      </c>
      <c r="P91" s="43" t="str">
        <f t="shared" si="41"/>
        <v/>
      </c>
    </row>
    <row r="92" spans="2:17" ht="18.75" customHeight="1" x14ac:dyDescent="0.2">
      <c r="B92" s="31">
        <v>46398</v>
      </c>
      <c r="C92" s="32">
        <f>'Q4 Setup'!$C$17</f>
        <v>0</v>
      </c>
      <c r="D92" s="33"/>
      <c r="E92" s="25"/>
      <c r="F92" s="34">
        <f t="shared" si="36"/>
        <v>0</v>
      </c>
      <c r="G92" s="34" t="str">
        <f t="shared" si="37"/>
        <v/>
      </c>
      <c r="H92" s="35" t="str">
        <f t="shared" si="38"/>
        <v/>
      </c>
      <c r="I92" s="36"/>
      <c r="J92" s="37">
        <f t="shared" si="39"/>
        <v>0</v>
      </c>
      <c r="K92" s="35" t="str">
        <f t="shared" si="40"/>
        <v/>
      </c>
      <c r="L92" s="25"/>
      <c r="M92" s="25"/>
      <c r="N92" s="26"/>
      <c r="O92" s="29">
        <f>IFERROR(('Q4 Setup'!$D$17-'Q4 Setup'!$E$17+SUMIFS($N$4:$N91,$C$4:$C91,'Q4 Setup'!$C$17)-SUMIFS($N$4:$N91,$C$4:$C91,'Q4 Setup'!$C$17,$B$4:$B91,"&lt;"&amp;$B92))/IFERROR(NETWORKDAYS($B92,'Q4 Setup'!$G$4),1),0)</f>
        <v>0</v>
      </c>
      <c r="P92" s="38" t="str">
        <f t="shared" si="41"/>
        <v/>
      </c>
    </row>
    <row r="93" spans="2:17" ht="18.75" customHeight="1" x14ac:dyDescent="0.2">
      <c r="B93" s="31">
        <v>46398</v>
      </c>
      <c r="C93" s="39">
        <f>'Q4 Setup'!$C$18</f>
        <v>0</v>
      </c>
      <c r="D93" s="33"/>
      <c r="E93" s="25"/>
      <c r="F93" s="40">
        <f t="shared" si="36"/>
        <v>0</v>
      </c>
      <c r="G93" s="40" t="str">
        <f t="shared" si="37"/>
        <v/>
      </c>
      <c r="H93" s="41" t="str">
        <f t="shared" si="38"/>
        <v/>
      </c>
      <c r="I93" s="36"/>
      <c r="J93" s="42">
        <f t="shared" si="39"/>
        <v>0</v>
      </c>
      <c r="K93" s="41" t="str">
        <f t="shared" si="40"/>
        <v/>
      </c>
      <c r="L93" s="25"/>
      <c r="M93" s="25"/>
      <c r="N93" s="26"/>
      <c r="O93" s="29">
        <f>IFERROR(('Q4 Setup'!$D$18-'Q4 Setup'!$E$18+SUMIFS($N$4:$N92,$C$4:$C92,'Q4 Setup'!$C$18)-SUMIFS($N$4:$N92,$C$4:$C92,'Q4 Setup'!$C$18,$B$4:$B92,"&lt;"&amp;$B93))/IFERROR(NETWORKDAYS($B93,'Q4 Setup'!$G$4),1),0)</f>
        <v>0</v>
      </c>
      <c r="P93" s="43" t="str">
        <f t="shared" si="41"/>
        <v/>
      </c>
    </row>
    <row r="94" spans="2:17" ht="4.5" customHeight="1" x14ac:dyDescent="0.2"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</row>
    <row r="95" spans="2:17" ht="18.75" customHeight="1" x14ac:dyDescent="0.2">
      <c r="B95" s="31">
        <v>46399</v>
      </c>
      <c r="C95" s="32" t="str">
        <f>'Q4 Setup'!$C$7</f>
        <v>Rep 1</v>
      </c>
      <c r="D95" s="33"/>
      <c r="E95" s="25"/>
      <c r="F95" s="34">
        <f t="shared" ref="F95:F106" si="42">IFERROR(D95*7.5,"")</f>
        <v>0</v>
      </c>
      <c r="G95" s="34" t="str">
        <f t="shared" ref="G95:G106" si="43">IFERROR(E95/D95,"")</f>
        <v/>
      </c>
      <c r="H95" s="35" t="str">
        <f t="shared" ref="H95:H106" si="44">IFERROR(E95/F95,"")</f>
        <v/>
      </c>
      <c r="I95" s="36"/>
      <c r="J95" s="37">
        <f t="shared" ref="J95:J106" si="45">IFERROR(D95*0.375/24,"")</f>
        <v>0</v>
      </c>
      <c r="K95" s="35" t="str">
        <f t="shared" ref="K95:K106" si="46">IFERROR(I95/J95,"")</f>
        <v/>
      </c>
      <c r="L95" s="25"/>
      <c r="M95" s="25"/>
      <c r="N95" s="26"/>
      <c r="O95" s="29">
        <f>IFERROR(('Q4 Setup'!$D$7-'Q4 Setup'!$E$7+SUMIFS($N$4:$N94,$C$4:$C94,'Q4 Setup'!$C$7)-SUMIFS($N$4:$N94,$C$4:$C94,'Q4 Setup'!$C$7,$B$4:$B94,"&lt;"&amp;$B95))/IFERROR(NETWORKDAYS($B95,'Q4 Setup'!$G$4),1),0)</f>
        <v>0</v>
      </c>
      <c r="P95" s="38" t="str">
        <f t="shared" ref="P95:P106" si="47">IFERROR(N95/O95,"")</f>
        <v/>
      </c>
    </row>
    <row r="96" spans="2:17" ht="18.75" customHeight="1" x14ac:dyDescent="0.2">
      <c r="B96" s="31">
        <v>46399</v>
      </c>
      <c r="C96" s="39" t="str">
        <f>'Q4 Setup'!$C$8</f>
        <v>Rep 2</v>
      </c>
      <c r="D96" s="33"/>
      <c r="E96" s="25"/>
      <c r="F96" s="40">
        <f t="shared" si="42"/>
        <v>0</v>
      </c>
      <c r="G96" s="40" t="str">
        <f t="shared" si="43"/>
        <v/>
      </c>
      <c r="H96" s="41" t="str">
        <f t="shared" si="44"/>
        <v/>
      </c>
      <c r="I96" s="36"/>
      <c r="J96" s="42">
        <f t="shared" si="45"/>
        <v>0</v>
      </c>
      <c r="K96" s="41" t="str">
        <f t="shared" si="46"/>
        <v/>
      </c>
      <c r="L96" s="25"/>
      <c r="M96" s="25"/>
      <c r="N96" s="26"/>
      <c r="O96" s="29">
        <f>IFERROR(('Q4 Setup'!$D$8-'Q4 Setup'!$E$8+SUMIFS($N$4:$N95,$C$4:$C95,'Q4 Setup'!$C$8)-SUMIFS($N$4:$N95,$C$4:$C95,'Q4 Setup'!$C$8,$B$4:$B95,"&lt;"&amp;$B96))/IFERROR(NETWORKDAYS($B96,'Q4 Setup'!$G$4),1),0)</f>
        <v>0</v>
      </c>
      <c r="P96" s="43" t="str">
        <f t="shared" si="47"/>
        <v/>
      </c>
    </row>
    <row r="97" spans="2:17" ht="18.75" customHeight="1" x14ac:dyDescent="0.2">
      <c r="B97" s="31">
        <v>46399</v>
      </c>
      <c r="C97" s="32" t="str">
        <f>'Q4 Setup'!$C$9</f>
        <v>Rep 3</v>
      </c>
      <c r="D97" s="33"/>
      <c r="E97" s="25"/>
      <c r="F97" s="34">
        <f t="shared" si="42"/>
        <v>0</v>
      </c>
      <c r="G97" s="34" t="str">
        <f t="shared" si="43"/>
        <v/>
      </c>
      <c r="H97" s="35" t="str">
        <f t="shared" si="44"/>
        <v/>
      </c>
      <c r="I97" s="36"/>
      <c r="J97" s="37">
        <f t="shared" si="45"/>
        <v>0</v>
      </c>
      <c r="K97" s="35" t="str">
        <f t="shared" si="46"/>
        <v/>
      </c>
      <c r="L97" s="25"/>
      <c r="M97" s="25"/>
      <c r="N97" s="26"/>
      <c r="O97" s="29">
        <f>IFERROR(('Q4 Setup'!$D$9-'Q4 Setup'!$E$9+SUMIFS($N$4:$N96,$C$4:$C96,'Q4 Setup'!$C$9)-SUMIFS($N$4:$N96,$C$4:$C96,'Q4 Setup'!$C$9,$B$4:$B96,"&lt;"&amp;$B97))/IFERROR(NETWORKDAYS($B97,'Q4 Setup'!$G$4),1),0)</f>
        <v>0</v>
      </c>
      <c r="P97" s="38" t="str">
        <f t="shared" si="47"/>
        <v/>
      </c>
    </row>
    <row r="98" spans="2:17" ht="18.75" customHeight="1" x14ac:dyDescent="0.2">
      <c r="B98" s="31">
        <v>46399</v>
      </c>
      <c r="C98" s="39" t="str">
        <f>'Q4 Setup'!$C$10</f>
        <v>Rep 4</v>
      </c>
      <c r="D98" s="33"/>
      <c r="E98" s="25"/>
      <c r="F98" s="40">
        <f t="shared" si="42"/>
        <v>0</v>
      </c>
      <c r="G98" s="40" t="str">
        <f t="shared" si="43"/>
        <v/>
      </c>
      <c r="H98" s="41" t="str">
        <f t="shared" si="44"/>
        <v/>
      </c>
      <c r="I98" s="36"/>
      <c r="J98" s="42">
        <f t="shared" si="45"/>
        <v>0</v>
      </c>
      <c r="K98" s="41" t="str">
        <f t="shared" si="46"/>
        <v/>
      </c>
      <c r="L98" s="25"/>
      <c r="M98" s="25"/>
      <c r="N98" s="26"/>
      <c r="O98" s="29">
        <f>IFERROR(('Q4 Setup'!$D$10-'Q4 Setup'!$E$10+SUMIFS($N$4:$N97,$C$4:$C97,'Q4 Setup'!$C$10)-SUMIFS($N$4:$N97,$C$4:$C97,'Q4 Setup'!$C$10,$B$4:$B97,"&lt;"&amp;$B98))/IFERROR(NETWORKDAYS($B98,'Q4 Setup'!$G$4),1),0)</f>
        <v>0</v>
      </c>
      <c r="P98" s="43" t="str">
        <f t="shared" si="47"/>
        <v/>
      </c>
    </row>
    <row r="99" spans="2:17" ht="18.75" customHeight="1" x14ac:dyDescent="0.2">
      <c r="B99" s="31">
        <v>46399</v>
      </c>
      <c r="C99" s="32" t="str">
        <f>'Q4 Setup'!$C$11</f>
        <v>Rep 5</v>
      </c>
      <c r="D99" s="33"/>
      <c r="E99" s="25"/>
      <c r="F99" s="34">
        <f t="shared" si="42"/>
        <v>0</v>
      </c>
      <c r="G99" s="34" t="str">
        <f t="shared" si="43"/>
        <v/>
      </c>
      <c r="H99" s="35" t="str">
        <f t="shared" si="44"/>
        <v/>
      </c>
      <c r="I99" s="36"/>
      <c r="J99" s="37">
        <f t="shared" si="45"/>
        <v>0</v>
      </c>
      <c r="K99" s="35" t="str">
        <f t="shared" si="46"/>
        <v/>
      </c>
      <c r="L99" s="25"/>
      <c r="M99" s="25"/>
      <c r="N99" s="26"/>
      <c r="O99" s="29">
        <f>IFERROR(('Q4 Setup'!$D$11-'Q4 Setup'!$E$11+SUMIFS($N$4:$N98,$C$4:$C98,'Q4 Setup'!$C$11)-SUMIFS($N$4:$N98,$C$4:$C98,'Q4 Setup'!$C$11,$B$4:$B98,"&lt;"&amp;$B99))/IFERROR(NETWORKDAYS($B99,'Q4 Setup'!$G$4),1),0)</f>
        <v>0</v>
      </c>
      <c r="P99" s="38" t="str">
        <f t="shared" si="47"/>
        <v/>
      </c>
    </row>
    <row r="100" spans="2:17" ht="18.75" customHeight="1" x14ac:dyDescent="0.2">
      <c r="B100" s="31">
        <v>46399</v>
      </c>
      <c r="C100" s="39" t="str">
        <f>'Q4 Setup'!$C$12</f>
        <v>Rep 6</v>
      </c>
      <c r="D100" s="33"/>
      <c r="E100" s="25"/>
      <c r="F100" s="40">
        <f t="shared" si="42"/>
        <v>0</v>
      </c>
      <c r="G100" s="40" t="str">
        <f t="shared" si="43"/>
        <v/>
      </c>
      <c r="H100" s="41" t="str">
        <f t="shared" si="44"/>
        <v/>
      </c>
      <c r="I100" s="36"/>
      <c r="J100" s="42">
        <f t="shared" si="45"/>
        <v>0</v>
      </c>
      <c r="K100" s="41" t="str">
        <f t="shared" si="46"/>
        <v/>
      </c>
      <c r="L100" s="25"/>
      <c r="M100" s="25"/>
      <c r="N100" s="26"/>
      <c r="O100" s="29">
        <f>IFERROR(('Q4 Setup'!$D$12-'Q4 Setup'!$E$12+SUMIFS($N$4:$N99,$C$4:$C99,'Q4 Setup'!$C$12)-SUMIFS($N$4:$N99,$C$4:$C99,'Q4 Setup'!$C$12,$B$4:$B99,"&lt;"&amp;$B100))/IFERROR(NETWORKDAYS($B100,'Q4 Setup'!$G$4),1),0)</f>
        <v>0</v>
      </c>
      <c r="P100" s="43" t="str">
        <f t="shared" si="47"/>
        <v/>
      </c>
    </row>
    <row r="101" spans="2:17" ht="18.75" customHeight="1" x14ac:dyDescent="0.2">
      <c r="B101" s="31">
        <v>46399</v>
      </c>
      <c r="C101" s="32" t="str">
        <f>'Q4 Setup'!$C$13</f>
        <v>Rep 7</v>
      </c>
      <c r="D101" s="33"/>
      <c r="E101" s="25"/>
      <c r="F101" s="34">
        <f t="shared" si="42"/>
        <v>0</v>
      </c>
      <c r="G101" s="34" t="str">
        <f t="shared" si="43"/>
        <v/>
      </c>
      <c r="H101" s="35" t="str">
        <f t="shared" si="44"/>
        <v/>
      </c>
      <c r="I101" s="36"/>
      <c r="J101" s="37">
        <f t="shared" si="45"/>
        <v>0</v>
      </c>
      <c r="K101" s="35" t="str">
        <f t="shared" si="46"/>
        <v/>
      </c>
      <c r="L101" s="25"/>
      <c r="M101" s="25"/>
      <c r="N101" s="26"/>
      <c r="O101" s="29">
        <f>IFERROR(('Q4 Setup'!$D$13-'Q4 Setup'!$E$13+SUMIFS($N$4:$N100,$C$4:$C100,'Q4 Setup'!$C$13)-SUMIFS($N$4:$N100,$C$4:$C100,'Q4 Setup'!$C$13,$B$4:$B100,"&lt;"&amp;$B101))/IFERROR(NETWORKDAYS($B101,'Q4 Setup'!$G$4),1),0)</f>
        <v>0</v>
      </c>
      <c r="P101" s="38" t="str">
        <f t="shared" si="47"/>
        <v/>
      </c>
    </row>
    <row r="102" spans="2:17" ht="18.75" customHeight="1" x14ac:dyDescent="0.2">
      <c r="B102" s="31">
        <v>46399</v>
      </c>
      <c r="C102" s="39" t="str">
        <f>'Q4 Setup'!$C$14</f>
        <v>Rep 8</v>
      </c>
      <c r="D102" s="33"/>
      <c r="E102" s="25"/>
      <c r="F102" s="40">
        <f t="shared" si="42"/>
        <v>0</v>
      </c>
      <c r="G102" s="40" t="str">
        <f t="shared" si="43"/>
        <v/>
      </c>
      <c r="H102" s="41" t="str">
        <f t="shared" si="44"/>
        <v/>
      </c>
      <c r="I102" s="36"/>
      <c r="J102" s="42">
        <f t="shared" si="45"/>
        <v>0</v>
      </c>
      <c r="K102" s="41" t="str">
        <f t="shared" si="46"/>
        <v/>
      </c>
      <c r="L102" s="25"/>
      <c r="M102" s="25"/>
      <c r="N102" s="26"/>
      <c r="O102" s="29">
        <f>IFERROR(('Q4 Setup'!$D$14-'Q4 Setup'!$E$14+SUMIFS($N$4:$N101,$C$4:$C101,'Q4 Setup'!$C$14)-SUMIFS($N$4:$N101,$C$4:$C101,'Q4 Setup'!$C$14,$B$4:$B101,"&lt;"&amp;$B102))/IFERROR(NETWORKDAYS($B102,'Q4 Setup'!$G$4),1),0)</f>
        <v>0</v>
      </c>
      <c r="P102" s="43" t="str">
        <f t="shared" si="47"/>
        <v/>
      </c>
    </row>
    <row r="103" spans="2:17" ht="18.75" customHeight="1" x14ac:dyDescent="0.2">
      <c r="B103" s="31">
        <v>46399</v>
      </c>
      <c r="C103" s="32" t="str">
        <f>'Q4 Setup'!$C$15</f>
        <v>Rep 9</v>
      </c>
      <c r="D103" s="33"/>
      <c r="E103" s="25"/>
      <c r="F103" s="34">
        <f t="shared" si="42"/>
        <v>0</v>
      </c>
      <c r="G103" s="34" t="str">
        <f t="shared" si="43"/>
        <v/>
      </c>
      <c r="H103" s="35" t="str">
        <f t="shared" si="44"/>
        <v/>
      </c>
      <c r="I103" s="36"/>
      <c r="J103" s="37">
        <f t="shared" si="45"/>
        <v>0</v>
      </c>
      <c r="K103" s="35" t="str">
        <f t="shared" si="46"/>
        <v/>
      </c>
      <c r="L103" s="25"/>
      <c r="M103" s="25"/>
      <c r="N103" s="26"/>
      <c r="O103" s="29">
        <f>IFERROR(('Q4 Setup'!$D$15-'Q4 Setup'!$E$15+SUMIFS($N$4:$N102,$C$4:$C102,'Q4 Setup'!$C$15)-SUMIFS($N$4:$N102,$C$4:$C102,'Q4 Setup'!$C$15,$B$4:$B102,"&lt;"&amp;$B103))/IFERROR(NETWORKDAYS($B103,'Q4 Setup'!$G$4),1),0)</f>
        <v>0</v>
      </c>
      <c r="P103" s="38" t="str">
        <f t="shared" si="47"/>
        <v/>
      </c>
    </row>
    <row r="104" spans="2:17" ht="18.75" customHeight="1" x14ac:dyDescent="0.2">
      <c r="B104" s="31">
        <v>46399</v>
      </c>
      <c r="C104" s="39" t="str">
        <f>'Q4 Setup'!$C$16</f>
        <v>Rep 10</v>
      </c>
      <c r="D104" s="33"/>
      <c r="E104" s="25"/>
      <c r="F104" s="40">
        <f t="shared" si="42"/>
        <v>0</v>
      </c>
      <c r="G104" s="40" t="str">
        <f t="shared" si="43"/>
        <v/>
      </c>
      <c r="H104" s="41" t="str">
        <f t="shared" si="44"/>
        <v/>
      </c>
      <c r="I104" s="36"/>
      <c r="J104" s="42">
        <f t="shared" si="45"/>
        <v>0</v>
      </c>
      <c r="K104" s="41" t="str">
        <f t="shared" si="46"/>
        <v/>
      </c>
      <c r="L104" s="25"/>
      <c r="M104" s="25"/>
      <c r="N104" s="26"/>
      <c r="O104" s="29">
        <f>IFERROR(('Q4 Setup'!$D$16-'Q4 Setup'!$E$16+SUMIFS($N$4:$N103,$C$4:$C103,'Q4 Setup'!$C$16)-SUMIFS($N$4:$N103,$C$4:$C103,'Q4 Setup'!$C$16,$B$4:$B103,"&lt;"&amp;$B104))/IFERROR(NETWORKDAYS($B104,'Q4 Setup'!$G$4),1),0)</f>
        <v>0</v>
      </c>
      <c r="P104" s="43" t="str">
        <f t="shared" si="47"/>
        <v/>
      </c>
    </row>
    <row r="105" spans="2:17" ht="18.75" customHeight="1" x14ac:dyDescent="0.2">
      <c r="B105" s="31">
        <v>46399</v>
      </c>
      <c r="C105" s="32">
        <f>'Q4 Setup'!$C$17</f>
        <v>0</v>
      </c>
      <c r="D105" s="33"/>
      <c r="E105" s="25"/>
      <c r="F105" s="34">
        <f t="shared" si="42"/>
        <v>0</v>
      </c>
      <c r="G105" s="34" t="str">
        <f t="shared" si="43"/>
        <v/>
      </c>
      <c r="H105" s="35" t="str">
        <f t="shared" si="44"/>
        <v/>
      </c>
      <c r="I105" s="36"/>
      <c r="J105" s="37">
        <f t="shared" si="45"/>
        <v>0</v>
      </c>
      <c r="K105" s="35" t="str">
        <f t="shared" si="46"/>
        <v/>
      </c>
      <c r="L105" s="25"/>
      <c r="M105" s="25"/>
      <c r="N105" s="26"/>
      <c r="O105" s="29">
        <f>IFERROR(('Q4 Setup'!$D$17-'Q4 Setup'!$E$17+SUMIFS($N$4:$N104,$C$4:$C104,'Q4 Setup'!$C$17)-SUMIFS($N$4:$N104,$C$4:$C104,'Q4 Setup'!$C$17,$B$4:$B104,"&lt;"&amp;$B105))/IFERROR(NETWORKDAYS($B105,'Q4 Setup'!$G$4),1),0)</f>
        <v>0</v>
      </c>
      <c r="P105" s="38" t="str">
        <f t="shared" si="47"/>
        <v/>
      </c>
    </row>
    <row r="106" spans="2:17" ht="18.75" customHeight="1" x14ac:dyDescent="0.2">
      <c r="B106" s="31">
        <v>46399</v>
      </c>
      <c r="C106" s="39">
        <f>'Q4 Setup'!$C$18</f>
        <v>0</v>
      </c>
      <c r="D106" s="33"/>
      <c r="E106" s="25"/>
      <c r="F106" s="40">
        <f t="shared" si="42"/>
        <v>0</v>
      </c>
      <c r="G106" s="40" t="str">
        <f t="shared" si="43"/>
        <v/>
      </c>
      <c r="H106" s="41" t="str">
        <f t="shared" si="44"/>
        <v/>
      </c>
      <c r="I106" s="36"/>
      <c r="J106" s="42">
        <f t="shared" si="45"/>
        <v>0</v>
      </c>
      <c r="K106" s="41" t="str">
        <f t="shared" si="46"/>
        <v/>
      </c>
      <c r="L106" s="25"/>
      <c r="M106" s="25"/>
      <c r="N106" s="26"/>
      <c r="O106" s="29">
        <f>IFERROR(('Q4 Setup'!$D$18-'Q4 Setup'!$E$18+SUMIFS($N$4:$N105,$C$4:$C105,'Q4 Setup'!$C$18)-SUMIFS($N$4:$N105,$C$4:$C105,'Q4 Setup'!$C$18,$B$4:$B105,"&lt;"&amp;$B106))/IFERROR(NETWORKDAYS($B106,'Q4 Setup'!$G$4),1),0)</f>
        <v>0</v>
      </c>
      <c r="P106" s="43" t="str">
        <f t="shared" si="47"/>
        <v/>
      </c>
    </row>
    <row r="107" spans="2:17" ht="4.5" customHeight="1" x14ac:dyDescent="0.2"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</row>
    <row r="108" spans="2:17" ht="18.75" customHeight="1" x14ac:dyDescent="0.2">
      <c r="B108" s="31">
        <v>46400</v>
      </c>
      <c r="C108" s="32" t="str">
        <f>'Q4 Setup'!$C$7</f>
        <v>Rep 1</v>
      </c>
      <c r="D108" s="33"/>
      <c r="E108" s="25"/>
      <c r="F108" s="34">
        <f t="shared" ref="F108:F119" si="48">IFERROR(D108*7.5,"")</f>
        <v>0</v>
      </c>
      <c r="G108" s="34" t="str">
        <f t="shared" ref="G108:G119" si="49">IFERROR(E108/D108,"")</f>
        <v/>
      </c>
      <c r="H108" s="35" t="str">
        <f t="shared" ref="H108:H119" si="50">IFERROR(E108/F108,"")</f>
        <v/>
      </c>
      <c r="I108" s="36"/>
      <c r="J108" s="37">
        <f t="shared" ref="J108:J119" si="51">IFERROR(D108*0.375/24,"")</f>
        <v>0</v>
      </c>
      <c r="K108" s="35" t="str">
        <f t="shared" ref="K108:K119" si="52">IFERROR(I108/J108,"")</f>
        <v/>
      </c>
      <c r="L108" s="25"/>
      <c r="M108" s="25"/>
      <c r="N108" s="26"/>
      <c r="O108" s="29">
        <f>IFERROR(('Q4 Setup'!$D$7-'Q4 Setup'!$E$7+SUMIFS($N$4:$N107,$C$4:$C107,'Q4 Setup'!$C$7)-SUMIFS($N$4:$N107,$C$4:$C107,'Q4 Setup'!$C$7,$B$4:$B107,"&lt;"&amp;$B108))/IFERROR(NETWORKDAYS($B108,'Q4 Setup'!$G$4),1),0)</f>
        <v>0</v>
      </c>
      <c r="P108" s="38" t="str">
        <f t="shared" ref="P108:P119" si="53">IFERROR(N108/O108,"")</f>
        <v/>
      </c>
    </row>
    <row r="109" spans="2:17" ht="18.75" customHeight="1" x14ac:dyDescent="0.2">
      <c r="B109" s="31">
        <v>46400</v>
      </c>
      <c r="C109" s="39" t="str">
        <f>'Q4 Setup'!$C$8</f>
        <v>Rep 2</v>
      </c>
      <c r="D109" s="33"/>
      <c r="E109" s="25"/>
      <c r="F109" s="40">
        <f t="shared" si="48"/>
        <v>0</v>
      </c>
      <c r="G109" s="40" t="str">
        <f t="shared" si="49"/>
        <v/>
      </c>
      <c r="H109" s="41" t="str">
        <f t="shared" si="50"/>
        <v/>
      </c>
      <c r="I109" s="36"/>
      <c r="J109" s="42">
        <f t="shared" si="51"/>
        <v>0</v>
      </c>
      <c r="K109" s="41" t="str">
        <f t="shared" si="52"/>
        <v/>
      </c>
      <c r="L109" s="25"/>
      <c r="M109" s="25"/>
      <c r="N109" s="26"/>
      <c r="O109" s="29">
        <f>IFERROR(('Q4 Setup'!$D$8-'Q4 Setup'!$E$8+SUMIFS($N$4:$N108,$C$4:$C108,'Q4 Setup'!$C$8)-SUMIFS($N$4:$N108,$C$4:$C108,'Q4 Setup'!$C$8,$B$4:$B108,"&lt;"&amp;$B109))/IFERROR(NETWORKDAYS($B109,'Q4 Setup'!$G$4),1),0)</f>
        <v>0</v>
      </c>
      <c r="P109" s="43" t="str">
        <f t="shared" si="53"/>
        <v/>
      </c>
    </row>
    <row r="110" spans="2:17" ht="18.75" customHeight="1" x14ac:dyDescent="0.2">
      <c r="B110" s="31">
        <v>46400</v>
      </c>
      <c r="C110" s="32" t="str">
        <f>'Q4 Setup'!$C$9</f>
        <v>Rep 3</v>
      </c>
      <c r="D110" s="33"/>
      <c r="E110" s="25"/>
      <c r="F110" s="34">
        <f t="shared" si="48"/>
        <v>0</v>
      </c>
      <c r="G110" s="34" t="str">
        <f t="shared" si="49"/>
        <v/>
      </c>
      <c r="H110" s="35" t="str">
        <f t="shared" si="50"/>
        <v/>
      </c>
      <c r="I110" s="36"/>
      <c r="J110" s="37">
        <f t="shared" si="51"/>
        <v>0</v>
      </c>
      <c r="K110" s="35" t="str">
        <f t="shared" si="52"/>
        <v/>
      </c>
      <c r="L110" s="25"/>
      <c r="M110" s="25"/>
      <c r="N110" s="26"/>
      <c r="O110" s="29">
        <f>IFERROR(('Q4 Setup'!$D$9-'Q4 Setup'!$E$9+SUMIFS($N$4:$N109,$C$4:$C109,'Q4 Setup'!$C$9)-SUMIFS($N$4:$N109,$C$4:$C109,'Q4 Setup'!$C$9,$B$4:$B109,"&lt;"&amp;$B110))/IFERROR(NETWORKDAYS($B110,'Q4 Setup'!$G$4),1),0)</f>
        <v>0</v>
      </c>
      <c r="P110" s="38" t="str">
        <f t="shared" si="53"/>
        <v/>
      </c>
    </row>
    <row r="111" spans="2:17" ht="18.75" customHeight="1" x14ac:dyDescent="0.2">
      <c r="B111" s="31">
        <v>46400</v>
      </c>
      <c r="C111" s="39" t="str">
        <f>'Q4 Setup'!$C$10</f>
        <v>Rep 4</v>
      </c>
      <c r="D111" s="33"/>
      <c r="E111" s="25"/>
      <c r="F111" s="40">
        <f t="shared" si="48"/>
        <v>0</v>
      </c>
      <c r="G111" s="40" t="str">
        <f t="shared" si="49"/>
        <v/>
      </c>
      <c r="H111" s="41" t="str">
        <f t="shared" si="50"/>
        <v/>
      </c>
      <c r="I111" s="36"/>
      <c r="J111" s="42">
        <f t="shared" si="51"/>
        <v>0</v>
      </c>
      <c r="K111" s="41" t="str">
        <f t="shared" si="52"/>
        <v/>
      </c>
      <c r="L111" s="25"/>
      <c r="M111" s="25"/>
      <c r="N111" s="26"/>
      <c r="O111" s="29">
        <f>IFERROR(('Q4 Setup'!$D$10-'Q4 Setup'!$E$10+SUMIFS($N$4:$N110,$C$4:$C110,'Q4 Setup'!$C$10)-SUMIFS($N$4:$N110,$C$4:$C110,'Q4 Setup'!$C$10,$B$4:$B110,"&lt;"&amp;$B111))/IFERROR(NETWORKDAYS($B111,'Q4 Setup'!$G$4),1),0)</f>
        <v>0</v>
      </c>
      <c r="P111" s="43" t="str">
        <f t="shared" si="53"/>
        <v/>
      </c>
    </row>
    <row r="112" spans="2:17" ht="18.75" customHeight="1" x14ac:dyDescent="0.2">
      <c r="B112" s="31">
        <v>46400</v>
      </c>
      <c r="C112" s="32" t="str">
        <f>'Q4 Setup'!$C$11</f>
        <v>Rep 5</v>
      </c>
      <c r="D112" s="33"/>
      <c r="E112" s="25"/>
      <c r="F112" s="34">
        <f t="shared" si="48"/>
        <v>0</v>
      </c>
      <c r="G112" s="34" t="str">
        <f t="shared" si="49"/>
        <v/>
      </c>
      <c r="H112" s="35" t="str">
        <f t="shared" si="50"/>
        <v/>
      </c>
      <c r="I112" s="36"/>
      <c r="J112" s="37">
        <f t="shared" si="51"/>
        <v>0</v>
      </c>
      <c r="K112" s="35" t="str">
        <f t="shared" si="52"/>
        <v/>
      </c>
      <c r="L112" s="25"/>
      <c r="M112" s="25"/>
      <c r="N112" s="26"/>
      <c r="O112" s="29">
        <f>IFERROR(('Q4 Setup'!$D$11-'Q4 Setup'!$E$11+SUMIFS($N$4:$N111,$C$4:$C111,'Q4 Setup'!$C$11)-SUMIFS($N$4:$N111,$C$4:$C111,'Q4 Setup'!$C$11,$B$4:$B111,"&lt;"&amp;$B112))/IFERROR(NETWORKDAYS($B112,'Q4 Setup'!$G$4),1),0)</f>
        <v>0</v>
      </c>
      <c r="P112" s="38" t="str">
        <f t="shared" si="53"/>
        <v/>
      </c>
    </row>
    <row r="113" spans="2:17" ht="18.75" customHeight="1" x14ac:dyDescent="0.2">
      <c r="B113" s="31">
        <v>46400</v>
      </c>
      <c r="C113" s="39" t="str">
        <f>'Q4 Setup'!$C$12</f>
        <v>Rep 6</v>
      </c>
      <c r="D113" s="33"/>
      <c r="E113" s="25"/>
      <c r="F113" s="40">
        <f t="shared" si="48"/>
        <v>0</v>
      </c>
      <c r="G113" s="40" t="str">
        <f t="shared" si="49"/>
        <v/>
      </c>
      <c r="H113" s="41" t="str">
        <f t="shared" si="50"/>
        <v/>
      </c>
      <c r="I113" s="36"/>
      <c r="J113" s="42">
        <f t="shared" si="51"/>
        <v>0</v>
      </c>
      <c r="K113" s="41" t="str">
        <f t="shared" si="52"/>
        <v/>
      </c>
      <c r="L113" s="25"/>
      <c r="M113" s="25"/>
      <c r="N113" s="26"/>
      <c r="O113" s="29">
        <f>IFERROR(('Q4 Setup'!$D$12-'Q4 Setup'!$E$12+SUMIFS($N$4:$N112,$C$4:$C112,'Q4 Setup'!$C$12)-SUMIFS($N$4:$N112,$C$4:$C112,'Q4 Setup'!$C$12,$B$4:$B112,"&lt;"&amp;$B113))/IFERROR(NETWORKDAYS($B113,'Q4 Setup'!$G$4),1),0)</f>
        <v>0</v>
      </c>
      <c r="P113" s="43" t="str">
        <f t="shared" si="53"/>
        <v/>
      </c>
    </row>
    <row r="114" spans="2:17" ht="18.75" customHeight="1" x14ac:dyDescent="0.2">
      <c r="B114" s="31">
        <v>46400</v>
      </c>
      <c r="C114" s="32" t="str">
        <f>'Q4 Setup'!$C$13</f>
        <v>Rep 7</v>
      </c>
      <c r="D114" s="33"/>
      <c r="E114" s="25"/>
      <c r="F114" s="34">
        <f t="shared" si="48"/>
        <v>0</v>
      </c>
      <c r="G114" s="34" t="str">
        <f t="shared" si="49"/>
        <v/>
      </c>
      <c r="H114" s="35" t="str">
        <f t="shared" si="50"/>
        <v/>
      </c>
      <c r="I114" s="36"/>
      <c r="J114" s="37">
        <f t="shared" si="51"/>
        <v>0</v>
      </c>
      <c r="K114" s="35" t="str">
        <f t="shared" si="52"/>
        <v/>
      </c>
      <c r="L114" s="25"/>
      <c r="M114" s="25"/>
      <c r="N114" s="26"/>
      <c r="O114" s="29">
        <f>IFERROR(('Q4 Setup'!$D$13-'Q4 Setup'!$E$13+SUMIFS($N$4:$N113,$C$4:$C113,'Q4 Setup'!$C$13)-SUMIFS($N$4:$N113,$C$4:$C113,'Q4 Setup'!$C$13,$B$4:$B113,"&lt;"&amp;$B114))/IFERROR(NETWORKDAYS($B114,'Q4 Setup'!$G$4),1),0)</f>
        <v>0</v>
      </c>
      <c r="P114" s="38" t="str">
        <f t="shared" si="53"/>
        <v/>
      </c>
    </row>
    <row r="115" spans="2:17" ht="18.75" customHeight="1" x14ac:dyDescent="0.2">
      <c r="B115" s="31">
        <v>46400</v>
      </c>
      <c r="C115" s="39" t="str">
        <f>'Q4 Setup'!$C$14</f>
        <v>Rep 8</v>
      </c>
      <c r="D115" s="33"/>
      <c r="E115" s="25"/>
      <c r="F115" s="40">
        <f t="shared" si="48"/>
        <v>0</v>
      </c>
      <c r="G115" s="40" t="str">
        <f t="shared" si="49"/>
        <v/>
      </c>
      <c r="H115" s="41" t="str">
        <f t="shared" si="50"/>
        <v/>
      </c>
      <c r="I115" s="36"/>
      <c r="J115" s="42">
        <f t="shared" si="51"/>
        <v>0</v>
      </c>
      <c r="K115" s="41" t="str">
        <f t="shared" si="52"/>
        <v/>
      </c>
      <c r="L115" s="25"/>
      <c r="M115" s="25"/>
      <c r="N115" s="26"/>
      <c r="O115" s="29">
        <f>IFERROR(('Q4 Setup'!$D$14-'Q4 Setup'!$E$14+SUMIFS($N$4:$N114,$C$4:$C114,'Q4 Setup'!$C$14)-SUMIFS($N$4:$N114,$C$4:$C114,'Q4 Setup'!$C$14,$B$4:$B114,"&lt;"&amp;$B115))/IFERROR(NETWORKDAYS($B115,'Q4 Setup'!$G$4),1),0)</f>
        <v>0</v>
      </c>
      <c r="P115" s="43" t="str">
        <f t="shared" si="53"/>
        <v/>
      </c>
    </row>
    <row r="116" spans="2:17" ht="18.75" customHeight="1" x14ac:dyDescent="0.2">
      <c r="B116" s="31">
        <v>46400</v>
      </c>
      <c r="C116" s="32" t="str">
        <f>'Q4 Setup'!$C$15</f>
        <v>Rep 9</v>
      </c>
      <c r="D116" s="33"/>
      <c r="E116" s="25"/>
      <c r="F116" s="34">
        <f t="shared" si="48"/>
        <v>0</v>
      </c>
      <c r="G116" s="34" t="str">
        <f t="shared" si="49"/>
        <v/>
      </c>
      <c r="H116" s="35" t="str">
        <f t="shared" si="50"/>
        <v/>
      </c>
      <c r="I116" s="36"/>
      <c r="J116" s="37">
        <f t="shared" si="51"/>
        <v>0</v>
      </c>
      <c r="K116" s="35" t="str">
        <f t="shared" si="52"/>
        <v/>
      </c>
      <c r="L116" s="25"/>
      <c r="M116" s="25"/>
      <c r="N116" s="26"/>
      <c r="O116" s="29">
        <f>IFERROR(('Q4 Setup'!$D$15-'Q4 Setup'!$E$15+SUMIFS($N$4:$N115,$C$4:$C115,'Q4 Setup'!$C$15)-SUMIFS($N$4:$N115,$C$4:$C115,'Q4 Setup'!$C$15,$B$4:$B115,"&lt;"&amp;$B116))/IFERROR(NETWORKDAYS($B116,'Q4 Setup'!$G$4),1),0)</f>
        <v>0</v>
      </c>
      <c r="P116" s="38" t="str">
        <f t="shared" si="53"/>
        <v/>
      </c>
    </row>
    <row r="117" spans="2:17" ht="18.75" customHeight="1" x14ac:dyDescent="0.2">
      <c r="B117" s="31">
        <v>46400</v>
      </c>
      <c r="C117" s="39" t="str">
        <f>'Q4 Setup'!$C$16</f>
        <v>Rep 10</v>
      </c>
      <c r="D117" s="33"/>
      <c r="E117" s="25"/>
      <c r="F117" s="40">
        <f t="shared" si="48"/>
        <v>0</v>
      </c>
      <c r="G117" s="40" t="str">
        <f t="shared" si="49"/>
        <v/>
      </c>
      <c r="H117" s="41" t="str">
        <f t="shared" si="50"/>
        <v/>
      </c>
      <c r="I117" s="36"/>
      <c r="J117" s="42">
        <f t="shared" si="51"/>
        <v>0</v>
      </c>
      <c r="K117" s="41" t="str">
        <f t="shared" si="52"/>
        <v/>
      </c>
      <c r="L117" s="25"/>
      <c r="M117" s="25"/>
      <c r="N117" s="26"/>
      <c r="O117" s="29">
        <f>IFERROR(('Q4 Setup'!$D$16-'Q4 Setup'!$E$16+SUMIFS($N$4:$N116,$C$4:$C116,'Q4 Setup'!$C$16)-SUMIFS($N$4:$N116,$C$4:$C116,'Q4 Setup'!$C$16,$B$4:$B116,"&lt;"&amp;$B117))/IFERROR(NETWORKDAYS($B117,'Q4 Setup'!$G$4),1),0)</f>
        <v>0</v>
      </c>
      <c r="P117" s="43" t="str">
        <f t="shared" si="53"/>
        <v/>
      </c>
    </row>
    <row r="118" spans="2:17" ht="18.75" customHeight="1" x14ac:dyDescent="0.2">
      <c r="B118" s="31">
        <v>46400</v>
      </c>
      <c r="C118" s="32">
        <f>'Q4 Setup'!$C$17</f>
        <v>0</v>
      </c>
      <c r="D118" s="33"/>
      <c r="E118" s="25"/>
      <c r="F118" s="34">
        <f t="shared" si="48"/>
        <v>0</v>
      </c>
      <c r="G118" s="34" t="str">
        <f t="shared" si="49"/>
        <v/>
      </c>
      <c r="H118" s="35" t="str">
        <f t="shared" si="50"/>
        <v/>
      </c>
      <c r="I118" s="36"/>
      <c r="J118" s="37">
        <f t="shared" si="51"/>
        <v>0</v>
      </c>
      <c r="K118" s="35" t="str">
        <f t="shared" si="52"/>
        <v/>
      </c>
      <c r="L118" s="25"/>
      <c r="M118" s="25"/>
      <c r="N118" s="26"/>
      <c r="O118" s="29">
        <f>IFERROR(('Q4 Setup'!$D$17-'Q4 Setup'!$E$17+SUMIFS($N$4:$N117,$C$4:$C117,'Q4 Setup'!$C$17)-SUMIFS($N$4:$N117,$C$4:$C117,'Q4 Setup'!$C$17,$B$4:$B117,"&lt;"&amp;$B118))/IFERROR(NETWORKDAYS($B118,'Q4 Setup'!$G$4),1),0)</f>
        <v>0</v>
      </c>
      <c r="P118" s="38" t="str">
        <f t="shared" si="53"/>
        <v/>
      </c>
    </row>
    <row r="119" spans="2:17" ht="18.75" customHeight="1" x14ac:dyDescent="0.2">
      <c r="B119" s="31">
        <v>46400</v>
      </c>
      <c r="C119" s="39">
        <f>'Q4 Setup'!$C$18</f>
        <v>0</v>
      </c>
      <c r="D119" s="33"/>
      <c r="E119" s="25"/>
      <c r="F119" s="40">
        <f t="shared" si="48"/>
        <v>0</v>
      </c>
      <c r="G119" s="40" t="str">
        <f t="shared" si="49"/>
        <v/>
      </c>
      <c r="H119" s="41" t="str">
        <f t="shared" si="50"/>
        <v/>
      </c>
      <c r="I119" s="36"/>
      <c r="J119" s="42">
        <f t="shared" si="51"/>
        <v>0</v>
      </c>
      <c r="K119" s="41" t="str">
        <f t="shared" si="52"/>
        <v/>
      </c>
      <c r="L119" s="25"/>
      <c r="M119" s="25"/>
      <c r="N119" s="26"/>
      <c r="O119" s="29">
        <f>IFERROR(('Q4 Setup'!$D$18-'Q4 Setup'!$E$18+SUMIFS($N$4:$N118,$C$4:$C118,'Q4 Setup'!$C$18)-SUMIFS($N$4:$N118,$C$4:$C118,'Q4 Setup'!$C$18,$B$4:$B118,"&lt;"&amp;$B119))/IFERROR(NETWORKDAYS($B119,'Q4 Setup'!$G$4),1),0)</f>
        <v>0</v>
      </c>
      <c r="P119" s="43" t="str">
        <f t="shared" si="53"/>
        <v/>
      </c>
    </row>
    <row r="120" spans="2:17" ht="4.5" customHeight="1" x14ac:dyDescent="0.2"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</row>
    <row r="121" spans="2:17" ht="18.75" customHeight="1" x14ac:dyDescent="0.2">
      <c r="B121" s="31">
        <v>46401</v>
      </c>
      <c r="C121" s="32" t="str">
        <f>'Q4 Setup'!$C$7</f>
        <v>Rep 1</v>
      </c>
      <c r="D121" s="33"/>
      <c r="E121" s="25"/>
      <c r="F121" s="34">
        <f t="shared" ref="F121:F132" si="54">IFERROR(D121*7.5,"")</f>
        <v>0</v>
      </c>
      <c r="G121" s="34" t="str">
        <f t="shared" ref="G121:G132" si="55">IFERROR(E121/D121,"")</f>
        <v/>
      </c>
      <c r="H121" s="35" t="str">
        <f t="shared" ref="H121:H132" si="56">IFERROR(E121/F121,"")</f>
        <v/>
      </c>
      <c r="I121" s="36"/>
      <c r="J121" s="37">
        <f t="shared" ref="J121:J132" si="57">IFERROR(D121*0.375/24,"")</f>
        <v>0</v>
      </c>
      <c r="K121" s="35" t="str">
        <f t="shared" ref="K121:K132" si="58">IFERROR(I121/J121,"")</f>
        <v/>
      </c>
      <c r="L121" s="25"/>
      <c r="M121" s="25"/>
      <c r="N121" s="26"/>
      <c r="O121" s="29">
        <f>IFERROR(('Q4 Setup'!$D$7-'Q4 Setup'!$E$7+SUMIFS($N$4:$N120,$C$4:$C120,'Q4 Setup'!$C$7)-SUMIFS($N$4:$N120,$C$4:$C120,'Q4 Setup'!$C$7,$B$4:$B120,"&lt;"&amp;$B121))/IFERROR(NETWORKDAYS($B121,'Q4 Setup'!$G$4),1),0)</f>
        <v>0</v>
      </c>
      <c r="P121" s="38" t="str">
        <f t="shared" ref="P121:P132" si="59">IFERROR(N121/O121,"")</f>
        <v/>
      </c>
    </row>
    <row r="122" spans="2:17" ht="18.75" customHeight="1" x14ac:dyDescent="0.2">
      <c r="B122" s="31">
        <v>46401</v>
      </c>
      <c r="C122" s="39" t="str">
        <f>'Q4 Setup'!$C$8</f>
        <v>Rep 2</v>
      </c>
      <c r="D122" s="33"/>
      <c r="E122" s="25"/>
      <c r="F122" s="40">
        <f t="shared" si="54"/>
        <v>0</v>
      </c>
      <c r="G122" s="40" t="str">
        <f t="shared" si="55"/>
        <v/>
      </c>
      <c r="H122" s="41" t="str">
        <f t="shared" si="56"/>
        <v/>
      </c>
      <c r="I122" s="36"/>
      <c r="J122" s="42">
        <f t="shared" si="57"/>
        <v>0</v>
      </c>
      <c r="K122" s="41" t="str">
        <f t="shared" si="58"/>
        <v/>
      </c>
      <c r="L122" s="25"/>
      <c r="M122" s="25"/>
      <c r="N122" s="26"/>
      <c r="O122" s="29">
        <f>IFERROR(('Q4 Setup'!$D$8-'Q4 Setup'!$E$8+SUMIFS($N$4:$N121,$C$4:$C121,'Q4 Setup'!$C$8)-SUMIFS($N$4:$N121,$C$4:$C121,'Q4 Setup'!$C$8,$B$4:$B121,"&lt;"&amp;$B122))/IFERROR(NETWORKDAYS($B122,'Q4 Setup'!$G$4),1),0)</f>
        <v>0</v>
      </c>
      <c r="P122" s="43" t="str">
        <f t="shared" si="59"/>
        <v/>
      </c>
    </row>
    <row r="123" spans="2:17" ht="18.75" customHeight="1" x14ac:dyDescent="0.2">
      <c r="B123" s="31">
        <v>46401</v>
      </c>
      <c r="C123" s="32" t="str">
        <f>'Q4 Setup'!$C$9</f>
        <v>Rep 3</v>
      </c>
      <c r="D123" s="33"/>
      <c r="E123" s="25"/>
      <c r="F123" s="34">
        <f t="shared" si="54"/>
        <v>0</v>
      </c>
      <c r="G123" s="34" t="str">
        <f t="shared" si="55"/>
        <v/>
      </c>
      <c r="H123" s="35" t="str">
        <f t="shared" si="56"/>
        <v/>
      </c>
      <c r="I123" s="36"/>
      <c r="J123" s="37">
        <f t="shared" si="57"/>
        <v>0</v>
      </c>
      <c r="K123" s="35" t="str">
        <f t="shared" si="58"/>
        <v/>
      </c>
      <c r="L123" s="25"/>
      <c r="M123" s="25"/>
      <c r="N123" s="26"/>
      <c r="O123" s="29">
        <f>IFERROR(('Q4 Setup'!$D$9-'Q4 Setup'!$E$9+SUMIFS($N$4:$N122,$C$4:$C122,'Q4 Setup'!$C$9)-SUMIFS($N$4:$N122,$C$4:$C122,'Q4 Setup'!$C$9,$B$4:$B122,"&lt;"&amp;$B123))/IFERROR(NETWORKDAYS($B123,'Q4 Setup'!$G$4),1),0)</f>
        <v>0</v>
      </c>
      <c r="P123" s="38" t="str">
        <f t="shared" si="59"/>
        <v/>
      </c>
    </row>
    <row r="124" spans="2:17" ht="18.75" customHeight="1" x14ac:dyDescent="0.2">
      <c r="B124" s="31">
        <v>46401</v>
      </c>
      <c r="C124" s="39" t="str">
        <f>'Q4 Setup'!$C$10</f>
        <v>Rep 4</v>
      </c>
      <c r="D124" s="33"/>
      <c r="E124" s="25"/>
      <c r="F124" s="40">
        <f t="shared" si="54"/>
        <v>0</v>
      </c>
      <c r="G124" s="40" t="str">
        <f t="shared" si="55"/>
        <v/>
      </c>
      <c r="H124" s="41" t="str">
        <f t="shared" si="56"/>
        <v/>
      </c>
      <c r="I124" s="36"/>
      <c r="J124" s="42">
        <f t="shared" si="57"/>
        <v>0</v>
      </c>
      <c r="K124" s="41" t="str">
        <f t="shared" si="58"/>
        <v/>
      </c>
      <c r="L124" s="25"/>
      <c r="M124" s="25"/>
      <c r="N124" s="26"/>
      <c r="O124" s="29">
        <f>IFERROR(('Q4 Setup'!$D$10-'Q4 Setup'!$E$10+SUMIFS($N$4:$N123,$C$4:$C123,'Q4 Setup'!$C$10)-SUMIFS($N$4:$N123,$C$4:$C123,'Q4 Setup'!$C$10,$B$4:$B123,"&lt;"&amp;$B124))/IFERROR(NETWORKDAYS($B124,'Q4 Setup'!$G$4),1),0)</f>
        <v>0</v>
      </c>
      <c r="P124" s="43" t="str">
        <f t="shared" si="59"/>
        <v/>
      </c>
    </row>
    <row r="125" spans="2:17" ht="18.75" customHeight="1" x14ac:dyDescent="0.2">
      <c r="B125" s="31">
        <v>46401</v>
      </c>
      <c r="C125" s="32" t="str">
        <f>'Q4 Setup'!$C$11</f>
        <v>Rep 5</v>
      </c>
      <c r="D125" s="33"/>
      <c r="E125" s="25"/>
      <c r="F125" s="34">
        <f t="shared" si="54"/>
        <v>0</v>
      </c>
      <c r="G125" s="34" t="str">
        <f t="shared" si="55"/>
        <v/>
      </c>
      <c r="H125" s="35" t="str">
        <f t="shared" si="56"/>
        <v/>
      </c>
      <c r="I125" s="36"/>
      <c r="J125" s="37">
        <f t="shared" si="57"/>
        <v>0</v>
      </c>
      <c r="K125" s="35" t="str">
        <f t="shared" si="58"/>
        <v/>
      </c>
      <c r="L125" s="25"/>
      <c r="M125" s="25"/>
      <c r="N125" s="26"/>
      <c r="O125" s="29">
        <f>IFERROR(('Q4 Setup'!$D$11-'Q4 Setup'!$E$11+SUMIFS($N$4:$N124,$C$4:$C124,'Q4 Setup'!$C$11)-SUMIFS($N$4:$N124,$C$4:$C124,'Q4 Setup'!$C$11,$B$4:$B124,"&lt;"&amp;$B125))/IFERROR(NETWORKDAYS($B125,'Q4 Setup'!$G$4),1),0)</f>
        <v>0</v>
      </c>
      <c r="P125" s="38" t="str">
        <f t="shared" si="59"/>
        <v/>
      </c>
    </row>
    <row r="126" spans="2:17" ht="18.75" customHeight="1" x14ac:dyDescent="0.2">
      <c r="B126" s="31">
        <v>46401</v>
      </c>
      <c r="C126" s="39" t="str">
        <f>'Q4 Setup'!$C$12</f>
        <v>Rep 6</v>
      </c>
      <c r="D126" s="33"/>
      <c r="E126" s="25"/>
      <c r="F126" s="40">
        <f t="shared" si="54"/>
        <v>0</v>
      </c>
      <c r="G126" s="40" t="str">
        <f t="shared" si="55"/>
        <v/>
      </c>
      <c r="H126" s="41" t="str">
        <f t="shared" si="56"/>
        <v/>
      </c>
      <c r="I126" s="36"/>
      <c r="J126" s="42">
        <f t="shared" si="57"/>
        <v>0</v>
      </c>
      <c r="K126" s="41" t="str">
        <f t="shared" si="58"/>
        <v/>
      </c>
      <c r="L126" s="25"/>
      <c r="M126" s="25"/>
      <c r="N126" s="26"/>
      <c r="O126" s="29">
        <f>IFERROR(('Q4 Setup'!$D$12-'Q4 Setup'!$E$12+SUMIFS($N$4:$N125,$C$4:$C125,'Q4 Setup'!$C$12)-SUMIFS($N$4:$N125,$C$4:$C125,'Q4 Setup'!$C$12,$B$4:$B125,"&lt;"&amp;$B126))/IFERROR(NETWORKDAYS($B126,'Q4 Setup'!$G$4),1),0)</f>
        <v>0</v>
      </c>
      <c r="P126" s="43" t="str">
        <f t="shared" si="59"/>
        <v/>
      </c>
    </row>
    <row r="127" spans="2:17" ht="18.75" customHeight="1" x14ac:dyDescent="0.2">
      <c r="B127" s="31">
        <v>46401</v>
      </c>
      <c r="C127" s="32" t="str">
        <f>'Q4 Setup'!$C$13</f>
        <v>Rep 7</v>
      </c>
      <c r="D127" s="33"/>
      <c r="E127" s="25"/>
      <c r="F127" s="34">
        <f t="shared" si="54"/>
        <v>0</v>
      </c>
      <c r="G127" s="34" t="str">
        <f t="shared" si="55"/>
        <v/>
      </c>
      <c r="H127" s="35" t="str">
        <f t="shared" si="56"/>
        <v/>
      </c>
      <c r="I127" s="36"/>
      <c r="J127" s="37">
        <f t="shared" si="57"/>
        <v>0</v>
      </c>
      <c r="K127" s="35" t="str">
        <f t="shared" si="58"/>
        <v/>
      </c>
      <c r="L127" s="25"/>
      <c r="M127" s="25"/>
      <c r="N127" s="26"/>
      <c r="O127" s="29">
        <f>IFERROR(('Q4 Setup'!$D$13-'Q4 Setup'!$E$13+SUMIFS($N$4:$N126,$C$4:$C126,'Q4 Setup'!$C$13)-SUMIFS($N$4:$N126,$C$4:$C126,'Q4 Setup'!$C$13,$B$4:$B126,"&lt;"&amp;$B127))/IFERROR(NETWORKDAYS($B127,'Q4 Setup'!$G$4),1),0)</f>
        <v>0</v>
      </c>
      <c r="P127" s="38" t="str">
        <f t="shared" si="59"/>
        <v/>
      </c>
    </row>
    <row r="128" spans="2:17" ht="18.75" customHeight="1" x14ac:dyDescent="0.2">
      <c r="B128" s="31">
        <v>46401</v>
      </c>
      <c r="C128" s="39" t="str">
        <f>'Q4 Setup'!$C$14</f>
        <v>Rep 8</v>
      </c>
      <c r="D128" s="33"/>
      <c r="E128" s="25"/>
      <c r="F128" s="40">
        <f t="shared" si="54"/>
        <v>0</v>
      </c>
      <c r="G128" s="40" t="str">
        <f t="shared" si="55"/>
        <v/>
      </c>
      <c r="H128" s="41" t="str">
        <f t="shared" si="56"/>
        <v/>
      </c>
      <c r="I128" s="36"/>
      <c r="J128" s="42">
        <f t="shared" si="57"/>
        <v>0</v>
      </c>
      <c r="K128" s="41" t="str">
        <f t="shared" si="58"/>
        <v/>
      </c>
      <c r="L128" s="25"/>
      <c r="M128" s="25"/>
      <c r="N128" s="26"/>
      <c r="O128" s="29">
        <f>IFERROR(('Q4 Setup'!$D$14-'Q4 Setup'!$E$14+SUMIFS($N$4:$N127,$C$4:$C127,'Q4 Setup'!$C$14)-SUMIFS($N$4:$N127,$C$4:$C127,'Q4 Setup'!$C$14,$B$4:$B127,"&lt;"&amp;$B128))/IFERROR(NETWORKDAYS($B128,'Q4 Setup'!$G$4),1),0)</f>
        <v>0</v>
      </c>
      <c r="P128" s="43" t="str">
        <f t="shared" si="59"/>
        <v/>
      </c>
    </row>
    <row r="129" spans="2:17" ht="18.75" customHeight="1" x14ac:dyDescent="0.2">
      <c r="B129" s="31">
        <v>46401</v>
      </c>
      <c r="C129" s="32" t="str">
        <f>'Q4 Setup'!$C$15</f>
        <v>Rep 9</v>
      </c>
      <c r="D129" s="33"/>
      <c r="E129" s="25"/>
      <c r="F129" s="34">
        <f t="shared" si="54"/>
        <v>0</v>
      </c>
      <c r="G129" s="34" t="str">
        <f t="shared" si="55"/>
        <v/>
      </c>
      <c r="H129" s="35" t="str">
        <f t="shared" si="56"/>
        <v/>
      </c>
      <c r="I129" s="36"/>
      <c r="J129" s="37">
        <f t="shared" si="57"/>
        <v>0</v>
      </c>
      <c r="K129" s="35" t="str">
        <f t="shared" si="58"/>
        <v/>
      </c>
      <c r="L129" s="25"/>
      <c r="M129" s="25"/>
      <c r="N129" s="26"/>
      <c r="O129" s="29">
        <f>IFERROR(('Q4 Setup'!$D$15-'Q4 Setup'!$E$15+SUMIFS($N$4:$N128,$C$4:$C128,'Q4 Setup'!$C$15)-SUMIFS($N$4:$N128,$C$4:$C128,'Q4 Setup'!$C$15,$B$4:$B128,"&lt;"&amp;$B129))/IFERROR(NETWORKDAYS($B129,'Q4 Setup'!$G$4),1),0)</f>
        <v>0</v>
      </c>
      <c r="P129" s="38" t="str">
        <f t="shared" si="59"/>
        <v/>
      </c>
    </row>
    <row r="130" spans="2:17" ht="18.75" customHeight="1" x14ac:dyDescent="0.2">
      <c r="B130" s="31">
        <v>46401</v>
      </c>
      <c r="C130" s="39" t="str">
        <f>'Q4 Setup'!$C$16</f>
        <v>Rep 10</v>
      </c>
      <c r="D130" s="33"/>
      <c r="E130" s="25"/>
      <c r="F130" s="40">
        <f t="shared" si="54"/>
        <v>0</v>
      </c>
      <c r="G130" s="40" t="str">
        <f t="shared" si="55"/>
        <v/>
      </c>
      <c r="H130" s="41" t="str">
        <f t="shared" si="56"/>
        <v/>
      </c>
      <c r="I130" s="36"/>
      <c r="J130" s="42">
        <f t="shared" si="57"/>
        <v>0</v>
      </c>
      <c r="K130" s="41" t="str">
        <f t="shared" si="58"/>
        <v/>
      </c>
      <c r="L130" s="25"/>
      <c r="M130" s="25"/>
      <c r="N130" s="26"/>
      <c r="O130" s="29">
        <f>IFERROR(('Q4 Setup'!$D$16-'Q4 Setup'!$E$16+SUMIFS($N$4:$N129,$C$4:$C129,'Q4 Setup'!$C$16)-SUMIFS($N$4:$N129,$C$4:$C129,'Q4 Setup'!$C$16,$B$4:$B129,"&lt;"&amp;$B130))/IFERROR(NETWORKDAYS($B130,'Q4 Setup'!$G$4),1),0)</f>
        <v>0</v>
      </c>
      <c r="P130" s="43" t="str">
        <f t="shared" si="59"/>
        <v/>
      </c>
    </row>
    <row r="131" spans="2:17" ht="18.75" customHeight="1" x14ac:dyDescent="0.2">
      <c r="B131" s="31">
        <v>46401</v>
      </c>
      <c r="C131" s="32">
        <f>'Q4 Setup'!$C$17</f>
        <v>0</v>
      </c>
      <c r="D131" s="33"/>
      <c r="E131" s="25"/>
      <c r="F131" s="34">
        <f t="shared" si="54"/>
        <v>0</v>
      </c>
      <c r="G131" s="34" t="str">
        <f t="shared" si="55"/>
        <v/>
      </c>
      <c r="H131" s="35" t="str">
        <f t="shared" si="56"/>
        <v/>
      </c>
      <c r="I131" s="36"/>
      <c r="J131" s="37">
        <f t="shared" si="57"/>
        <v>0</v>
      </c>
      <c r="K131" s="35" t="str">
        <f t="shared" si="58"/>
        <v/>
      </c>
      <c r="L131" s="25"/>
      <c r="M131" s="25"/>
      <c r="N131" s="26"/>
      <c r="O131" s="29">
        <f>IFERROR(('Q4 Setup'!$D$17-'Q4 Setup'!$E$17+SUMIFS($N$4:$N130,$C$4:$C130,'Q4 Setup'!$C$17)-SUMIFS($N$4:$N130,$C$4:$C130,'Q4 Setup'!$C$17,$B$4:$B130,"&lt;"&amp;$B131))/IFERROR(NETWORKDAYS($B131,'Q4 Setup'!$G$4),1),0)</f>
        <v>0</v>
      </c>
      <c r="P131" s="38" t="str">
        <f t="shared" si="59"/>
        <v/>
      </c>
    </row>
    <row r="132" spans="2:17" ht="18.75" customHeight="1" x14ac:dyDescent="0.2">
      <c r="B132" s="31">
        <v>46401</v>
      </c>
      <c r="C132" s="39">
        <f>'Q4 Setup'!$C$18</f>
        <v>0</v>
      </c>
      <c r="D132" s="33"/>
      <c r="E132" s="25"/>
      <c r="F132" s="40">
        <f t="shared" si="54"/>
        <v>0</v>
      </c>
      <c r="G132" s="40" t="str">
        <f t="shared" si="55"/>
        <v/>
      </c>
      <c r="H132" s="41" t="str">
        <f t="shared" si="56"/>
        <v/>
      </c>
      <c r="I132" s="36"/>
      <c r="J132" s="42">
        <f t="shared" si="57"/>
        <v>0</v>
      </c>
      <c r="K132" s="41" t="str">
        <f t="shared" si="58"/>
        <v/>
      </c>
      <c r="L132" s="25"/>
      <c r="M132" s="25"/>
      <c r="N132" s="26"/>
      <c r="O132" s="29">
        <f>IFERROR(('Q4 Setup'!$D$18-'Q4 Setup'!$E$18+SUMIFS($N$4:$N131,$C$4:$C131,'Q4 Setup'!$C$18)-SUMIFS($N$4:$N131,$C$4:$C131,'Q4 Setup'!$C$18,$B$4:$B131,"&lt;"&amp;$B132))/IFERROR(NETWORKDAYS($B132,'Q4 Setup'!$G$4),1),0)</f>
        <v>0</v>
      </c>
      <c r="P132" s="43" t="str">
        <f t="shared" si="59"/>
        <v/>
      </c>
    </row>
    <row r="133" spans="2:17" ht="4.5" customHeight="1" x14ac:dyDescent="0.2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</row>
    <row r="134" spans="2:17" ht="18.75" customHeight="1" x14ac:dyDescent="0.2">
      <c r="B134" s="31">
        <v>46402</v>
      </c>
      <c r="C134" s="32" t="str">
        <f>'Q4 Setup'!$C$7</f>
        <v>Rep 1</v>
      </c>
      <c r="D134" s="33"/>
      <c r="E134" s="25"/>
      <c r="F134" s="34">
        <f t="shared" ref="F134:F145" si="60">IFERROR(D134*7.5,"")</f>
        <v>0</v>
      </c>
      <c r="G134" s="34" t="str">
        <f t="shared" ref="G134:G145" si="61">IFERROR(E134/D134,"")</f>
        <v/>
      </c>
      <c r="H134" s="35" t="str">
        <f t="shared" ref="H134:H145" si="62">IFERROR(E134/F134,"")</f>
        <v/>
      </c>
      <c r="I134" s="36"/>
      <c r="J134" s="37">
        <f t="shared" ref="J134:J145" si="63">IFERROR(D134*0.375/24,"")</f>
        <v>0</v>
      </c>
      <c r="K134" s="35" t="str">
        <f t="shared" ref="K134:K145" si="64">IFERROR(I134/J134,"")</f>
        <v/>
      </c>
      <c r="L134" s="25"/>
      <c r="M134" s="25"/>
      <c r="N134" s="26"/>
      <c r="O134" s="29">
        <f>IFERROR(('Q4 Setup'!$D$7-'Q4 Setup'!$E$7+SUMIFS($N$4:$N133,$C$4:$C133,'Q4 Setup'!$C$7)-SUMIFS($N$4:$N133,$C$4:$C133,'Q4 Setup'!$C$7,$B$4:$B133,"&lt;"&amp;$B134))/IFERROR(NETWORKDAYS($B134,'Q4 Setup'!$G$4),1),0)</f>
        <v>0</v>
      </c>
      <c r="P134" s="38" t="str">
        <f t="shared" ref="P134:P145" si="65">IFERROR(N134/O134,"")</f>
        <v/>
      </c>
    </row>
    <row r="135" spans="2:17" ht="18.75" customHeight="1" x14ac:dyDescent="0.2">
      <c r="B135" s="31">
        <v>46402</v>
      </c>
      <c r="C135" s="39" t="str">
        <f>'Q4 Setup'!$C$8</f>
        <v>Rep 2</v>
      </c>
      <c r="D135" s="33"/>
      <c r="E135" s="25"/>
      <c r="F135" s="40">
        <f t="shared" si="60"/>
        <v>0</v>
      </c>
      <c r="G135" s="40" t="str">
        <f t="shared" si="61"/>
        <v/>
      </c>
      <c r="H135" s="41" t="str">
        <f t="shared" si="62"/>
        <v/>
      </c>
      <c r="I135" s="36"/>
      <c r="J135" s="42">
        <f t="shared" si="63"/>
        <v>0</v>
      </c>
      <c r="K135" s="41" t="str">
        <f t="shared" si="64"/>
        <v/>
      </c>
      <c r="L135" s="25"/>
      <c r="M135" s="25"/>
      <c r="N135" s="26"/>
      <c r="O135" s="29">
        <f>IFERROR(('Q4 Setup'!$D$8-'Q4 Setup'!$E$8+SUMIFS($N$4:$N134,$C$4:$C134,'Q4 Setup'!$C$8)-SUMIFS($N$4:$N134,$C$4:$C134,'Q4 Setup'!$C$8,$B$4:$B134,"&lt;"&amp;$B135))/IFERROR(NETWORKDAYS($B135,'Q4 Setup'!$G$4),1),0)</f>
        <v>0</v>
      </c>
      <c r="P135" s="43" t="str">
        <f t="shared" si="65"/>
        <v/>
      </c>
    </row>
    <row r="136" spans="2:17" ht="18.75" customHeight="1" x14ac:dyDescent="0.2">
      <c r="B136" s="31">
        <v>46402</v>
      </c>
      <c r="C136" s="32" t="str">
        <f>'Q4 Setup'!$C$9</f>
        <v>Rep 3</v>
      </c>
      <c r="D136" s="33"/>
      <c r="E136" s="25"/>
      <c r="F136" s="34">
        <f t="shared" si="60"/>
        <v>0</v>
      </c>
      <c r="G136" s="34" t="str">
        <f t="shared" si="61"/>
        <v/>
      </c>
      <c r="H136" s="35" t="str">
        <f t="shared" si="62"/>
        <v/>
      </c>
      <c r="I136" s="36"/>
      <c r="J136" s="37">
        <f t="shared" si="63"/>
        <v>0</v>
      </c>
      <c r="K136" s="35" t="str">
        <f t="shared" si="64"/>
        <v/>
      </c>
      <c r="L136" s="25"/>
      <c r="M136" s="25"/>
      <c r="N136" s="26"/>
      <c r="O136" s="29">
        <f>IFERROR(('Q4 Setup'!$D$9-'Q4 Setup'!$E$9+SUMIFS($N$4:$N135,$C$4:$C135,'Q4 Setup'!$C$9)-SUMIFS($N$4:$N135,$C$4:$C135,'Q4 Setup'!$C$9,$B$4:$B135,"&lt;"&amp;$B136))/IFERROR(NETWORKDAYS($B136,'Q4 Setup'!$G$4),1),0)</f>
        <v>0</v>
      </c>
      <c r="P136" s="38" t="str">
        <f t="shared" si="65"/>
        <v/>
      </c>
    </row>
    <row r="137" spans="2:17" ht="18.75" customHeight="1" x14ac:dyDescent="0.2">
      <c r="B137" s="31">
        <v>46402</v>
      </c>
      <c r="C137" s="39" t="str">
        <f>'Q4 Setup'!$C$10</f>
        <v>Rep 4</v>
      </c>
      <c r="D137" s="33"/>
      <c r="E137" s="25"/>
      <c r="F137" s="40">
        <f t="shared" si="60"/>
        <v>0</v>
      </c>
      <c r="G137" s="40" t="str">
        <f t="shared" si="61"/>
        <v/>
      </c>
      <c r="H137" s="41" t="str">
        <f t="shared" si="62"/>
        <v/>
      </c>
      <c r="I137" s="36"/>
      <c r="J137" s="42">
        <f t="shared" si="63"/>
        <v>0</v>
      </c>
      <c r="K137" s="41" t="str">
        <f t="shared" si="64"/>
        <v/>
      </c>
      <c r="L137" s="25"/>
      <c r="M137" s="25"/>
      <c r="N137" s="26"/>
      <c r="O137" s="29">
        <f>IFERROR(('Q4 Setup'!$D$10-'Q4 Setup'!$E$10+SUMIFS($N$4:$N136,$C$4:$C136,'Q4 Setup'!$C$10)-SUMIFS($N$4:$N136,$C$4:$C136,'Q4 Setup'!$C$10,$B$4:$B136,"&lt;"&amp;$B137))/IFERROR(NETWORKDAYS($B137,'Q4 Setup'!$G$4),1),0)</f>
        <v>0</v>
      </c>
      <c r="P137" s="43" t="str">
        <f t="shared" si="65"/>
        <v/>
      </c>
    </row>
    <row r="138" spans="2:17" ht="18.75" customHeight="1" x14ac:dyDescent="0.2">
      <c r="B138" s="31">
        <v>46402</v>
      </c>
      <c r="C138" s="32" t="str">
        <f>'Q4 Setup'!$C$11</f>
        <v>Rep 5</v>
      </c>
      <c r="D138" s="33"/>
      <c r="E138" s="25"/>
      <c r="F138" s="34">
        <f t="shared" si="60"/>
        <v>0</v>
      </c>
      <c r="G138" s="34" t="str">
        <f t="shared" si="61"/>
        <v/>
      </c>
      <c r="H138" s="35" t="str">
        <f t="shared" si="62"/>
        <v/>
      </c>
      <c r="I138" s="36"/>
      <c r="J138" s="37">
        <f t="shared" si="63"/>
        <v>0</v>
      </c>
      <c r="K138" s="35" t="str">
        <f t="shared" si="64"/>
        <v/>
      </c>
      <c r="L138" s="25"/>
      <c r="M138" s="25"/>
      <c r="N138" s="26"/>
      <c r="O138" s="29">
        <f>IFERROR(('Q4 Setup'!$D$11-'Q4 Setup'!$E$11+SUMIFS($N$4:$N137,$C$4:$C137,'Q4 Setup'!$C$11)-SUMIFS($N$4:$N137,$C$4:$C137,'Q4 Setup'!$C$11,$B$4:$B137,"&lt;"&amp;$B138))/IFERROR(NETWORKDAYS($B138,'Q4 Setup'!$G$4),1),0)</f>
        <v>0</v>
      </c>
      <c r="P138" s="38" t="str">
        <f t="shared" si="65"/>
        <v/>
      </c>
    </row>
    <row r="139" spans="2:17" ht="18.75" customHeight="1" x14ac:dyDescent="0.2">
      <c r="B139" s="31">
        <v>46402</v>
      </c>
      <c r="C139" s="39" t="str">
        <f>'Q4 Setup'!$C$12</f>
        <v>Rep 6</v>
      </c>
      <c r="D139" s="33"/>
      <c r="E139" s="25"/>
      <c r="F139" s="40">
        <f t="shared" si="60"/>
        <v>0</v>
      </c>
      <c r="G139" s="40" t="str">
        <f t="shared" si="61"/>
        <v/>
      </c>
      <c r="H139" s="41" t="str">
        <f t="shared" si="62"/>
        <v/>
      </c>
      <c r="I139" s="36"/>
      <c r="J139" s="42">
        <f t="shared" si="63"/>
        <v>0</v>
      </c>
      <c r="K139" s="41" t="str">
        <f t="shared" si="64"/>
        <v/>
      </c>
      <c r="L139" s="25"/>
      <c r="M139" s="25"/>
      <c r="N139" s="26"/>
      <c r="O139" s="29">
        <f>IFERROR(('Q4 Setup'!$D$12-'Q4 Setup'!$E$12+SUMIFS($N$4:$N138,$C$4:$C138,'Q4 Setup'!$C$12)-SUMIFS($N$4:$N138,$C$4:$C138,'Q4 Setup'!$C$12,$B$4:$B138,"&lt;"&amp;$B139))/IFERROR(NETWORKDAYS($B139,'Q4 Setup'!$G$4),1),0)</f>
        <v>0</v>
      </c>
      <c r="P139" s="43" t="str">
        <f t="shared" si="65"/>
        <v/>
      </c>
    </row>
    <row r="140" spans="2:17" ht="18.75" customHeight="1" x14ac:dyDescent="0.2">
      <c r="B140" s="31">
        <v>46402</v>
      </c>
      <c r="C140" s="32" t="str">
        <f>'Q4 Setup'!$C$13</f>
        <v>Rep 7</v>
      </c>
      <c r="D140" s="33"/>
      <c r="E140" s="25"/>
      <c r="F140" s="34">
        <f t="shared" si="60"/>
        <v>0</v>
      </c>
      <c r="G140" s="34" t="str">
        <f t="shared" si="61"/>
        <v/>
      </c>
      <c r="H140" s="35" t="str">
        <f t="shared" si="62"/>
        <v/>
      </c>
      <c r="I140" s="36"/>
      <c r="J140" s="37">
        <f t="shared" si="63"/>
        <v>0</v>
      </c>
      <c r="K140" s="35" t="str">
        <f t="shared" si="64"/>
        <v/>
      </c>
      <c r="L140" s="25"/>
      <c r="M140" s="25"/>
      <c r="N140" s="26"/>
      <c r="O140" s="29">
        <f>IFERROR(('Q4 Setup'!$D$13-'Q4 Setup'!$E$13+SUMIFS($N$4:$N139,$C$4:$C139,'Q4 Setup'!$C$13)-SUMIFS($N$4:$N139,$C$4:$C139,'Q4 Setup'!$C$13,$B$4:$B139,"&lt;"&amp;$B140))/IFERROR(NETWORKDAYS($B140,'Q4 Setup'!$G$4),1),0)</f>
        <v>0</v>
      </c>
      <c r="P140" s="38" t="str">
        <f t="shared" si="65"/>
        <v/>
      </c>
    </row>
    <row r="141" spans="2:17" ht="18.75" customHeight="1" x14ac:dyDescent="0.2">
      <c r="B141" s="31">
        <v>46402</v>
      </c>
      <c r="C141" s="39" t="str">
        <f>'Q4 Setup'!$C$14</f>
        <v>Rep 8</v>
      </c>
      <c r="D141" s="33"/>
      <c r="E141" s="25"/>
      <c r="F141" s="40">
        <f t="shared" si="60"/>
        <v>0</v>
      </c>
      <c r="G141" s="40" t="str">
        <f t="shared" si="61"/>
        <v/>
      </c>
      <c r="H141" s="41" t="str">
        <f t="shared" si="62"/>
        <v/>
      </c>
      <c r="I141" s="36"/>
      <c r="J141" s="42">
        <f t="shared" si="63"/>
        <v>0</v>
      </c>
      <c r="K141" s="41" t="str">
        <f t="shared" si="64"/>
        <v/>
      </c>
      <c r="L141" s="25"/>
      <c r="M141" s="25"/>
      <c r="N141" s="26"/>
      <c r="O141" s="29">
        <f>IFERROR(('Q4 Setup'!$D$14-'Q4 Setup'!$E$14+SUMIFS($N$4:$N140,$C$4:$C140,'Q4 Setup'!$C$14)-SUMIFS($N$4:$N140,$C$4:$C140,'Q4 Setup'!$C$14,$B$4:$B140,"&lt;"&amp;$B141))/IFERROR(NETWORKDAYS($B141,'Q4 Setup'!$G$4),1),0)</f>
        <v>0</v>
      </c>
      <c r="P141" s="43" t="str">
        <f t="shared" si="65"/>
        <v/>
      </c>
    </row>
    <row r="142" spans="2:17" ht="18.75" customHeight="1" x14ac:dyDescent="0.2">
      <c r="B142" s="31">
        <v>46402</v>
      </c>
      <c r="C142" s="32" t="str">
        <f>'Q4 Setup'!$C$15</f>
        <v>Rep 9</v>
      </c>
      <c r="D142" s="33"/>
      <c r="E142" s="25"/>
      <c r="F142" s="34">
        <f t="shared" si="60"/>
        <v>0</v>
      </c>
      <c r="G142" s="34" t="str">
        <f t="shared" si="61"/>
        <v/>
      </c>
      <c r="H142" s="35" t="str">
        <f t="shared" si="62"/>
        <v/>
      </c>
      <c r="I142" s="36"/>
      <c r="J142" s="37">
        <f t="shared" si="63"/>
        <v>0</v>
      </c>
      <c r="K142" s="35" t="str">
        <f t="shared" si="64"/>
        <v/>
      </c>
      <c r="L142" s="25"/>
      <c r="M142" s="25"/>
      <c r="N142" s="26"/>
      <c r="O142" s="29">
        <f>IFERROR(('Q4 Setup'!$D$15-'Q4 Setup'!$E$15+SUMIFS($N$4:$N141,$C$4:$C141,'Q4 Setup'!$C$15)-SUMIFS($N$4:$N141,$C$4:$C141,'Q4 Setup'!$C$15,$B$4:$B141,"&lt;"&amp;$B142))/IFERROR(NETWORKDAYS($B142,'Q4 Setup'!$G$4),1),0)</f>
        <v>0</v>
      </c>
      <c r="P142" s="38" t="str">
        <f t="shared" si="65"/>
        <v/>
      </c>
    </row>
    <row r="143" spans="2:17" ht="18.75" customHeight="1" x14ac:dyDescent="0.2">
      <c r="B143" s="31">
        <v>46402</v>
      </c>
      <c r="C143" s="39" t="str">
        <f>'Q4 Setup'!$C$16</f>
        <v>Rep 10</v>
      </c>
      <c r="D143" s="33"/>
      <c r="E143" s="25"/>
      <c r="F143" s="40">
        <f t="shared" si="60"/>
        <v>0</v>
      </c>
      <c r="G143" s="40" t="str">
        <f t="shared" si="61"/>
        <v/>
      </c>
      <c r="H143" s="41" t="str">
        <f t="shared" si="62"/>
        <v/>
      </c>
      <c r="I143" s="36"/>
      <c r="J143" s="42">
        <f t="shared" si="63"/>
        <v>0</v>
      </c>
      <c r="K143" s="41" t="str">
        <f t="shared" si="64"/>
        <v/>
      </c>
      <c r="L143" s="25"/>
      <c r="M143" s="25"/>
      <c r="N143" s="26"/>
      <c r="O143" s="29">
        <f>IFERROR(('Q4 Setup'!$D$16-'Q4 Setup'!$E$16+SUMIFS($N$4:$N142,$C$4:$C142,'Q4 Setup'!$C$16)-SUMIFS($N$4:$N142,$C$4:$C142,'Q4 Setup'!$C$16,$B$4:$B142,"&lt;"&amp;$B143))/IFERROR(NETWORKDAYS($B143,'Q4 Setup'!$G$4),1),0)</f>
        <v>0</v>
      </c>
      <c r="P143" s="43" t="str">
        <f t="shared" si="65"/>
        <v/>
      </c>
    </row>
    <row r="144" spans="2:17" ht="18.75" customHeight="1" x14ac:dyDescent="0.2">
      <c r="B144" s="31">
        <v>46402</v>
      </c>
      <c r="C144" s="32">
        <f>'Q4 Setup'!$C$17</f>
        <v>0</v>
      </c>
      <c r="D144" s="33"/>
      <c r="E144" s="25"/>
      <c r="F144" s="34">
        <f t="shared" si="60"/>
        <v>0</v>
      </c>
      <c r="G144" s="34" t="str">
        <f t="shared" si="61"/>
        <v/>
      </c>
      <c r="H144" s="35" t="str">
        <f t="shared" si="62"/>
        <v/>
      </c>
      <c r="I144" s="36"/>
      <c r="J144" s="37">
        <f t="shared" si="63"/>
        <v>0</v>
      </c>
      <c r="K144" s="35" t="str">
        <f t="shared" si="64"/>
        <v/>
      </c>
      <c r="L144" s="25"/>
      <c r="M144" s="25"/>
      <c r="N144" s="26"/>
      <c r="O144" s="29">
        <f>IFERROR(('Q4 Setup'!$D$17-'Q4 Setup'!$E$17+SUMIFS($N$4:$N143,$C$4:$C143,'Q4 Setup'!$C$17)-SUMIFS($N$4:$N143,$C$4:$C143,'Q4 Setup'!$C$17,$B$4:$B143,"&lt;"&amp;$B144))/IFERROR(NETWORKDAYS($B144,'Q4 Setup'!$G$4),1),0)</f>
        <v>0</v>
      </c>
      <c r="P144" s="38" t="str">
        <f t="shared" si="65"/>
        <v/>
      </c>
    </row>
    <row r="145" spans="2:17" ht="18.75" customHeight="1" x14ac:dyDescent="0.2">
      <c r="B145" s="31">
        <v>46402</v>
      </c>
      <c r="C145" s="39">
        <f>'Q4 Setup'!$C$18</f>
        <v>0</v>
      </c>
      <c r="D145" s="33"/>
      <c r="E145" s="25"/>
      <c r="F145" s="40">
        <f t="shared" si="60"/>
        <v>0</v>
      </c>
      <c r="G145" s="40" t="str">
        <f t="shared" si="61"/>
        <v/>
      </c>
      <c r="H145" s="41" t="str">
        <f t="shared" si="62"/>
        <v/>
      </c>
      <c r="I145" s="36"/>
      <c r="J145" s="42">
        <f t="shared" si="63"/>
        <v>0</v>
      </c>
      <c r="K145" s="41" t="str">
        <f t="shared" si="64"/>
        <v/>
      </c>
      <c r="L145" s="25"/>
      <c r="M145" s="25"/>
      <c r="N145" s="26"/>
      <c r="O145" s="29">
        <f>IFERROR(('Q4 Setup'!$D$18-'Q4 Setup'!$E$18+SUMIFS($N$4:$N144,$C$4:$C144,'Q4 Setup'!$C$18)-SUMIFS($N$4:$N144,$C$4:$C144,'Q4 Setup'!$C$18,$B$4:$B144,"&lt;"&amp;$B145))/IFERROR(NETWORKDAYS($B145,'Q4 Setup'!$G$4),1),0)</f>
        <v>0</v>
      </c>
      <c r="P145" s="43" t="str">
        <f t="shared" si="65"/>
        <v/>
      </c>
    </row>
    <row r="146" spans="2:17" ht="4.5" customHeight="1" x14ac:dyDescent="0.2"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</row>
    <row r="147" spans="2:17" ht="18.75" customHeight="1" x14ac:dyDescent="0.2">
      <c r="B147" s="31">
        <v>46405</v>
      </c>
      <c r="C147" s="32" t="str">
        <f>'Q4 Setup'!$C$7</f>
        <v>Rep 1</v>
      </c>
      <c r="D147" s="33"/>
      <c r="E147" s="25"/>
      <c r="F147" s="34">
        <f t="shared" ref="F147:F158" si="66">IFERROR(D147*7.5,"")</f>
        <v>0</v>
      </c>
      <c r="G147" s="34" t="str">
        <f t="shared" ref="G147:G158" si="67">IFERROR(E147/D147,"")</f>
        <v/>
      </c>
      <c r="H147" s="35" t="str">
        <f t="shared" ref="H147:H158" si="68">IFERROR(E147/F147,"")</f>
        <v/>
      </c>
      <c r="I147" s="36"/>
      <c r="J147" s="37">
        <f t="shared" ref="J147:J158" si="69">IFERROR(D147*0.375/24,"")</f>
        <v>0</v>
      </c>
      <c r="K147" s="35" t="str">
        <f t="shared" ref="K147:K158" si="70">IFERROR(I147/J147,"")</f>
        <v/>
      </c>
      <c r="L147" s="25"/>
      <c r="M147" s="25"/>
      <c r="N147" s="26"/>
      <c r="O147" s="29">
        <f>IFERROR(('Q4 Setup'!$D$7-'Q4 Setup'!$E$7+SUMIFS($N$4:$N146,$C$4:$C146,'Q4 Setup'!$C$7)-SUMIFS($N$4:$N146,$C$4:$C146,'Q4 Setup'!$C$7,$B$4:$B146,"&lt;"&amp;$B147))/IFERROR(NETWORKDAYS($B147,'Q4 Setup'!$G$4),1),0)</f>
        <v>0</v>
      </c>
      <c r="P147" s="38" t="str">
        <f t="shared" ref="P147:P158" si="71">IFERROR(N147/O147,"")</f>
        <v/>
      </c>
    </row>
    <row r="148" spans="2:17" ht="18.75" customHeight="1" x14ac:dyDescent="0.2">
      <c r="B148" s="31">
        <v>46405</v>
      </c>
      <c r="C148" s="39" t="str">
        <f>'Q4 Setup'!$C$8</f>
        <v>Rep 2</v>
      </c>
      <c r="D148" s="33"/>
      <c r="E148" s="25"/>
      <c r="F148" s="40">
        <f t="shared" si="66"/>
        <v>0</v>
      </c>
      <c r="G148" s="40" t="str">
        <f t="shared" si="67"/>
        <v/>
      </c>
      <c r="H148" s="41" t="str">
        <f t="shared" si="68"/>
        <v/>
      </c>
      <c r="I148" s="36"/>
      <c r="J148" s="42">
        <f t="shared" si="69"/>
        <v>0</v>
      </c>
      <c r="K148" s="41" t="str">
        <f t="shared" si="70"/>
        <v/>
      </c>
      <c r="L148" s="25"/>
      <c r="M148" s="25"/>
      <c r="N148" s="26"/>
      <c r="O148" s="29">
        <f>IFERROR(('Q4 Setup'!$D$8-'Q4 Setup'!$E$8+SUMIFS($N$4:$N147,$C$4:$C147,'Q4 Setup'!$C$8)-SUMIFS($N$4:$N147,$C$4:$C147,'Q4 Setup'!$C$8,$B$4:$B147,"&lt;"&amp;$B148))/IFERROR(NETWORKDAYS($B148,'Q4 Setup'!$G$4),1),0)</f>
        <v>0</v>
      </c>
      <c r="P148" s="43" t="str">
        <f t="shared" si="71"/>
        <v/>
      </c>
    </row>
    <row r="149" spans="2:17" ht="18.75" customHeight="1" x14ac:dyDescent="0.2">
      <c r="B149" s="31">
        <v>46405</v>
      </c>
      <c r="C149" s="32" t="str">
        <f>'Q4 Setup'!$C$9</f>
        <v>Rep 3</v>
      </c>
      <c r="D149" s="33"/>
      <c r="E149" s="25"/>
      <c r="F149" s="34">
        <f t="shared" si="66"/>
        <v>0</v>
      </c>
      <c r="G149" s="34" t="str">
        <f t="shared" si="67"/>
        <v/>
      </c>
      <c r="H149" s="35" t="str">
        <f t="shared" si="68"/>
        <v/>
      </c>
      <c r="I149" s="36"/>
      <c r="J149" s="37">
        <f t="shared" si="69"/>
        <v>0</v>
      </c>
      <c r="K149" s="35" t="str">
        <f t="shared" si="70"/>
        <v/>
      </c>
      <c r="L149" s="25"/>
      <c r="M149" s="25"/>
      <c r="N149" s="26"/>
      <c r="O149" s="29">
        <f>IFERROR(('Q4 Setup'!$D$9-'Q4 Setup'!$E$9+SUMIFS($N$4:$N148,$C$4:$C148,'Q4 Setup'!$C$9)-SUMIFS($N$4:$N148,$C$4:$C148,'Q4 Setup'!$C$9,$B$4:$B148,"&lt;"&amp;$B149))/IFERROR(NETWORKDAYS($B149,'Q4 Setup'!$G$4),1),0)</f>
        <v>0</v>
      </c>
      <c r="P149" s="38" t="str">
        <f t="shared" si="71"/>
        <v/>
      </c>
    </row>
    <row r="150" spans="2:17" ht="18.75" customHeight="1" x14ac:dyDescent="0.2">
      <c r="B150" s="31">
        <v>46405</v>
      </c>
      <c r="C150" s="39" t="str">
        <f>'Q4 Setup'!$C$10</f>
        <v>Rep 4</v>
      </c>
      <c r="D150" s="33"/>
      <c r="E150" s="25"/>
      <c r="F150" s="40">
        <f t="shared" si="66"/>
        <v>0</v>
      </c>
      <c r="G150" s="40" t="str">
        <f t="shared" si="67"/>
        <v/>
      </c>
      <c r="H150" s="41" t="str">
        <f t="shared" si="68"/>
        <v/>
      </c>
      <c r="I150" s="36"/>
      <c r="J150" s="42">
        <f t="shared" si="69"/>
        <v>0</v>
      </c>
      <c r="K150" s="41" t="str">
        <f t="shared" si="70"/>
        <v/>
      </c>
      <c r="L150" s="25"/>
      <c r="M150" s="25"/>
      <c r="N150" s="26"/>
      <c r="O150" s="29">
        <f>IFERROR(('Q4 Setup'!$D$10-'Q4 Setup'!$E$10+SUMIFS($N$4:$N149,$C$4:$C149,'Q4 Setup'!$C$10)-SUMIFS($N$4:$N149,$C$4:$C149,'Q4 Setup'!$C$10,$B$4:$B149,"&lt;"&amp;$B150))/IFERROR(NETWORKDAYS($B150,'Q4 Setup'!$G$4),1),0)</f>
        <v>0</v>
      </c>
      <c r="P150" s="43" t="str">
        <f t="shared" si="71"/>
        <v/>
      </c>
    </row>
    <row r="151" spans="2:17" ht="18.75" customHeight="1" x14ac:dyDescent="0.2">
      <c r="B151" s="31">
        <v>46405</v>
      </c>
      <c r="C151" s="32" t="str">
        <f>'Q4 Setup'!$C$11</f>
        <v>Rep 5</v>
      </c>
      <c r="D151" s="33"/>
      <c r="E151" s="25"/>
      <c r="F151" s="34">
        <f t="shared" si="66"/>
        <v>0</v>
      </c>
      <c r="G151" s="34" t="str">
        <f t="shared" si="67"/>
        <v/>
      </c>
      <c r="H151" s="35" t="str">
        <f t="shared" si="68"/>
        <v/>
      </c>
      <c r="I151" s="36"/>
      <c r="J151" s="37">
        <f t="shared" si="69"/>
        <v>0</v>
      </c>
      <c r="K151" s="35" t="str">
        <f t="shared" si="70"/>
        <v/>
      </c>
      <c r="L151" s="25"/>
      <c r="M151" s="25"/>
      <c r="N151" s="26"/>
      <c r="O151" s="29">
        <f>IFERROR(('Q4 Setup'!$D$11-'Q4 Setup'!$E$11+SUMIFS($N$4:$N150,$C$4:$C150,'Q4 Setup'!$C$11)-SUMIFS($N$4:$N150,$C$4:$C150,'Q4 Setup'!$C$11,$B$4:$B150,"&lt;"&amp;$B151))/IFERROR(NETWORKDAYS($B151,'Q4 Setup'!$G$4),1),0)</f>
        <v>0</v>
      </c>
      <c r="P151" s="38" t="str">
        <f t="shared" si="71"/>
        <v/>
      </c>
    </row>
    <row r="152" spans="2:17" ht="18.75" customHeight="1" x14ac:dyDescent="0.2">
      <c r="B152" s="31">
        <v>46405</v>
      </c>
      <c r="C152" s="39" t="str">
        <f>'Q4 Setup'!$C$12</f>
        <v>Rep 6</v>
      </c>
      <c r="D152" s="33"/>
      <c r="E152" s="25"/>
      <c r="F152" s="40">
        <f t="shared" si="66"/>
        <v>0</v>
      </c>
      <c r="G152" s="40" t="str">
        <f t="shared" si="67"/>
        <v/>
      </c>
      <c r="H152" s="41" t="str">
        <f t="shared" si="68"/>
        <v/>
      </c>
      <c r="I152" s="36"/>
      <c r="J152" s="42">
        <f t="shared" si="69"/>
        <v>0</v>
      </c>
      <c r="K152" s="41" t="str">
        <f t="shared" si="70"/>
        <v/>
      </c>
      <c r="L152" s="25"/>
      <c r="M152" s="25"/>
      <c r="N152" s="26"/>
      <c r="O152" s="29">
        <f>IFERROR(('Q4 Setup'!$D$12-'Q4 Setup'!$E$12+SUMIFS($N$4:$N151,$C$4:$C151,'Q4 Setup'!$C$12)-SUMIFS($N$4:$N151,$C$4:$C151,'Q4 Setup'!$C$12,$B$4:$B151,"&lt;"&amp;$B152))/IFERROR(NETWORKDAYS($B152,'Q4 Setup'!$G$4),1),0)</f>
        <v>0</v>
      </c>
      <c r="P152" s="43" t="str">
        <f t="shared" si="71"/>
        <v/>
      </c>
    </row>
    <row r="153" spans="2:17" ht="18.75" customHeight="1" x14ac:dyDescent="0.2">
      <c r="B153" s="31">
        <v>46405</v>
      </c>
      <c r="C153" s="32" t="str">
        <f>'Q4 Setup'!$C$13</f>
        <v>Rep 7</v>
      </c>
      <c r="D153" s="33"/>
      <c r="E153" s="25"/>
      <c r="F153" s="34">
        <f t="shared" si="66"/>
        <v>0</v>
      </c>
      <c r="G153" s="34" t="str">
        <f t="shared" si="67"/>
        <v/>
      </c>
      <c r="H153" s="35" t="str">
        <f t="shared" si="68"/>
        <v/>
      </c>
      <c r="I153" s="36"/>
      <c r="J153" s="37">
        <f t="shared" si="69"/>
        <v>0</v>
      </c>
      <c r="K153" s="35" t="str">
        <f t="shared" si="70"/>
        <v/>
      </c>
      <c r="L153" s="25"/>
      <c r="M153" s="25"/>
      <c r="N153" s="26"/>
      <c r="O153" s="29">
        <f>IFERROR(('Q4 Setup'!$D$13-'Q4 Setup'!$E$13+SUMIFS($N$4:$N152,$C$4:$C152,'Q4 Setup'!$C$13)-SUMIFS($N$4:$N152,$C$4:$C152,'Q4 Setup'!$C$13,$B$4:$B152,"&lt;"&amp;$B153))/IFERROR(NETWORKDAYS($B153,'Q4 Setup'!$G$4),1),0)</f>
        <v>0</v>
      </c>
      <c r="P153" s="38" t="str">
        <f t="shared" si="71"/>
        <v/>
      </c>
    </row>
    <row r="154" spans="2:17" ht="18.75" customHeight="1" x14ac:dyDescent="0.2">
      <c r="B154" s="31">
        <v>46405</v>
      </c>
      <c r="C154" s="39" t="str">
        <f>'Q4 Setup'!$C$14</f>
        <v>Rep 8</v>
      </c>
      <c r="D154" s="33"/>
      <c r="E154" s="25"/>
      <c r="F154" s="40">
        <f t="shared" si="66"/>
        <v>0</v>
      </c>
      <c r="G154" s="40" t="str">
        <f t="shared" si="67"/>
        <v/>
      </c>
      <c r="H154" s="41" t="str">
        <f t="shared" si="68"/>
        <v/>
      </c>
      <c r="I154" s="36"/>
      <c r="J154" s="42">
        <f t="shared" si="69"/>
        <v>0</v>
      </c>
      <c r="K154" s="41" t="str">
        <f t="shared" si="70"/>
        <v/>
      </c>
      <c r="L154" s="25"/>
      <c r="M154" s="25"/>
      <c r="N154" s="26"/>
      <c r="O154" s="29">
        <f>IFERROR(('Q4 Setup'!$D$14-'Q4 Setup'!$E$14+SUMIFS($N$4:$N153,$C$4:$C153,'Q4 Setup'!$C$14)-SUMIFS($N$4:$N153,$C$4:$C153,'Q4 Setup'!$C$14,$B$4:$B153,"&lt;"&amp;$B154))/IFERROR(NETWORKDAYS($B154,'Q4 Setup'!$G$4),1),0)</f>
        <v>0</v>
      </c>
      <c r="P154" s="43" t="str">
        <f t="shared" si="71"/>
        <v/>
      </c>
    </row>
    <row r="155" spans="2:17" ht="18.75" customHeight="1" x14ac:dyDescent="0.2">
      <c r="B155" s="31">
        <v>46405</v>
      </c>
      <c r="C155" s="32" t="str">
        <f>'Q4 Setup'!$C$15</f>
        <v>Rep 9</v>
      </c>
      <c r="D155" s="33"/>
      <c r="E155" s="25"/>
      <c r="F155" s="34">
        <f t="shared" si="66"/>
        <v>0</v>
      </c>
      <c r="G155" s="34" t="str">
        <f t="shared" si="67"/>
        <v/>
      </c>
      <c r="H155" s="35" t="str">
        <f t="shared" si="68"/>
        <v/>
      </c>
      <c r="I155" s="36"/>
      <c r="J155" s="37">
        <f t="shared" si="69"/>
        <v>0</v>
      </c>
      <c r="K155" s="35" t="str">
        <f t="shared" si="70"/>
        <v/>
      </c>
      <c r="L155" s="25"/>
      <c r="M155" s="25"/>
      <c r="N155" s="26"/>
      <c r="O155" s="29">
        <f>IFERROR(('Q4 Setup'!$D$15-'Q4 Setup'!$E$15+SUMIFS($N$4:$N154,$C$4:$C154,'Q4 Setup'!$C$15)-SUMIFS($N$4:$N154,$C$4:$C154,'Q4 Setup'!$C$15,$B$4:$B154,"&lt;"&amp;$B155))/IFERROR(NETWORKDAYS($B155,'Q4 Setup'!$G$4),1),0)</f>
        <v>0</v>
      </c>
      <c r="P155" s="38" t="str">
        <f t="shared" si="71"/>
        <v/>
      </c>
    </row>
    <row r="156" spans="2:17" ht="18.75" customHeight="1" x14ac:dyDescent="0.2">
      <c r="B156" s="31">
        <v>46405</v>
      </c>
      <c r="C156" s="39" t="str">
        <f>'Q4 Setup'!$C$16</f>
        <v>Rep 10</v>
      </c>
      <c r="D156" s="33"/>
      <c r="E156" s="25"/>
      <c r="F156" s="40">
        <f t="shared" si="66"/>
        <v>0</v>
      </c>
      <c r="G156" s="40" t="str">
        <f t="shared" si="67"/>
        <v/>
      </c>
      <c r="H156" s="41" t="str">
        <f t="shared" si="68"/>
        <v/>
      </c>
      <c r="I156" s="36"/>
      <c r="J156" s="42">
        <f t="shared" si="69"/>
        <v>0</v>
      </c>
      <c r="K156" s="41" t="str">
        <f t="shared" si="70"/>
        <v/>
      </c>
      <c r="L156" s="25"/>
      <c r="M156" s="25"/>
      <c r="N156" s="26"/>
      <c r="O156" s="29">
        <f>IFERROR(('Q4 Setup'!$D$16-'Q4 Setup'!$E$16+SUMIFS($N$4:$N155,$C$4:$C155,'Q4 Setup'!$C$16)-SUMIFS($N$4:$N155,$C$4:$C155,'Q4 Setup'!$C$16,$B$4:$B155,"&lt;"&amp;$B156))/IFERROR(NETWORKDAYS($B156,'Q4 Setup'!$G$4),1),0)</f>
        <v>0</v>
      </c>
      <c r="P156" s="43" t="str">
        <f t="shared" si="71"/>
        <v/>
      </c>
    </row>
    <row r="157" spans="2:17" ht="18.75" customHeight="1" x14ac:dyDescent="0.2">
      <c r="B157" s="31">
        <v>46405</v>
      </c>
      <c r="C157" s="32">
        <f>'Q4 Setup'!$C$17</f>
        <v>0</v>
      </c>
      <c r="D157" s="33"/>
      <c r="E157" s="25"/>
      <c r="F157" s="34">
        <f t="shared" si="66"/>
        <v>0</v>
      </c>
      <c r="G157" s="34" t="str">
        <f t="shared" si="67"/>
        <v/>
      </c>
      <c r="H157" s="35" t="str">
        <f t="shared" si="68"/>
        <v/>
      </c>
      <c r="I157" s="36"/>
      <c r="J157" s="37">
        <f t="shared" si="69"/>
        <v>0</v>
      </c>
      <c r="K157" s="35" t="str">
        <f t="shared" si="70"/>
        <v/>
      </c>
      <c r="L157" s="25"/>
      <c r="M157" s="25"/>
      <c r="N157" s="26"/>
      <c r="O157" s="29">
        <f>IFERROR(('Q4 Setup'!$D$17-'Q4 Setup'!$E$17+SUMIFS($N$4:$N156,$C$4:$C156,'Q4 Setup'!$C$17)-SUMIFS($N$4:$N156,$C$4:$C156,'Q4 Setup'!$C$17,$B$4:$B156,"&lt;"&amp;$B157))/IFERROR(NETWORKDAYS($B157,'Q4 Setup'!$G$4),1),0)</f>
        <v>0</v>
      </c>
      <c r="P157" s="38" t="str">
        <f t="shared" si="71"/>
        <v/>
      </c>
    </row>
    <row r="158" spans="2:17" ht="18.75" customHeight="1" x14ac:dyDescent="0.2">
      <c r="B158" s="31">
        <v>46405</v>
      </c>
      <c r="C158" s="39">
        <f>'Q4 Setup'!$C$18</f>
        <v>0</v>
      </c>
      <c r="D158" s="33"/>
      <c r="E158" s="25"/>
      <c r="F158" s="40">
        <f t="shared" si="66"/>
        <v>0</v>
      </c>
      <c r="G158" s="40" t="str">
        <f t="shared" si="67"/>
        <v/>
      </c>
      <c r="H158" s="41" t="str">
        <f t="shared" si="68"/>
        <v/>
      </c>
      <c r="I158" s="36"/>
      <c r="J158" s="42">
        <f t="shared" si="69"/>
        <v>0</v>
      </c>
      <c r="K158" s="41" t="str">
        <f t="shared" si="70"/>
        <v/>
      </c>
      <c r="L158" s="25"/>
      <c r="M158" s="25"/>
      <c r="N158" s="26"/>
      <c r="O158" s="29">
        <f>IFERROR(('Q4 Setup'!$D$18-'Q4 Setup'!$E$18+SUMIFS($N$4:$N157,$C$4:$C157,'Q4 Setup'!$C$18)-SUMIFS($N$4:$N157,$C$4:$C157,'Q4 Setup'!$C$18,$B$4:$B157,"&lt;"&amp;$B158))/IFERROR(NETWORKDAYS($B158,'Q4 Setup'!$G$4),1),0)</f>
        <v>0</v>
      </c>
      <c r="P158" s="43" t="str">
        <f t="shared" si="71"/>
        <v/>
      </c>
    </row>
    <row r="159" spans="2:17" ht="4.5" customHeight="1" x14ac:dyDescent="0.2"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</row>
    <row r="160" spans="2:17" ht="18.75" customHeight="1" x14ac:dyDescent="0.2">
      <c r="B160" s="31">
        <v>46406</v>
      </c>
      <c r="C160" s="32" t="str">
        <f>'Q4 Setup'!$C$7</f>
        <v>Rep 1</v>
      </c>
      <c r="D160" s="33"/>
      <c r="E160" s="25"/>
      <c r="F160" s="34">
        <f t="shared" ref="F160:F171" si="72">IFERROR(D160*7.5,"")</f>
        <v>0</v>
      </c>
      <c r="G160" s="34" t="str">
        <f t="shared" ref="G160:G171" si="73">IFERROR(E160/D160,"")</f>
        <v/>
      </c>
      <c r="H160" s="35" t="str">
        <f t="shared" ref="H160:H171" si="74">IFERROR(E160/F160,"")</f>
        <v/>
      </c>
      <c r="I160" s="36"/>
      <c r="J160" s="37">
        <f t="shared" ref="J160:J171" si="75">IFERROR(D160*0.375/24,"")</f>
        <v>0</v>
      </c>
      <c r="K160" s="35" t="str">
        <f t="shared" ref="K160:K171" si="76">IFERROR(I160/J160,"")</f>
        <v/>
      </c>
      <c r="L160" s="25"/>
      <c r="M160" s="25"/>
      <c r="N160" s="26"/>
      <c r="O160" s="29">
        <f>IFERROR(('Q4 Setup'!$D$7-'Q4 Setup'!$E$7+SUMIFS($N$4:$N159,$C$4:$C159,'Q4 Setup'!$C$7)-SUMIFS($N$4:$N159,$C$4:$C159,'Q4 Setup'!$C$7,$B$4:$B159,"&lt;"&amp;$B160))/IFERROR(NETWORKDAYS($B160,'Q4 Setup'!$G$4),1),0)</f>
        <v>0</v>
      </c>
      <c r="P160" s="38" t="str">
        <f t="shared" ref="P160:P171" si="77">IFERROR(N160/O160,"")</f>
        <v/>
      </c>
    </row>
    <row r="161" spans="2:17" ht="18.75" customHeight="1" x14ac:dyDescent="0.2">
      <c r="B161" s="31">
        <v>46406</v>
      </c>
      <c r="C161" s="39" t="str">
        <f>'Q4 Setup'!$C$8</f>
        <v>Rep 2</v>
      </c>
      <c r="D161" s="33"/>
      <c r="E161" s="25"/>
      <c r="F161" s="40">
        <f t="shared" si="72"/>
        <v>0</v>
      </c>
      <c r="G161" s="40" t="str">
        <f t="shared" si="73"/>
        <v/>
      </c>
      <c r="H161" s="41" t="str">
        <f t="shared" si="74"/>
        <v/>
      </c>
      <c r="I161" s="36"/>
      <c r="J161" s="42">
        <f t="shared" si="75"/>
        <v>0</v>
      </c>
      <c r="K161" s="41" t="str">
        <f t="shared" si="76"/>
        <v/>
      </c>
      <c r="L161" s="25"/>
      <c r="M161" s="25"/>
      <c r="N161" s="26"/>
      <c r="O161" s="29">
        <f>IFERROR(('Q4 Setup'!$D$8-'Q4 Setup'!$E$8+SUMIFS($N$4:$N160,$C$4:$C160,'Q4 Setup'!$C$8)-SUMIFS($N$4:$N160,$C$4:$C160,'Q4 Setup'!$C$8,$B$4:$B160,"&lt;"&amp;$B161))/IFERROR(NETWORKDAYS($B161,'Q4 Setup'!$G$4),1),0)</f>
        <v>0</v>
      </c>
      <c r="P161" s="43" t="str">
        <f t="shared" si="77"/>
        <v/>
      </c>
    </row>
    <row r="162" spans="2:17" ht="18.75" customHeight="1" x14ac:dyDescent="0.2">
      <c r="B162" s="31">
        <v>46406</v>
      </c>
      <c r="C162" s="32" t="str">
        <f>'Q4 Setup'!$C$9</f>
        <v>Rep 3</v>
      </c>
      <c r="D162" s="33"/>
      <c r="E162" s="25"/>
      <c r="F162" s="34">
        <f t="shared" si="72"/>
        <v>0</v>
      </c>
      <c r="G162" s="34" t="str">
        <f t="shared" si="73"/>
        <v/>
      </c>
      <c r="H162" s="35" t="str">
        <f t="shared" si="74"/>
        <v/>
      </c>
      <c r="I162" s="36"/>
      <c r="J162" s="37">
        <f t="shared" si="75"/>
        <v>0</v>
      </c>
      <c r="K162" s="35" t="str">
        <f t="shared" si="76"/>
        <v/>
      </c>
      <c r="L162" s="25"/>
      <c r="M162" s="25"/>
      <c r="N162" s="26"/>
      <c r="O162" s="29">
        <f>IFERROR(('Q4 Setup'!$D$9-'Q4 Setup'!$E$9+SUMIFS($N$4:$N161,$C$4:$C161,'Q4 Setup'!$C$9)-SUMIFS($N$4:$N161,$C$4:$C161,'Q4 Setup'!$C$9,$B$4:$B161,"&lt;"&amp;$B162))/IFERROR(NETWORKDAYS($B162,'Q4 Setup'!$G$4),1),0)</f>
        <v>0</v>
      </c>
      <c r="P162" s="38" t="str">
        <f t="shared" si="77"/>
        <v/>
      </c>
    </row>
    <row r="163" spans="2:17" ht="18.75" customHeight="1" x14ac:dyDescent="0.2">
      <c r="B163" s="31">
        <v>46406</v>
      </c>
      <c r="C163" s="39" t="str">
        <f>'Q4 Setup'!$C$10</f>
        <v>Rep 4</v>
      </c>
      <c r="D163" s="33"/>
      <c r="E163" s="25"/>
      <c r="F163" s="40">
        <f t="shared" si="72"/>
        <v>0</v>
      </c>
      <c r="G163" s="40" t="str">
        <f t="shared" si="73"/>
        <v/>
      </c>
      <c r="H163" s="41" t="str">
        <f t="shared" si="74"/>
        <v/>
      </c>
      <c r="I163" s="36"/>
      <c r="J163" s="42">
        <f t="shared" si="75"/>
        <v>0</v>
      </c>
      <c r="K163" s="41" t="str">
        <f t="shared" si="76"/>
        <v/>
      </c>
      <c r="L163" s="25"/>
      <c r="M163" s="25"/>
      <c r="N163" s="26"/>
      <c r="O163" s="29">
        <f>IFERROR(('Q4 Setup'!$D$10-'Q4 Setup'!$E$10+SUMIFS($N$4:$N162,$C$4:$C162,'Q4 Setup'!$C$10)-SUMIFS($N$4:$N162,$C$4:$C162,'Q4 Setup'!$C$10,$B$4:$B162,"&lt;"&amp;$B163))/IFERROR(NETWORKDAYS($B163,'Q4 Setup'!$G$4),1),0)</f>
        <v>0</v>
      </c>
      <c r="P163" s="43" t="str">
        <f t="shared" si="77"/>
        <v/>
      </c>
    </row>
    <row r="164" spans="2:17" ht="18.75" customHeight="1" x14ac:dyDescent="0.2">
      <c r="B164" s="31">
        <v>46406</v>
      </c>
      <c r="C164" s="32" t="str">
        <f>'Q4 Setup'!$C$11</f>
        <v>Rep 5</v>
      </c>
      <c r="D164" s="33"/>
      <c r="E164" s="25"/>
      <c r="F164" s="34">
        <f t="shared" si="72"/>
        <v>0</v>
      </c>
      <c r="G164" s="34" t="str">
        <f t="shared" si="73"/>
        <v/>
      </c>
      <c r="H164" s="35" t="str">
        <f t="shared" si="74"/>
        <v/>
      </c>
      <c r="I164" s="36"/>
      <c r="J164" s="37">
        <f t="shared" si="75"/>
        <v>0</v>
      </c>
      <c r="K164" s="35" t="str">
        <f t="shared" si="76"/>
        <v/>
      </c>
      <c r="L164" s="25"/>
      <c r="M164" s="25"/>
      <c r="N164" s="26"/>
      <c r="O164" s="29">
        <f>IFERROR(('Q4 Setup'!$D$11-'Q4 Setup'!$E$11+SUMIFS($N$4:$N163,$C$4:$C163,'Q4 Setup'!$C$11)-SUMIFS($N$4:$N163,$C$4:$C163,'Q4 Setup'!$C$11,$B$4:$B163,"&lt;"&amp;$B164))/IFERROR(NETWORKDAYS($B164,'Q4 Setup'!$G$4),1),0)</f>
        <v>0</v>
      </c>
      <c r="P164" s="38" t="str">
        <f t="shared" si="77"/>
        <v/>
      </c>
    </row>
    <row r="165" spans="2:17" ht="18.75" customHeight="1" x14ac:dyDescent="0.2">
      <c r="B165" s="31">
        <v>46406</v>
      </c>
      <c r="C165" s="39" t="str">
        <f>'Q4 Setup'!$C$12</f>
        <v>Rep 6</v>
      </c>
      <c r="D165" s="33"/>
      <c r="E165" s="25"/>
      <c r="F165" s="40">
        <f t="shared" si="72"/>
        <v>0</v>
      </c>
      <c r="G165" s="40" t="str">
        <f t="shared" si="73"/>
        <v/>
      </c>
      <c r="H165" s="41" t="str">
        <f t="shared" si="74"/>
        <v/>
      </c>
      <c r="I165" s="36"/>
      <c r="J165" s="42">
        <f t="shared" si="75"/>
        <v>0</v>
      </c>
      <c r="K165" s="41" t="str">
        <f t="shared" si="76"/>
        <v/>
      </c>
      <c r="L165" s="25"/>
      <c r="M165" s="25"/>
      <c r="N165" s="26"/>
      <c r="O165" s="29">
        <f>IFERROR(('Q4 Setup'!$D$12-'Q4 Setup'!$E$12+SUMIFS($N$4:$N164,$C$4:$C164,'Q4 Setup'!$C$12)-SUMIFS($N$4:$N164,$C$4:$C164,'Q4 Setup'!$C$12,$B$4:$B164,"&lt;"&amp;$B165))/IFERROR(NETWORKDAYS($B165,'Q4 Setup'!$G$4),1),0)</f>
        <v>0</v>
      </c>
      <c r="P165" s="43" t="str">
        <f t="shared" si="77"/>
        <v/>
      </c>
    </row>
    <row r="166" spans="2:17" ht="18.75" customHeight="1" x14ac:dyDescent="0.2">
      <c r="B166" s="31">
        <v>46406</v>
      </c>
      <c r="C166" s="32" t="str">
        <f>'Q4 Setup'!$C$13</f>
        <v>Rep 7</v>
      </c>
      <c r="D166" s="33"/>
      <c r="E166" s="25"/>
      <c r="F166" s="34">
        <f t="shared" si="72"/>
        <v>0</v>
      </c>
      <c r="G166" s="34" t="str">
        <f t="shared" si="73"/>
        <v/>
      </c>
      <c r="H166" s="35" t="str">
        <f t="shared" si="74"/>
        <v/>
      </c>
      <c r="I166" s="36"/>
      <c r="J166" s="37">
        <f t="shared" si="75"/>
        <v>0</v>
      </c>
      <c r="K166" s="35" t="str">
        <f t="shared" si="76"/>
        <v/>
      </c>
      <c r="L166" s="25"/>
      <c r="M166" s="25"/>
      <c r="N166" s="26"/>
      <c r="O166" s="29">
        <f>IFERROR(('Q4 Setup'!$D$13-'Q4 Setup'!$E$13+SUMIFS($N$4:$N165,$C$4:$C165,'Q4 Setup'!$C$13)-SUMIFS($N$4:$N165,$C$4:$C165,'Q4 Setup'!$C$13,$B$4:$B165,"&lt;"&amp;$B166))/IFERROR(NETWORKDAYS($B166,'Q4 Setup'!$G$4),1),0)</f>
        <v>0</v>
      </c>
      <c r="P166" s="38" t="str">
        <f t="shared" si="77"/>
        <v/>
      </c>
    </row>
    <row r="167" spans="2:17" ht="18.75" customHeight="1" x14ac:dyDescent="0.2">
      <c r="B167" s="31">
        <v>46406</v>
      </c>
      <c r="C167" s="39" t="str">
        <f>'Q4 Setup'!$C$14</f>
        <v>Rep 8</v>
      </c>
      <c r="D167" s="33"/>
      <c r="E167" s="25"/>
      <c r="F167" s="40">
        <f t="shared" si="72"/>
        <v>0</v>
      </c>
      <c r="G167" s="40" t="str">
        <f t="shared" si="73"/>
        <v/>
      </c>
      <c r="H167" s="41" t="str">
        <f t="shared" si="74"/>
        <v/>
      </c>
      <c r="I167" s="36"/>
      <c r="J167" s="42">
        <f t="shared" si="75"/>
        <v>0</v>
      </c>
      <c r="K167" s="41" t="str">
        <f t="shared" si="76"/>
        <v/>
      </c>
      <c r="L167" s="25"/>
      <c r="M167" s="25"/>
      <c r="N167" s="26"/>
      <c r="O167" s="29">
        <f>IFERROR(('Q4 Setup'!$D$14-'Q4 Setup'!$E$14+SUMIFS($N$4:$N166,$C$4:$C166,'Q4 Setup'!$C$14)-SUMIFS($N$4:$N166,$C$4:$C166,'Q4 Setup'!$C$14,$B$4:$B166,"&lt;"&amp;$B167))/IFERROR(NETWORKDAYS($B167,'Q4 Setup'!$G$4),1),0)</f>
        <v>0</v>
      </c>
      <c r="P167" s="43" t="str">
        <f t="shared" si="77"/>
        <v/>
      </c>
    </row>
    <row r="168" spans="2:17" ht="18.75" customHeight="1" x14ac:dyDescent="0.2">
      <c r="B168" s="31">
        <v>46406</v>
      </c>
      <c r="C168" s="32" t="str">
        <f>'Q4 Setup'!$C$15</f>
        <v>Rep 9</v>
      </c>
      <c r="D168" s="33"/>
      <c r="E168" s="25"/>
      <c r="F168" s="34">
        <f t="shared" si="72"/>
        <v>0</v>
      </c>
      <c r="G168" s="34" t="str">
        <f t="shared" si="73"/>
        <v/>
      </c>
      <c r="H168" s="35" t="str">
        <f t="shared" si="74"/>
        <v/>
      </c>
      <c r="I168" s="36"/>
      <c r="J168" s="37">
        <f t="shared" si="75"/>
        <v>0</v>
      </c>
      <c r="K168" s="35" t="str">
        <f t="shared" si="76"/>
        <v/>
      </c>
      <c r="L168" s="25"/>
      <c r="M168" s="25"/>
      <c r="N168" s="26"/>
      <c r="O168" s="29">
        <f>IFERROR(('Q4 Setup'!$D$15-'Q4 Setup'!$E$15+SUMIFS($N$4:$N167,$C$4:$C167,'Q4 Setup'!$C$15)-SUMIFS($N$4:$N167,$C$4:$C167,'Q4 Setup'!$C$15,$B$4:$B167,"&lt;"&amp;$B168))/IFERROR(NETWORKDAYS($B168,'Q4 Setup'!$G$4),1),0)</f>
        <v>0</v>
      </c>
      <c r="P168" s="38" t="str">
        <f t="shared" si="77"/>
        <v/>
      </c>
    </row>
    <row r="169" spans="2:17" ht="18.75" customHeight="1" x14ac:dyDescent="0.2">
      <c r="B169" s="31">
        <v>46406</v>
      </c>
      <c r="C169" s="39" t="str">
        <f>'Q4 Setup'!$C$16</f>
        <v>Rep 10</v>
      </c>
      <c r="D169" s="33"/>
      <c r="E169" s="25"/>
      <c r="F169" s="40">
        <f t="shared" si="72"/>
        <v>0</v>
      </c>
      <c r="G169" s="40" t="str">
        <f t="shared" si="73"/>
        <v/>
      </c>
      <c r="H169" s="41" t="str">
        <f t="shared" si="74"/>
        <v/>
      </c>
      <c r="I169" s="36"/>
      <c r="J169" s="42">
        <f t="shared" si="75"/>
        <v>0</v>
      </c>
      <c r="K169" s="41" t="str">
        <f t="shared" si="76"/>
        <v/>
      </c>
      <c r="L169" s="25"/>
      <c r="M169" s="25"/>
      <c r="N169" s="26"/>
      <c r="O169" s="29">
        <f>IFERROR(('Q4 Setup'!$D$16-'Q4 Setup'!$E$16+SUMIFS($N$4:$N168,$C$4:$C168,'Q4 Setup'!$C$16)-SUMIFS($N$4:$N168,$C$4:$C168,'Q4 Setup'!$C$16,$B$4:$B168,"&lt;"&amp;$B169))/IFERROR(NETWORKDAYS($B169,'Q4 Setup'!$G$4),1),0)</f>
        <v>0</v>
      </c>
      <c r="P169" s="43" t="str">
        <f t="shared" si="77"/>
        <v/>
      </c>
    </row>
    <row r="170" spans="2:17" ht="18.75" customHeight="1" x14ac:dyDescent="0.2">
      <c r="B170" s="31">
        <v>46406</v>
      </c>
      <c r="C170" s="32">
        <f>'Q4 Setup'!$C$17</f>
        <v>0</v>
      </c>
      <c r="D170" s="33"/>
      <c r="E170" s="25"/>
      <c r="F170" s="34">
        <f t="shared" si="72"/>
        <v>0</v>
      </c>
      <c r="G170" s="34" t="str">
        <f t="shared" si="73"/>
        <v/>
      </c>
      <c r="H170" s="35" t="str">
        <f t="shared" si="74"/>
        <v/>
      </c>
      <c r="I170" s="36"/>
      <c r="J170" s="37">
        <f t="shared" si="75"/>
        <v>0</v>
      </c>
      <c r="K170" s="35" t="str">
        <f t="shared" si="76"/>
        <v/>
      </c>
      <c r="L170" s="25"/>
      <c r="M170" s="25"/>
      <c r="N170" s="26"/>
      <c r="O170" s="29">
        <f>IFERROR(('Q4 Setup'!$D$17-'Q4 Setup'!$E$17+SUMIFS($N$4:$N169,$C$4:$C169,'Q4 Setup'!$C$17)-SUMIFS($N$4:$N169,$C$4:$C169,'Q4 Setup'!$C$17,$B$4:$B169,"&lt;"&amp;$B170))/IFERROR(NETWORKDAYS($B170,'Q4 Setup'!$G$4),1),0)</f>
        <v>0</v>
      </c>
      <c r="P170" s="38" t="str">
        <f t="shared" si="77"/>
        <v/>
      </c>
    </row>
    <row r="171" spans="2:17" ht="18.75" customHeight="1" x14ac:dyDescent="0.2">
      <c r="B171" s="31">
        <v>46406</v>
      </c>
      <c r="C171" s="39">
        <f>'Q4 Setup'!$C$18</f>
        <v>0</v>
      </c>
      <c r="D171" s="33"/>
      <c r="E171" s="25"/>
      <c r="F171" s="40">
        <f t="shared" si="72"/>
        <v>0</v>
      </c>
      <c r="G171" s="40" t="str">
        <f t="shared" si="73"/>
        <v/>
      </c>
      <c r="H171" s="41" t="str">
        <f t="shared" si="74"/>
        <v/>
      </c>
      <c r="I171" s="36"/>
      <c r="J171" s="42">
        <f t="shared" si="75"/>
        <v>0</v>
      </c>
      <c r="K171" s="41" t="str">
        <f t="shared" si="76"/>
        <v/>
      </c>
      <c r="L171" s="25"/>
      <c r="M171" s="25"/>
      <c r="N171" s="26"/>
      <c r="O171" s="29">
        <f>IFERROR(('Q4 Setup'!$D$18-'Q4 Setup'!$E$18+SUMIFS($N$4:$N170,$C$4:$C170,'Q4 Setup'!$C$18)-SUMIFS($N$4:$N170,$C$4:$C170,'Q4 Setup'!$C$18,$B$4:$B170,"&lt;"&amp;$B171))/IFERROR(NETWORKDAYS($B171,'Q4 Setup'!$G$4),1),0)</f>
        <v>0</v>
      </c>
      <c r="P171" s="43" t="str">
        <f t="shared" si="77"/>
        <v/>
      </c>
    </row>
    <row r="172" spans="2:17" ht="4.5" customHeight="1" x14ac:dyDescent="0.2"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</row>
    <row r="173" spans="2:17" ht="18.75" customHeight="1" x14ac:dyDescent="0.2">
      <c r="B173" s="31">
        <v>46407</v>
      </c>
      <c r="C173" s="32" t="str">
        <f>'Q4 Setup'!$C$7</f>
        <v>Rep 1</v>
      </c>
      <c r="D173" s="33"/>
      <c r="E173" s="25"/>
      <c r="F173" s="34">
        <f t="shared" ref="F173:F184" si="78">IFERROR(D173*7.5,"")</f>
        <v>0</v>
      </c>
      <c r="G173" s="34" t="str">
        <f t="shared" ref="G173:G184" si="79">IFERROR(E173/D173,"")</f>
        <v/>
      </c>
      <c r="H173" s="35" t="str">
        <f t="shared" ref="H173:H184" si="80">IFERROR(E173/F173,"")</f>
        <v/>
      </c>
      <c r="I173" s="36"/>
      <c r="J173" s="37">
        <f t="shared" ref="J173:J184" si="81">IFERROR(D173*0.375/24,"")</f>
        <v>0</v>
      </c>
      <c r="K173" s="35" t="str">
        <f t="shared" ref="K173:K184" si="82">IFERROR(I173/J173,"")</f>
        <v/>
      </c>
      <c r="L173" s="25"/>
      <c r="M173" s="25"/>
      <c r="N173" s="26"/>
      <c r="O173" s="29">
        <f>IFERROR(('Q4 Setup'!$D$7-'Q4 Setup'!$E$7+SUMIFS($N$4:$N172,$C$4:$C172,'Q4 Setup'!$C$7)-SUMIFS($N$4:$N172,$C$4:$C172,'Q4 Setup'!$C$7,$B$4:$B172,"&lt;"&amp;$B173))/IFERROR(NETWORKDAYS($B173,'Q4 Setup'!$G$4),1),0)</f>
        <v>0</v>
      </c>
      <c r="P173" s="38" t="str">
        <f t="shared" ref="P173:P184" si="83">IFERROR(N173/O173,"")</f>
        <v/>
      </c>
    </row>
    <row r="174" spans="2:17" ht="18.75" customHeight="1" x14ac:dyDescent="0.2">
      <c r="B174" s="31">
        <v>46407</v>
      </c>
      <c r="C174" s="39" t="str">
        <f>'Q4 Setup'!$C$8</f>
        <v>Rep 2</v>
      </c>
      <c r="D174" s="33"/>
      <c r="E174" s="25"/>
      <c r="F174" s="40">
        <f t="shared" si="78"/>
        <v>0</v>
      </c>
      <c r="G174" s="40" t="str">
        <f t="shared" si="79"/>
        <v/>
      </c>
      <c r="H174" s="41" t="str">
        <f t="shared" si="80"/>
        <v/>
      </c>
      <c r="I174" s="36"/>
      <c r="J174" s="42">
        <f t="shared" si="81"/>
        <v>0</v>
      </c>
      <c r="K174" s="41" t="str">
        <f t="shared" si="82"/>
        <v/>
      </c>
      <c r="L174" s="25"/>
      <c r="M174" s="25"/>
      <c r="N174" s="26"/>
      <c r="O174" s="29">
        <f>IFERROR(('Q4 Setup'!$D$8-'Q4 Setup'!$E$8+SUMIFS($N$4:$N173,$C$4:$C173,'Q4 Setup'!$C$8)-SUMIFS($N$4:$N173,$C$4:$C173,'Q4 Setup'!$C$8,$B$4:$B173,"&lt;"&amp;$B174))/IFERROR(NETWORKDAYS($B174,'Q4 Setup'!$G$4),1),0)</f>
        <v>0</v>
      </c>
      <c r="P174" s="43" t="str">
        <f t="shared" si="83"/>
        <v/>
      </c>
    </row>
    <row r="175" spans="2:17" ht="18.75" customHeight="1" x14ac:dyDescent="0.2">
      <c r="B175" s="31">
        <v>46407</v>
      </c>
      <c r="C175" s="32" t="str">
        <f>'Q4 Setup'!$C$9</f>
        <v>Rep 3</v>
      </c>
      <c r="D175" s="33"/>
      <c r="E175" s="25"/>
      <c r="F175" s="34">
        <f t="shared" si="78"/>
        <v>0</v>
      </c>
      <c r="G175" s="34" t="str">
        <f t="shared" si="79"/>
        <v/>
      </c>
      <c r="H175" s="35" t="str">
        <f t="shared" si="80"/>
        <v/>
      </c>
      <c r="I175" s="36"/>
      <c r="J175" s="37">
        <f t="shared" si="81"/>
        <v>0</v>
      </c>
      <c r="K175" s="35" t="str">
        <f t="shared" si="82"/>
        <v/>
      </c>
      <c r="L175" s="25"/>
      <c r="M175" s="25"/>
      <c r="N175" s="26"/>
      <c r="O175" s="29">
        <f>IFERROR(('Q4 Setup'!$D$9-'Q4 Setup'!$E$9+SUMIFS($N$4:$N174,$C$4:$C174,'Q4 Setup'!$C$9)-SUMIFS($N$4:$N174,$C$4:$C174,'Q4 Setup'!$C$9,$B$4:$B174,"&lt;"&amp;$B175))/IFERROR(NETWORKDAYS($B175,'Q4 Setup'!$G$4),1),0)</f>
        <v>0</v>
      </c>
      <c r="P175" s="38" t="str">
        <f t="shared" si="83"/>
        <v/>
      </c>
    </row>
    <row r="176" spans="2:17" ht="18.75" customHeight="1" x14ac:dyDescent="0.2">
      <c r="B176" s="31">
        <v>46407</v>
      </c>
      <c r="C176" s="39" t="str">
        <f>'Q4 Setup'!$C$10</f>
        <v>Rep 4</v>
      </c>
      <c r="D176" s="33"/>
      <c r="E176" s="25"/>
      <c r="F176" s="40">
        <f t="shared" si="78"/>
        <v>0</v>
      </c>
      <c r="G176" s="40" t="str">
        <f t="shared" si="79"/>
        <v/>
      </c>
      <c r="H176" s="41" t="str">
        <f t="shared" si="80"/>
        <v/>
      </c>
      <c r="I176" s="36"/>
      <c r="J176" s="42">
        <f t="shared" si="81"/>
        <v>0</v>
      </c>
      <c r="K176" s="41" t="str">
        <f t="shared" si="82"/>
        <v/>
      </c>
      <c r="L176" s="25"/>
      <c r="M176" s="25"/>
      <c r="N176" s="26"/>
      <c r="O176" s="29">
        <f>IFERROR(('Q4 Setup'!$D$10-'Q4 Setup'!$E$10+SUMIFS($N$4:$N175,$C$4:$C175,'Q4 Setup'!$C$10)-SUMIFS($N$4:$N175,$C$4:$C175,'Q4 Setup'!$C$10,$B$4:$B175,"&lt;"&amp;$B176))/IFERROR(NETWORKDAYS($B176,'Q4 Setup'!$G$4),1),0)</f>
        <v>0</v>
      </c>
      <c r="P176" s="43" t="str">
        <f t="shared" si="83"/>
        <v/>
      </c>
    </row>
    <row r="177" spans="2:17" ht="18.75" customHeight="1" x14ac:dyDescent="0.2">
      <c r="B177" s="31">
        <v>46407</v>
      </c>
      <c r="C177" s="32" t="str">
        <f>'Q4 Setup'!$C$11</f>
        <v>Rep 5</v>
      </c>
      <c r="D177" s="33"/>
      <c r="E177" s="25"/>
      <c r="F177" s="34">
        <f t="shared" si="78"/>
        <v>0</v>
      </c>
      <c r="G177" s="34" t="str">
        <f t="shared" si="79"/>
        <v/>
      </c>
      <c r="H177" s="35" t="str">
        <f t="shared" si="80"/>
        <v/>
      </c>
      <c r="I177" s="36"/>
      <c r="J177" s="37">
        <f t="shared" si="81"/>
        <v>0</v>
      </c>
      <c r="K177" s="35" t="str">
        <f t="shared" si="82"/>
        <v/>
      </c>
      <c r="L177" s="25"/>
      <c r="M177" s="25"/>
      <c r="N177" s="26"/>
      <c r="O177" s="29">
        <f>IFERROR(('Q4 Setup'!$D$11-'Q4 Setup'!$E$11+SUMIFS($N$4:$N176,$C$4:$C176,'Q4 Setup'!$C$11)-SUMIFS($N$4:$N176,$C$4:$C176,'Q4 Setup'!$C$11,$B$4:$B176,"&lt;"&amp;$B177))/IFERROR(NETWORKDAYS($B177,'Q4 Setup'!$G$4),1),0)</f>
        <v>0</v>
      </c>
      <c r="P177" s="38" t="str">
        <f t="shared" si="83"/>
        <v/>
      </c>
    </row>
    <row r="178" spans="2:17" ht="18.75" customHeight="1" x14ac:dyDescent="0.2">
      <c r="B178" s="31">
        <v>46407</v>
      </c>
      <c r="C178" s="39" t="str">
        <f>'Q4 Setup'!$C$12</f>
        <v>Rep 6</v>
      </c>
      <c r="D178" s="33"/>
      <c r="E178" s="25"/>
      <c r="F178" s="40">
        <f t="shared" si="78"/>
        <v>0</v>
      </c>
      <c r="G178" s="40" t="str">
        <f t="shared" si="79"/>
        <v/>
      </c>
      <c r="H178" s="41" t="str">
        <f t="shared" si="80"/>
        <v/>
      </c>
      <c r="I178" s="36"/>
      <c r="J178" s="42">
        <f t="shared" si="81"/>
        <v>0</v>
      </c>
      <c r="K178" s="41" t="str">
        <f t="shared" si="82"/>
        <v/>
      </c>
      <c r="L178" s="25"/>
      <c r="M178" s="25"/>
      <c r="N178" s="26"/>
      <c r="O178" s="29">
        <f>IFERROR(('Q4 Setup'!$D$12-'Q4 Setup'!$E$12+SUMIFS($N$4:$N177,$C$4:$C177,'Q4 Setup'!$C$12)-SUMIFS($N$4:$N177,$C$4:$C177,'Q4 Setup'!$C$12,$B$4:$B177,"&lt;"&amp;$B178))/IFERROR(NETWORKDAYS($B178,'Q4 Setup'!$G$4),1),0)</f>
        <v>0</v>
      </c>
      <c r="P178" s="43" t="str">
        <f t="shared" si="83"/>
        <v/>
      </c>
    </row>
    <row r="179" spans="2:17" ht="18.75" customHeight="1" x14ac:dyDescent="0.2">
      <c r="B179" s="31">
        <v>46407</v>
      </c>
      <c r="C179" s="32" t="str">
        <f>'Q4 Setup'!$C$13</f>
        <v>Rep 7</v>
      </c>
      <c r="D179" s="33"/>
      <c r="E179" s="25"/>
      <c r="F179" s="34">
        <f t="shared" si="78"/>
        <v>0</v>
      </c>
      <c r="G179" s="34" t="str">
        <f t="shared" si="79"/>
        <v/>
      </c>
      <c r="H179" s="35" t="str">
        <f t="shared" si="80"/>
        <v/>
      </c>
      <c r="I179" s="36"/>
      <c r="J179" s="37">
        <f t="shared" si="81"/>
        <v>0</v>
      </c>
      <c r="K179" s="35" t="str">
        <f t="shared" si="82"/>
        <v/>
      </c>
      <c r="L179" s="25"/>
      <c r="M179" s="25"/>
      <c r="N179" s="26"/>
      <c r="O179" s="29">
        <f>IFERROR(('Q4 Setup'!$D$13-'Q4 Setup'!$E$13+SUMIFS($N$4:$N178,$C$4:$C178,'Q4 Setup'!$C$13)-SUMIFS($N$4:$N178,$C$4:$C178,'Q4 Setup'!$C$13,$B$4:$B178,"&lt;"&amp;$B179))/IFERROR(NETWORKDAYS($B179,'Q4 Setup'!$G$4),1),0)</f>
        <v>0</v>
      </c>
      <c r="P179" s="38" t="str">
        <f t="shared" si="83"/>
        <v/>
      </c>
    </row>
    <row r="180" spans="2:17" ht="18.75" customHeight="1" x14ac:dyDescent="0.2">
      <c r="B180" s="31">
        <v>46407</v>
      </c>
      <c r="C180" s="39" t="str">
        <f>'Q4 Setup'!$C$14</f>
        <v>Rep 8</v>
      </c>
      <c r="D180" s="33"/>
      <c r="E180" s="25"/>
      <c r="F180" s="40">
        <f t="shared" si="78"/>
        <v>0</v>
      </c>
      <c r="G180" s="40" t="str">
        <f t="shared" si="79"/>
        <v/>
      </c>
      <c r="H180" s="41" t="str">
        <f t="shared" si="80"/>
        <v/>
      </c>
      <c r="I180" s="36"/>
      <c r="J180" s="42">
        <f t="shared" si="81"/>
        <v>0</v>
      </c>
      <c r="K180" s="41" t="str">
        <f t="shared" si="82"/>
        <v/>
      </c>
      <c r="L180" s="25"/>
      <c r="M180" s="25"/>
      <c r="N180" s="26"/>
      <c r="O180" s="29">
        <f>IFERROR(('Q4 Setup'!$D$14-'Q4 Setup'!$E$14+SUMIFS($N$4:$N179,$C$4:$C179,'Q4 Setup'!$C$14)-SUMIFS($N$4:$N179,$C$4:$C179,'Q4 Setup'!$C$14,$B$4:$B179,"&lt;"&amp;$B180))/IFERROR(NETWORKDAYS($B180,'Q4 Setup'!$G$4),1),0)</f>
        <v>0</v>
      </c>
      <c r="P180" s="43" t="str">
        <f t="shared" si="83"/>
        <v/>
      </c>
    </row>
    <row r="181" spans="2:17" ht="18.75" customHeight="1" x14ac:dyDescent="0.2">
      <c r="B181" s="31">
        <v>46407</v>
      </c>
      <c r="C181" s="32" t="str">
        <f>'Q4 Setup'!$C$15</f>
        <v>Rep 9</v>
      </c>
      <c r="D181" s="33"/>
      <c r="E181" s="25"/>
      <c r="F181" s="34">
        <f t="shared" si="78"/>
        <v>0</v>
      </c>
      <c r="G181" s="34" t="str">
        <f t="shared" si="79"/>
        <v/>
      </c>
      <c r="H181" s="35" t="str">
        <f t="shared" si="80"/>
        <v/>
      </c>
      <c r="I181" s="36"/>
      <c r="J181" s="37">
        <f t="shared" si="81"/>
        <v>0</v>
      </c>
      <c r="K181" s="35" t="str">
        <f t="shared" si="82"/>
        <v/>
      </c>
      <c r="L181" s="25"/>
      <c r="M181" s="25"/>
      <c r="N181" s="26"/>
      <c r="O181" s="29">
        <f>IFERROR(('Q4 Setup'!$D$15-'Q4 Setup'!$E$15+SUMIFS($N$4:$N180,$C$4:$C180,'Q4 Setup'!$C$15)-SUMIFS($N$4:$N180,$C$4:$C180,'Q4 Setup'!$C$15,$B$4:$B180,"&lt;"&amp;$B181))/IFERROR(NETWORKDAYS($B181,'Q4 Setup'!$G$4),1),0)</f>
        <v>0</v>
      </c>
      <c r="P181" s="38" t="str">
        <f t="shared" si="83"/>
        <v/>
      </c>
    </row>
    <row r="182" spans="2:17" ht="18.75" customHeight="1" x14ac:dyDescent="0.2">
      <c r="B182" s="31">
        <v>46407</v>
      </c>
      <c r="C182" s="39" t="str">
        <f>'Q4 Setup'!$C$16</f>
        <v>Rep 10</v>
      </c>
      <c r="D182" s="33"/>
      <c r="E182" s="25"/>
      <c r="F182" s="40">
        <f t="shared" si="78"/>
        <v>0</v>
      </c>
      <c r="G182" s="40" t="str">
        <f t="shared" si="79"/>
        <v/>
      </c>
      <c r="H182" s="41" t="str">
        <f t="shared" si="80"/>
        <v/>
      </c>
      <c r="I182" s="36"/>
      <c r="J182" s="42">
        <f t="shared" si="81"/>
        <v>0</v>
      </c>
      <c r="K182" s="41" t="str">
        <f t="shared" si="82"/>
        <v/>
      </c>
      <c r="L182" s="25"/>
      <c r="M182" s="25"/>
      <c r="N182" s="26"/>
      <c r="O182" s="29">
        <f>IFERROR(('Q4 Setup'!$D$16-'Q4 Setup'!$E$16+SUMIFS($N$4:$N181,$C$4:$C181,'Q4 Setup'!$C$16)-SUMIFS($N$4:$N181,$C$4:$C181,'Q4 Setup'!$C$16,$B$4:$B181,"&lt;"&amp;$B182))/IFERROR(NETWORKDAYS($B182,'Q4 Setup'!$G$4),1),0)</f>
        <v>0</v>
      </c>
      <c r="P182" s="43" t="str">
        <f t="shared" si="83"/>
        <v/>
      </c>
    </row>
    <row r="183" spans="2:17" ht="18.75" customHeight="1" x14ac:dyDescent="0.2">
      <c r="B183" s="31">
        <v>46407</v>
      </c>
      <c r="C183" s="32">
        <f>'Q4 Setup'!$C$17</f>
        <v>0</v>
      </c>
      <c r="D183" s="33"/>
      <c r="E183" s="25"/>
      <c r="F183" s="34">
        <f t="shared" si="78"/>
        <v>0</v>
      </c>
      <c r="G183" s="34" t="str">
        <f t="shared" si="79"/>
        <v/>
      </c>
      <c r="H183" s="35" t="str">
        <f t="shared" si="80"/>
        <v/>
      </c>
      <c r="I183" s="36"/>
      <c r="J183" s="37">
        <f t="shared" si="81"/>
        <v>0</v>
      </c>
      <c r="K183" s="35" t="str">
        <f t="shared" si="82"/>
        <v/>
      </c>
      <c r="L183" s="25"/>
      <c r="M183" s="25"/>
      <c r="N183" s="26"/>
      <c r="O183" s="29">
        <f>IFERROR(('Q4 Setup'!$D$17-'Q4 Setup'!$E$17+SUMIFS($N$4:$N182,$C$4:$C182,'Q4 Setup'!$C$17)-SUMIFS($N$4:$N182,$C$4:$C182,'Q4 Setup'!$C$17,$B$4:$B182,"&lt;"&amp;$B183))/IFERROR(NETWORKDAYS($B183,'Q4 Setup'!$G$4),1),0)</f>
        <v>0</v>
      </c>
      <c r="P183" s="38" t="str">
        <f t="shared" si="83"/>
        <v/>
      </c>
    </row>
    <row r="184" spans="2:17" ht="18.75" customHeight="1" x14ac:dyDescent="0.2">
      <c r="B184" s="31">
        <v>46407</v>
      </c>
      <c r="C184" s="39">
        <f>'Q4 Setup'!$C$18</f>
        <v>0</v>
      </c>
      <c r="D184" s="33"/>
      <c r="E184" s="25"/>
      <c r="F184" s="40">
        <f t="shared" si="78"/>
        <v>0</v>
      </c>
      <c r="G184" s="40" t="str">
        <f t="shared" si="79"/>
        <v/>
      </c>
      <c r="H184" s="41" t="str">
        <f t="shared" si="80"/>
        <v/>
      </c>
      <c r="I184" s="36"/>
      <c r="J184" s="42">
        <f t="shared" si="81"/>
        <v>0</v>
      </c>
      <c r="K184" s="41" t="str">
        <f t="shared" si="82"/>
        <v/>
      </c>
      <c r="L184" s="25"/>
      <c r="M184" s="25"/>
      <c r="N184" s="26"/>
      <c r="O184" s="29">
        <f>IFERROR(('Q4 Setup'!$D$18-'Q4 Setup'!$E$18+SUMIFS($N$4:$N183,$C$4:$C183,'Q4 Setup'!$C$18)-SUMIFS($N$4:$N183,$C$4:$C183,'Q4 Setup'!$C$18,$B$4:$B183,"&lt;"&amp;$B184))/IFERROR(NETWORKDAYS($B184,'Q4 Setup'!$G$4),1),0)</f>
        <v>0</v>
      </c>
      <c r="P184" s="43" t="str">
        <f t="shared" si="83"/>
        <v/>
      </c>
    </row>
    <row r="185" spans="2:17" ht="4.5" customHeight="1" x14ac:dyDescent="0.2"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</row>
    <row r="186" spans="2:17" ht="18.75" customHeight="1" x14ac:dyDescent="0.2">
      <c r="B186" s="31">
        <v>46408</v>
      </c>
      <c r="C186" s="32" t="str">
        <f>'Q4 Setup'!$C$7</f>
        <v>Rep 1</v>
      </c>
      <c r="D186" s="33"/>
      <c r="E186" s="25"/>
      <c r="F186" s="34">
        <f t="shared" ref="F186:F197" si="84">IFERROR(D186*7.5,"")</f>
        <v>0</v>
      </c>
      <c r="G186" s="34" t="str">
        <f t="shared" ref="G186:G197" si="85">IFERROR(E186/D186,"")</f>
        <v/>
      </c>
      <c r="H186" s="35" t="str">
        <f t="shared" ref="H186:H197" si="86">IFERROR(E186/F186,"")</f>
        <v/>
      </c>
      <c r="I186" s="36"/>
      <c r="J186" s="37">
        <f t="shared" ref="J186:J197" si="87">IFERROR(D186*0.375/24,"")</f>
        <v>0</v>
      </c>
      <c r="K186" s="35" t="str">
        <f t="shared" ref="K186:K197" si="88">IFERROR(I186/J186,"")</f>
        <v/>
      </c>
      <c r="L186" s="25"/>
      <c r="M186" s="25"/>
      <c r="N186" s="26"/>
      <c r="O186" s="29">
        <f>IFERROR(('Q4 Setup'!$D$7-'Q4 Setup'!$E$7+SUMIFS($N$4:$N185,$C$4:$C185,'Q4 Setup'!$C$7)-SUMIFS($N$4:$N185,$C$4:$C185,'Q4 Setup'!$C$7,$B$4:$B185,"&lt;"&amp;$B186))/IFERROR(NETWORKDAYS($B186,'Q4 Setup'!$G$4),1),0)</f>
        <v>0</v>
      </c>
      <c r="P186" s="38" t="str">
        <f t="shared" ref="P186:P197" si="89">IFERROR(N186/O186,"")</f>
        <v/>
      </c>
    </row>
    <row r="187" spans="2:17" ht="18.75" customHeight="1" x14ac:dyDescent="0.2">
      <c r="B187" s="31">
        <v>46408</v>
      </c>
      <c r="C187" s="39" t="str">
        <f>'Q4 Setup'!$C$8</f>
        <v>Rep 2</v>
      </c>
      <c r="D187" s="33"/>
      <c r="E187" s="25"/>
      <c r="F187" s="40">
        <f t="shared" si="84"/>
        <v>0</v>
      </c>
      <c r="G187" s="40" t="str">
        <f t="shared" si="85"/>
        <v/>
      </c>
      <c r="H187" s="41" t="str">
        <f t="shared" si="86"/>
        <v/>
      </c>
      <c r="I187" s="36"/>
      <c r="J187" s="42">
        <f t="shared" si="87"/>
        <v>0</v>
      </c>
      <c r="K187" s="41" t="str">
        <f t="shared" si="88"/>
        <v/>
      </c>
      <c r="L187" s="25"/>
      <c r="M187" s="25"/>
      <c r="N187" s="26"/>
      <c r="O187" s="29">
        <f>IFERROR(('Q4 Setup'!$D$8-'Q4 Setup'!$E$8+SUMIFS($N$4:$N186,$C$4:$C186,'Q4 Setup'!$C$8)-SUMIFS($N$4:$N186,$C$4:$C186,'Q4 Setup'!$C$8,$B$4:$B186,"&lt;"&amp;$B187))/IFERROR(NETWORKDAYS($B187,'Q4 Setup'!$G$4),1),0)</f>
        <v>0</v>
      </c>
      <c r="P187" s="43" t="str">
        <f t="shared" si="89"/>
        <v/>
      </c>
    </row>
    <row r="188" spans="2:17" ht="18.75" customHeight="1" x14ac:dyDescent="0.2">
      <c r="B188" s="31">
        <v>46408</v>
      </c>
      <c r="C188" s="32" t="str">
        <f>'Q4 Setup'!$C$9</f>
        <v>Rep 3</v>
      </c>
      <c r="D188" s="33"/>
      <c r="E188" s="25"/>
      <c r="F188" s="34">
        <f t="shared" si="84"/>
        <v>0</v>
      </c>
      <c r="G188" s="34" t="str">
        <f t="shared" si="85"/>
        <v/>
      </c>
      <c r="H188" s="35" t="str">
        <f t="shared" si="86"/>
        <v/>
      </c>
      <c r="I188" s="36"/>
      <c r="J188" s="37">
        <f t="shared" si="87"/>
        <v>0</v>
      </c>
      <c r="K188" s="35" t="str">
        <f t="shared" si="88"/>
        <v/>
      </c>
      <c r="L188" s="25"/>
      <c r="M188" s="25"/>
      <c r="N188" s="26"/>
      <c r="O188" s="29">
        <f>IFERROR(('Q4 Setup'!$D$9-'Q4 Setup'!$E$9+SUMIFS($N$4:$N187,$C$4:$C187,'Q4 Setup'!$C$9)-SUMIFS($N$4:$N187,$C$4:$C187,'Q4 Setup'!$C$9,$B$4:$B187,"&lt;"&amp;$B188))/IFERROR(NETWORKDAYS($B188,'Q4 Setup'!$G$4),1),0)</f>
        <v>0</v>
      </c>
      <c r="P188" s="38" t="str">
        <f t="shared" si="89"/>
        <v/>
      </c>
    </row>
    <row r="189" spans="2:17" ht="18.75" customHeight="1" x14ac:dyDescent="0.2">
      <c r="B189" s="31">
        <v>46408</v>
      </c>
      <c r="C189" s="39" t="str">
        <f>'Q4 Setup'!$C$10</f>
        <v>Rep 4</v>
      </c>
      <c r="D189" s="33"/>
      <c r="E189" s="25"/>
      <c r="F189" s="40">
        <f t="shared" si="84"/>
        <v>0</v>
      </c>
      <c r="G189" s="40" t="str">
        <f t="shared" si="85"/>
        <v/>
      </c>
      <c r="H189" s="41" t="str">
        <f t="shared" si="86"/>
        <v/>
      </c>
      <c r="I189" s="36"/>
      <c r="J189" s="42">
        <f t="shared" si="87"/>
        <v>0</v>
      </c>
      <c r="K189" s="41" t="str">
        <f t="shared" si="88"/>
        <v/>
      </c>
      <c r="L189" s="25"/>
      <c r="M189" s="25"/>
      <c r="N189" s="26"/>
      <c r="O189" s="29">
        <f>IFERROR(('Q4 Setup'!$D$10-'Q4 Setup'!$E$10+SUMIFS($N$4:$N188,$C$4:$C188,'Q4 Setup'!$C$10)-SUMIFS($N$4:$N188,$C$4:$C188,'Q4 Setup'!$C$10,$B$4:$B188,"&lt;"&amp;$B189))/IFERROR(NETWORKDAYS($B189,'Q4 Setup'!$G$4),1),0)</f>
        <v>0</v>
      </c>
      <c r="P189" s="43" t="str">
        <f t="shared" si="89"/>
        <v/>
      </c>
    </row>
    <row r="190" spans="2:17" ht="18.75" customHeight="1" x14ac:dyDescent="0.2">
      <c r="B190" s="31">
        <v>46408</v>
      </c>
      <c r="C190" s="32" t="str">
        <f>'Q4 Setup'!$C$11</f>
        <v>Rep 5</v>
      </c>
      <c r="D190" s="33"/>
      <c r="E190" s="25"/>
      <c r="F190" s="34">
        <f t="shared" si="84"/>
        <v>0</v>
      </c>
      <c r="G190" s="34" t="str">
        <f t="shared" si="85"/>
        <v/>
      </c>
      <c r="H190" s="35" t="str">
        <f t="shared" si="86"/>
        <v/>
      </c>
      <c r="I190" s="36"/>
      <c r="J190" s="37">
        <f t="shared" si="87"/>
        <v>0</v>
      </c>
      <c r="K190" s="35" t="str">
        <f t="shared" si="88"/>
        <v/>
      </c>
      <c r="L190" s="25"/>
      <c r="M190" s="25"/>
      <c r="N190" s="26"/>
      <c r="O190" s="29">
        <f>IFERROR(('Q4 Setup'!$D$11-'Q4 Setup'!$E$11+SUMIFS($N$4:$N189,$C$4:$C189,'Q4 Setup'!$C$11)-SUMIFS($N$4:$N189,$C$4:$C189,'Q4 Setup'!$C$11,$B$4:$B189,"&lt;"&amp;$B190))/IFERROR(NETWORKDAYS($B190,'Q4 Setup'!$G$4),1),0)</f>
        <v>0</v>
      </c>
      <c r="P190" s="38" t="str">
        <f t="shared" si="89"/>
        <v/>
      </c>
    </row>
    <row r="191" spans="2:17" ht="18.75" customHeight="1" x14ac:dyDescent="0.2">
      <c r="B191" s="31">
        <v>46408</v>
      </c>
      <c r="C191" s="39" t="str">
        <f>'Q4 Setup'!$C$12</f>
        <v>Rep 6</v>
      </c>
      <c r="D191" s="33"/>
      <c r="E191" s="25"/>
      <c r="F191" s="40">
        <f t="shared" si="84"/>
        <v>0</v>
      </c>
      <c r="G191" s="40" t="str">
        <f t="shared" si="85"/>
        <v/>
      </c>
      <c r="H191" s="41" t="str">
        <f t="shared" si="86"/>
        <v/>
      </c>
      <c r="I191" s="36"/>
      <c r="J191" s="42">
        <f t="shared" si="87"/>
        <v>0</v>
      </c>
      <c r="K191" s="41" t="str">
        <f t="shared" si="88"/>
        <v/>
      </c>
      <c r="L191" s="25"/>
      <c r="M191" s="25"/>
      <c r="N191" s="26"/>
      <c r="O191" s="29">
        <f>IFERROR(('Q4 Setup'!$D$12-'Q4 Setup'!$E$12+SUMIFS($N$4:$N190,$C$4:$C190,'Q4 Setup'!$C$12)-SUMIFS($N$4:$N190,$C$4:$C190,'Q4 Setup'!$C$12,$B$4:$B190,"&lt;"&amp;$B191))/IFERROR(NETWORKDAYS($B191,'Q4 Setup'!$G$4),1),0)</f>
        <v>0</v>
      </c>
      <c r="P191" s="43" t="str">
        <f t="shared" si="89"/>
        <v/>
      </c>
    </row>
    <row r="192" spans="2:17" ht="18.75" customHeight="1" x14ac:dyDescent="0.2">
      <c r="B192" s="31">
        <v>46408</v>
      </c>
      <c r="C192" s="32" t="str">
        <f>'Q4 Setup'!$C$13</f>
        <v>Rep 7</v>
      </c>
      <c r="D192" s="33"/>
      <c r="E192" s="25"/>
      <c r="F192" s="34">
        <f t="shared" si="84"/>
        <v>0</v>
      </c>
      <c r="G192" s="34" t="str">
        <f t="shared" si="85"/>
        <v/>
      </c>
      <c r="H192" s="35" t="str">
        <f t="shared" si="86"/>
        <v/>
      </c>
      <c r="I192" s="36"/>
      <c r="J192" s="37">
        <f t="shared" si="87"/>
        <v>0</v>
      </c>
      <c r="K192" s="35" t="str">
        <f t="shared" si="88"/>
        <v/>
      </c>
      <c r="L192" s="25"/>
      <c r="M192" s="25"/>
      <c r="N192" s="26"/>
      <c r="O192" s="29">
        <f>IFERROR(('Q4 Setup'!$D$13-'Q4 Setup'!$E$13+SUMIFS($N$4:$N191,$C$4:$C191,'Q4 Setup'!$C$13)-SUMIFS($N$4:$N191,$C$4:$C191,'Q4 Setup'!$C$13,$B$4:$B191,"&lt;"&amp;$B192))/IFERROR(NETWORKDAYS($B192,'Q4 Setup'!$G$4),1),0)</f>
        <v>0</v>
      </c>
      <c r="P192" s="38" t="str">
        <f t="shared" si="89"/>
        <v/>
      </c>
    </row>
    <row r="193" spans="2:17" ht="18.75" customHeight="1" x14ac:dyDescent="0.2">
      <c r="B193" s="31">
        <v>46408</v>
      </c>
      <c r="C193" s="39" t="str">
        <f>'Q4 Setup'!$C$14</f>
        <v>Rep 8</v>
      </c>
      <c r="D193" s="33"/>
      <c r="E193" s="25"/>
      <c r="F193" s="40">
        <f t="shared" si="84"/>
        <v>0</v>
      </c>
      <c r="G193" s="40" t="str">
        <f t="shared" si="85"/>
        <v/>
      </c>
      <c r="H193" s="41" t="str">
        <f t="shared" si="86"/>
        <v/>
      </c>
      <c r="I193" s="36"/>
      <c r="J193" s="42">
        <f t="shared" si="87"/>
        <v>0</v>
      </c>
      <c r="K193" s="41" t="str">
        <f t="shared" si="88"/>
        <v/>
      </c>
      <c r="L193" s="25"/>
      <c r="M193" s="25"/>
      <c r="N193" s="26"/>
      <c r="O193" s="29">
        <f>IFERROR(('Q4 Setup'!$D$14-'Q4 Setup'!$E$14+SUMIFS($N$4:$N192,$C$4:$C192,'Q4 Setup'!$C$14)-SUMIFS($N$4:$N192,$C$4:$C192,'Q4 Setup'!$C$14,$B$4:$B192,"&lt;"&amp;$B193))/IFERROR(NETWORKDAYS($B193,'Q4 Setup'!$G$4),1),0)</f>
        <v>0</v>
      </c>
      <c r="P193" s="43" t="str">
        <f t="shared" si="89"/>
        <v/>
      </c>
    </row>
    <row r="194" spans="2:17" ht="18.75" customHeight="1" x14ac:dyDescent="0.2">
      <c r="B194" s="31">
        <v>46408</v>
      </c>
      <c r="C194" s="32" t="str">
        <f>'Q4 Setup'!$C$15</f>
        <v>Rep 9</v>
      </c>
      <c r="D194" s="33"/>
      <c r="E194" s="25"/>
      <c r="F194" s="34">
        <f t="shared" si="84"/>
        <v>0</v>
      </c>
      <c r="G194" s="34" t="str">
        <f t="shared" si="85"/>
        <v/>
      </c>
      <c r="H194" s="35" t="str">
        <f t="shared" si="86"/>
        <v/>
      </c>
      <c r="I194" s="36"/>
      <c r="J194" s="37">
        <f t="shared" si="87"/>
        <v>0</v>
      </c>
      <c r="K194" s="35" t="str">
        <f t="shared" si="88"/>
        <v/>
      </c>
      <c r="L194" s="25"/>
      <c r="M194" s="25"/>
      <c r="N194" s="26"/>
      <c r="O194" s="29">
        <f>IFERROR(('Q4 Setup'!$D$15-'Q4 Setup'!$E$15+SUMIFS($N$4:$N193,$C$4:$C193,'Q4 Setup'!$C$15)-SUMIFS($N$4:$N193,$C$4:$C193,'Q4 Setup'!$C$15,$B$4:$B193,"&lt;"&amp;$B194))/IFERROR(NETWORKDAYS($B194,'Q4 Setup'!$G$4),1),0)</f>
        <v>0</v>
      </c>
      <c r="P194" s="38" t="str">
        <f t="shared" si="89"/>
        <v/>
      </c>
    </row>
    <row r="195" spans="2:17" ht="18.75" customHeight="1" x14ac:dyDescent="0.2">
      <c r="B195" s="31">
        <v>46408</v>
      </c>
      <c r="C195" s="39" t="str">
        <f>'Q4 Setup'!$C$16</f>
        <v>Rep 10</v>
      </c>
      <c r="D195" s="33"/>
      <c r="E195" s="25"/>
      <c r="F195" s="40">
        <f t="shared" si="84"/>
        <v>0</v>
      </c>
      <c r="G195" s="40" t="str">
        <f t="shared" si="85"/>
        <v/>
      </c>
      <c r="H195" s="41" t="str">
        <f t="shared" si="86"/>
        <v/>
      </c>
      <c r="I195" s="36"/>
      <c r="J195" s="42">
        <f t="shared" si="87"/>
        <v>0</v>
      </c>
      <c r="K195" s="41" t="str">
        <f t="shared" si="88"/>
        <v/>
      </c>
      <c r="L195" s="25"/>
      <c r="M195" s="25"/>
      <c r="N195" s="26"/>
      <c r="O195" s="29">
        <f>IFERROR(('Q4 Setup'!$D$16-'Q4 Setup'!$E$16+SUMIFS($N$4:$N194,$C$4:$C194,'Q4 Setup'!$C$16)-SUMIFS($N$4:$N194,$C$4:$C194,'Q4 Setup'!$C$16,$B$4:$B194,"&lt;"&amp;$B195))/IFERROR(NETWORKDAYS($B195,'Q4 Setup'!$G$4),1),0)</f>
        <v>0</v>
      </c>
      <c r="P195" s="43" t="str">
        <f t="shared" si="89"/>
        <v/>
      </c>
    </row>
    <row r="196" spans="2:17" ht="18.75" customHeight="1" x14ac:dyDescent="0.2">
      <c r="B196" s="31">
        <v>46408</v>
      </c>
      <c r="C196" s="32">
        <f>'Q4 Setup'!$C$17</f>
        <v>0</v>
      </c>
      <c r="D196" s="33"/>
      <c r="E196" s="25"/>
      <c r="F196" s="34">
        <f t="shared" si="84"/>
        <v>0</v>
      </c>
      <c r="G196" s="34" t="str">
        <f t="shared" si="85"/>
        <v/>
      </c>
      <c r="H196" s="35" t="str">
        <f t="shared" si="86"/>
        <v/>
      </c>
      <c r="I196" s="36"/>
      <c r="J196" s="37">
        <f t="shared" si="87"/>
        <v>0</v>
      </c>
      <c r="K196" s="35" t="str">
        <f t="shared" si="88"/>
        <v/>
      </c>
      <c r="L196" s="25"/>
      <c r="M196" s="25"/>
      <c r="N196" s="26"/>
      <c r="O196" s="29">
        <f>IFERROR(('Q4 Setup'!$D$17-'Q4 Setup'!$E$17+SUMIFS($N$4:$N195,$C$4:$C195,'Q4 Setup'!$C$17)-SUMIFS($N$4:$N195,$C$4:$C195,'Q4 Setup'!$C$17,$B$4:$B195,"&lt;"&amp;$B196))/IFERROR(NETWORKDAYS($B196,'Q4 Setup'!$G$4),1),0)</f>
        <v>0</v>
      </c>
      <c r="P196" s="38" t="str">
        <f t="shared" si="89"/>
        <v/>
      </c>
    </row>
    <row r="197" spans="2:17" ht="18.75" customHeight="1" x14ac:dyDescent="0.2">
      <c r="B197" s="31">
        <v>46408</v>
      </c>
      <c r="C197" s="39">
        <f>'Q4 Setup'!$C$18</f>
        <v>0</v>
      </c>
      <c r="D197" s="33"/>
      <c r="E197" s="25"/>
      <c r="F197" s="40">
        <f t="shared" si="84"/>
        <v>0</v>
      </c>
      <c r="G197" s="40" t="str">
        <f t="shared" si="85"/>
        <v/>
      </c>
      <c r="H197" s="41" t="str">
        <f t="shared" si="86"/>
        <v/>
      </c>
      <c r="I197" s="36"/>
      <c r="J197" s="42">
        <f t="shared" si="87"/>
        <v>0</v>
      </c>
      <c r="K197" s="41" t="str">
        <f t="shared" si="88"/>
        <v/>
      </c>
      <c r="L197" s="25"/>
      <c r="M197" s="25"/>
      <c r="N197" s="26"/>
      <c r="O197" s="29">
        <f>IFERROR(('Q4 Setup'!$D$18-'Q4 Setup'!$E$18+SUMIFS($N$4:$N196,$C$4:$C196,'Q4 Setup'!$C$18)-SUMIFS($N$4:$N196,$C$4:$C196,'Q4 Setup'!$C$18,$B$4:$B196,"&lt;"&amp;$B197))/IFERROR(NETWORKDAYS($B197,'Q4 Setup'!$G$4),1),0)</f>
        <v>0</v>
      </c>
      <c r="P197" s="43" t="str">
        <f t="shared" si="89"/>
        <v/>
      </c>
    </row>
    <row r="198" spans="2:17" ht="4.5" customHeight="1" x14ac:dyDescent="0.2"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</row>
    <row r="199" spans="2:17" ht="18.75" customHeight="1" x14ac:dyDescent="0.2">
      <c r="B199" s="31">
        <v>46409</v>
      </c>
      <c r="C199" s="32" t="str">
        <f>'Q4 Setup'!$C$7</f>
        <v>Rep 1</v>
      </c>
      <c r="D199" s="33"/>
      <c r="E199" s="25"/>
      <c r="F199" s="34">
        <f t="shared" ref="F199:F210" si="90">IFERROR(D199*7.5,"")</f>
        <v>0</v>
      </c>
      <c r="G199" s="34" t="str">
        <f t="shared" ref="G199:G210" si="91">IFERROR(E199/D199,"")</f>
        <v/>
      </c>
      <c r="H199" s="35" t="str">
        <f t="shared" ref="H199:H210" si="92">IFERROR(E199/F199,"")</f>
        <v/>
      </c>
      <c r="I199" s="36"/>
      <c r="J199" s="37">
        <f t="shared" ref="J199:J210" si="93">IFERROR(D199*0.375/24,"")</f>
        <v>0</v>
      </c>
      <c r="K199" s="35" t="str">
        <f t="shared" ref="K199:K210" si="94">IFERROR(I199/J199,"")</f>
        <v/>
      </c>
      <c r="L199" s="25"/>
      <c r="M199" s="25"/>
      <c r="N199" s="26"/>
      <c r="O199" s="29">
        <f>IFERROR(('Q4 Setup'!$D$7-'Q4 Setup'!$E$7+SUMIFS($N$4:$N198,$C$4:$C198,'Q4 Setup'!$C$7)-SUMIFS($N$4:$N198,$C$4:$C198,'Q4 Setup'!$C$7,$B$4:$B198,"&lt;"&amp;$B199))/IFERROR(NETWORKDAYS($B199,'Q4 Setup'!$G$4),1),0)</f>
        <v>0</v>
      </c>
      <c r="P199" s="38" t="str">
        <f t="shared" ref="P199:P210" si="95">IFERROR(N199/O199,"")</f>
        <v/>
      </c>
    </row>
    <row r="200" spans="2:17" ht="18.75" customHeight="1" x14ac:dyDescent="0.2">
      <c r="B200" s="31">
        <v>46409</v>
      </c>
      <c r="C200" s="39" t="str">
        <f>'Q4 Setup'!$C$8</f>
        <v>Rep 2</v>
      </c>
      <c r="D200" s="33"/>
      <c r="E200" s="25"/>
      <c r="F200" s="40">
        <f t="shared" si="90"/>
        <v>0</v>
      </c>
      <c r="G200" s="40" t="str">
        <f t="shared" si="91"/>
        <v/>
      </c>
      <c r="H200" s="41" t="str">
        <f t="shared" si="92"/>
        <v/>
      </c>
      <c r="I200" s="36"/>
      <c r="J200" s="42">
        <f t="shared" si="93"/>
        <v>0</v>
      </c>
      <c r="K200" s="41" t="str">
        <f t="shared" si="94"/>
        <v/>
      </c>
      <c r="L200" s="25"/>
      <c r="M200" s="25"/>
      <c r="N200" s="26"/>
      <c r="O200" s="29">
        <f>IFERROR(('Q4 Setup'!$D$8-'Q4 Setup'!$E$8+SUMIFS($N$4:$N199,$C$4:$C199,'Q4 Setup'!$C$8)-SUMIFS($N$4:$N199,$C$4:$C199,'Q4 Setup'!$C$8,$B$4:$B199,"&lt;"&amp;$B200))/IFERROR(NETWORKDAYS($B200,'Q4 Setup'!$G$4),1),0)</f>
        <v>0</v>
      </c>
      <c r="P200" s="43" t="str">
        <f t="shared" si="95"/>
        <v/>
      </c>
    </row>
    <row r="201" spans="2:17" ht="18.75" customHeight="1" x14ac:dyDescent="0.2">
      <c r="B201" s="31">
        <v>46409</v>
      </c>
      <c r="C201" s="32" t="str">
        <f>'Q4 Setup'!$C$9</f>
        <v>Rep 3</v>
      </c>
      <c r="D201" s="33"/>
      <c r="E201" s="25"/>
      <c r="F201" s="34">
        <f t="shared" si="90"/>
        <v>0</v>
      </c>
      <c r="G201" s="34" t="str">
        <f t="shared" si="91"/>
        <v/>
      </c>
      <c r="H201" s="35" t="str">
        <f t="shared" si="92"/>
        <v/>
      </c>
      <c r="I201" s="36"/>
      <c r="J201" s="37">
        <f t="shared" si="93"/>
        <v>0</v>
      </c>
      <c r="K201" s="35" t="str">
        <f t="shared" si="94"/>
        <v/>
      </c>
      <c r="L201" s="25"/>
      <c r="M201" s="25"/>
      <c r="N201" s="26"/>
      <c r="O201" s="29">
        <f>IFERROR(('Q4 Setup'!$D$9-'Q4 Setup'!$E$9+SUMIFS($N$4:$N200,$C$4:$C200,'Q4 Setup'!$C$9)-SUMIFS($N$4:$N200,$C$4:$C200,'Q4 Setup'!$C$9,$B$4:$B200,"&lt;"&amp;$B201))/IFERROR(NETWORKDAYS($B201,'Q4 Setup'!$G$4),1),0)</f>
        <v>0</v>
      </c>
      <c r="P201" s="38" t="str">
        <f t="shared" si="95"/>
        <v/>
      </c>
    </row>
    <row r="202" spans="2:17" ht="18.75" customHeight="1" x14ac:dyDescent="0.2">
      <c r="B202" s="31">
        <v>46409</v>
      </c>
      <c r="C202" s="39" t="str">
        <f>'Q4 Setup'!$C$10</f>
        <v>Rep 4</v>
      </c>
      <c r="D202" s="33"/>
      <c r="E202" s="25"/>
      <c r="F202" s="40">
        <f t="shared" si="90"/>
        <v>0</v>
      </c>
      <c r="G202" s="40" t="str">
        <f t="shared" si="91"/>
        <v/>
      </c>
      <c r="H202" s="41" t="str">
        <f t="shared" si="92"/>
        <v/>
      </c>
      <c r="I202" s="36"/>
      <c r="J202" s="42">
        <f t="shared" si="93"/>
        <v>0</v>
      </c>
      <c r="K202" s="41" t="str">
        <f t="shared" si="94"/>
        <v/>
      </c>
      <c r="L202" s="25"/>
      <c r="M202" s="25"/>
      <c r="N202" s="26"/>
      <c r="O202" s="29">
        <f>IFERROR(('Q4 Setup'!$D$10-'Q4 Setup'!$E$10+SUMIFS($N$4:$N201,$C$4:$C201,'Q4 Setup'!$C$10)-SUMIFS($N$4:$N201,$C$4:$C201,'Q4 Setup'!$C$10,$B$4:$B201,"&lt;"&amp;$B202))/IFERROR(NETWORKDAYS($B202,'Q4 Setup'!$G$4),1),0)</f>
        <v>0</v>
      </c>
      <c r="P202" s="43" t="str">
        <f t="shared" si="95"/>
        <v/>
      </c>
    </row>
    <row r="203" spans="2:17" ht="18.75" customHeight="1" x14ac:dyDescent="0.2">
      <c r="B203" s="31">
        <v>46409</v>
      </c>
      <c r="C203" s="32" t="str">
        <f>'Q4 Setup'!$C$11</f>
        <v>Rep 5</v>
      </c>
      <c r="D203" s="33"/>
      <c r="E203" s="25"/>
      <c r="F203" s="34">
        <f t="shared" si="90"/>
        <v>0</v>
      </c>
      <c r="G203" s="34" t="str">
        <f t="shared" si="91"/>
        <v/>
      </c>
      <c r="H203" s="35" t="str">
        <f t="shared" si="92"/>
        <v/>
      </c>
      <c r="I203" s="36"/>
      <c r="J203" s="37">
        <f t="shared" si="93"/>
        <v>0</v>
      </c>
      <c r="K203" s="35" t="str">
        <f t="shared" si="94"/>
        <v/>
      </c>
      <c r="L203" s="25"/>
      <c r="M203" s="25"/>
      <c r="N203" s="26"/>
      <c r="O203" s="29">
        <f>IFERROR(('Q4 Setup'!$D$11-'Q4 Setup'!$E$11+SUMIFS($N$4:$N202,$C$4:$C202,'Q4 Setup'!$C$11)-SUMIFS($N$4:$N202,$C$4:$C202,'Q4 Setup'!$C$11,$B$4:$B202,"&lt;"&amp;$B203))/IFERROR(NETWORKDAYS($B203,'Q4 Setup'!$G$4),1),0)</f>
        <v>0</v>
      </c>
      <c r="P203" s="38" t="str">
        <f t="shared" si="95"/>
        <v/>
      </c>
    </row>
    <row r="204" spans="2:17" ht="18.75" customHeight="1" x14ac:dyDescent="0.2">
      <c r="B204" s="31">
        <v>46409</v>
      </c>
      <c r="C204" s="39" t="str">
        <f>'Q4 Setup'!$C$12</f>
        <v>Rep 6</v>
      </c>
      <c r="D204" s="33"/>
      <c r="E204" s="25"/>
      <c r="F204" s="40">
        <f t="shared" si="90"/>
        <v>0</v>
      </c>
      <c r="G204" s="40" t="str">
        <f t="shared" si="91"/>
        <v/>
      </c>
      <c r="H204" s="41" t="str">
        <f t="shared" si="92"/>
        <v/>
      </c>
      <c r="I204" s="36"/>
      <c r="J204" s="42">
        <f t="shared" si="93"/>
        <v>0</v>
      </c>
      <c r="K204" s="41" t="str">
        <f t="shared" si="94"/>
        <v/>
      </c>
      <c r="L204" s="25"/>
      <c r="M204" s="25"/>
      <c r="N204" s="26"/>
      <c r="O204" s="29">
        <f>IFERROR(('Q4 Setup'!$D$12-'Q4 Setup'!$E$12+SUMIFS($N$4:$N203,$C$4:$C203,'Q4 Setup'!$C$12)-SUMIFS($N$4:$N203,$C$4:$C203,'Q4 Setup'!$C$12,$B$4:$B203,"&lt;"&amp;$B204))/IFERROR(NETWORKDAYS($B204,'Q4 Setup'!$G$4),1),0)</f>
        <v>0</v>
      </c>
      <c r="P204" s="43" t="str">
        <f t="shared" si="95"/>
        <v/>
      </c>
    </row>
    <row r="205" spans="2:17" ht="18.75" customHeight="1" x14ac:dyDescent="0.2">
      <c r="B205" s="31">
        <v>46409</v>
      </c>
      <c r="C205" s="32" t="str">
        <f>'Q4 Setup'!$C$13</f>
        <v>Rep 7</v>
      </c>
      <c r="D205" s="33"/>
      <c r="E205" s="25"/>
      <c r="F205" s="34">
        <f t="shared" si="90"/>
        <v>0</v>
      </c>
      <c r="G205" s="34" t="str">
        <f t="shared" si="91"/>
        <v/>
      </c>
      <c r="H205" s="35" t="str">
        <f t="shared" si="92"/>
        <v/>
      </c>
      <c r="I205" s="36"/>
      <c r="J205" s="37">
        <f t="shared" si="93"/>
        <v>0</v>
      </c>
      <c r="K205" s="35" t="str">
        <f t="shared" si="94"/>
        <v/>
      </c>
      <c r="L205" s="25"/>
      <c r="M205" s="25"/>
      <c r="N205" s="26"/>
      <c r="O205" s="29">
        <f>IFERROR(('Q4 Setup'!$D$13-'Q4 Setup'!$E$13+SUMIFS($N$4:$N204,$C$4:$C204,'Q4 Setup'!$C$13)-SUMIFS($N$4:$N204,$C$4:$C204,'Q4 Setup'!$C$13,$B$4:$B204,"&lt;"&amp;$B205))/IFERROR(NETWORKDAYS($B205,'Q4 Setup'!$G$4),1),0)</f>
        <v>0</v>
      </c>
      <c r="P205" s="38" t="str">
        <f t="shared" si="95"/>
        <v/>
      </c>
    </row>
    <row r="206" spans="2:17" ht="18.75" customHeight="1" x14ac:dyDescent="0.2">
      <c r="B206" s="31">
        <v>46409</v>
      </c>
      <c r="C206" s="39" t="str">
        <f>'Q4 Setup'!$C$14</f>
        <v>Rep 8</v>
      </c>
      <c r="D206" s="33"/>
      <c r="E206" s="25"/>
      <c r="F206" s="40">
        <f t="shared" si="90"/>
        <v>0</v>
      </c>
      <c r="G206" s="40" t="str">
        <f t="shared" si="91"/>
        <v/>
      </c>
      <c r="H206" s="41" t="str">
        <f t="shared" si="92"/>
        <v/>
      </c>
      <c r="I206" s="36"/>
      <c r="J206" s="42">
        <f t="shared" si="93"/>
        <v>0</v>
      </c>
      <c r="K206" s="41" t="str">
        <f t="shared" si="94"/>
        <v/>
      </c>
      <c r="L206" s="25"/>
      <c r="M206" s="25"/>
      <c r="N206" s="26"/>
      <c r="O206" s="29">
        <f>IFERROR(('Q4 Setup'!$D$14-'Q4 Setup'!$E$14+SUMIFS($N$4:$N205,$C$4:$C205,'Q4 Setup'!$C$14)-SUMIFS($N$4:$N205,$C$4:$C205,'Q4 Setup'!$C$14,$B$4:$B205,"&lt;"&amp;$B206))/IFERROR(NETWORKDAYS($B206,'Q4 Setup'!$G$4),1),0)</f>
        <v>0</v>
      </c>
      <c r="P206" s="43" t="str">
        <f t="shared" si="95"/>
        <v/>
      </c>
    </row>
    <row r="207" spans="2:17" ht="18.75" customHeight="1" x14ac:dyDescent="0.2">
      <c r="B207" s="31">
        <v>46409</v>
      </c>
      <c r="C207" s="32" t="str">
        <f>'Q4 Setup'!$C$15</f>
        <v>Rep 9</v>
      </c>
      <c r="D207" s="33"/>
      <c r="E207" s="25"/>
      <c r="F207" s="34">
        <f t="shared" si="90"/>
        <v>0</v>
      </c>
      <c r="G207" s="34" t="str">
        <f t="shared" si="91"/>
        <v/>
      </c>
      <c r="H207" s="35" t="str">
        <f t="shared" si="92"/>
        <v/>
      </c>
      <c r="I207" s="36"/>
      <c r="J207" s="37">
        <f t="shared" si="93"/>
        <v>0</v>
      </c>
      <c r="K207" s="35" t="str">
        <f t="shared" si="94"/>
        <v/>
      </c>
      <c r="L207" s="25"/>
      <c r="M207" s="25"/>
      <c r="N207" s="26"/>
      <c r="O207" s="29">
        <f>IFERROR(('Q4 Setup'!$D$15-'Q4 Setup'!$E$15+SUMIFS($N$4:$N206,$C$4:$C206,'Q4 Setup'!$C$15)-SUMIFS($N$4:$N206,$C$4:$C206,'Q4 Setup'!$C$15,$B$4:$B206,"&lt;"&amp;$B207))/IFERROR(NETWORKDAYS($B207,'Q4 Setup'!$G$4),1),0)</f>
        <v>0</v>
      </c>
      <c r="P207" s="38" t="str">
        <f t="shared" si="95"/>
        <v/>
      </c>
    </row>
    <row r="208" spans="2:17" ht="18.75" customHeight="1" x14ac:dyDescent="0.2">
      <c r="B208" s="31">
        <v>46409</v>
      </c>
      <c r="C208" s="39" t="str">
        <f>'Q4 Setup'!$C$16</f>
        <v>Rep 10</v>
      </c>
      <c r="D208" s="33"/>
      <c r="E208" s="25"/>
      <c r="F208" s="40">
        <f t="shared" si="90"/>
        <v>0</v>
      </c>
      <c r="G208" s="40" t="str">
        <f t="shared" si="91"/>
        <v/>
      </c>
      <c r="H208" s="41" t="str">
        <f t="shared" si="92"/>
        <v/>
      </c>
      <c r="I208" s="36"/>
      <c r="J208" s="42">
        <f t="shared" si="93"/>
        <v>0</v>
      </c>
      <c r="K208" s="41" t="str">
        <f t="shared" si="94"/>
        <v/>
      </c>
      <c r="L208" s="25"/>
      <c r="M208" s="25"/>
      <c r="N208" s="26"/>
      <c r="O208" s="29">
        <f>IFERROR(('Q4 Setup'!$D$16-'Q4 Setup'!$E$16+SUMIFS($N$4:$N207,$C$4:$C207,'Q4 Setup'!$C$16)-SUMIFS($N$4:$N207,$C$4:$C207,'Q4 Setup'!$C$16,$B$4:$B207,"&lt;"&amp;$B208))/IFERROR(NETWORKDAYS($B208,'Q4 Setup'!$G$4),1),0)</f>
        <v>0</v>
      </c>
      <c r="P208" s="43" t="str">
        <f t="shared" si="95"/>
        <v/>
      </c>
    </row>
    <row r="209" spans="2:17" ht="18.75" customHeight="1" x14ac:dyDescent="0.2">
      <c r="B209" s="31">
        <v>46409</v>
      </c>
      <c r="C209" s="32">
        <f>'Q4 Setup'!$C$17</f>
        <v>0</v>
      </c>
      <c r="D209" s="33"/>
      <c r="E209" s="25"/>
      <c r="F209" s="34">
        <f t="shared" si="90"/>
        <v>0</v>
      </c>
      <c r="G209" s="34" t="str">
        <f t="shared" si="91"/>
        <v/>
      </c>
      <c r="H209" s="35" t="str">
        <f t="shared" si="92"/>
        <v/>
      </c>
      <c r="I209" s="36"/>
      <c r="J209" s="37">
        <f t="shared" si="93"/>
        <v>0</v>
      </c>
      <c r="K209" s="35" t="str">
        <f t="shared" si="94"/>
        <v/>
      </c>
      <c r="L209" s="25"/>
      <c r="M209" s="25"/>
      <c r="N209" s="26"/>
      <c r="O209" s="29">
        <f>IFERROR(('Q4 Setup'!$D$17-'Q4 Setup'!$E$17+SUMIFS($N$4:$N208,$C$4:$C208,'Q4 Setup'!$C$17)-SUMIFS($N$4:$N208,$C$4:$C208,'Q4 Setup'!$C$17,$B$4:$B208,"&lt;"&amp;$B209))/IFERROR(NETWORKDAYS($B209,'Q4 Setup'!$G$4),1),0)</f>
        <v>0</v>
      </c>
      <c r="P209" s="38" t="str">
        <f t="shared" si="95"/>
        <v/>
      </c>
    </row>
    <row r="210" spans="2:17" ht="18.75" customHeight="1" x14ac:dyDescent="0.2">
      <c r="B210" s="31">
        <v>46409</v>
      </c>
      <c r="C210" s="39">
        <f>'Q4 Setup'!$C$18</f>
        <v>0</v>
      </c>
      <c r="D210" s="33"/>
      <c r="E210" s="25"/>
      <c r="F210" s="40">
        <f t="shared" si="90"/>
        <v>0</v>
      </c>
      <c r="G210" s="40" t="str">
        <f t="shared" si="91"/>
        <v/>
      </c>
      <c r="H210" s="41" t="str">
        <f t="shared" si="92"/>
        <v/>
      </c>
      <c r="I210" s="36"/>
      <c r="J210" s="42">
        <f t="shared" si="93"/>
        <v>0</v>
      </c>
      <c r="K210" s="41" t="str">
        <f t="shared" si="94"/>
        <v/>
      </c>
      <c r="L210" s="25"/>
      <c r="M210" s="25"/>
      <c r="N210" s="26"/>
      <c r="O210" s="29">
        <f>IFERROR(('Q4 Setup'!$D$18-'Q4 Setup'!$E$18+SUMIFS($N$4:$N209,$C$4:$C209,'Q4 Setup'!$C$18)-SUMIFS($N$4:$N209,$C$4:$C209,'Q4 Setup'!$C$18,$B$4:$B209,"&lt;"&amp;$B210))/IFERROR(NETWORKDAYS($B210,'Q4 Setup'!$G$4),1),0)</f>
        <v>0</v>
      </c>
      <c r="P210" s="43" t="str">
        <f t="shared" si="95"/>
        <v/>
      </c>
    </row>
    <row r="211" spans="2:17" ht="4.5" customHeight="1" x14ac:dyDescent="0.2"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</row>
    <row r="212" spans="2:17" ht="18.75" customHeight="1" x14ac:dyDescent="0.2">
      <c r="B212" s="31">
        <v>46412</v>
      </c>
      <c r="C212" s="32" t="str">
        <f>'Q4 Setup'!$C$7</f>
        <v>Rep 1</v>
      </c>
      <c r="D212" s="33"/>
      <c r="E212" s="25"/>
      <c r="F212" s="34">
        <f t="shared" ref="F212:F223" si="96">IFERROR(D212*7.5,"")</f>
        <v>0</v>
      </c>
      <c r="G212" s="34" t="str">
        <f t="shared" ref="G212:G223" si="97">IFERROR(E212/D212,"")</f>
        <v/>
      </c>
      <c r="H212" s="35" t="str">
        <f t="shared" ref="H212:H223" si="98">IFERROR(E212/F212,"")</f>
        <v/>
      </c>
      <c r="I212" s="36"/>
      <c r="J212" s="37">
        <f t="shared" ref="J212:J223" si="99">IFERROR(D212*0.375/24,"")</f>
        <v>0</v>
      </c>
      <c r="K212" s="35" t="str">
        <f t="shared" ref="K212:K223" si="100">IFERROR(I212/J212,"")</f>
        <v/>
      </c>
      <c r="L212" s="25"/>
      <c r="M212" s="25"/>
      <c r="N212" s="26"/>
      <c r="O212" s="29">
        <f>IFERROR(('Q4 Setup'!$D$7-'Q4 Setup'!$E$7+SUMIFS($N$4:$N211,$C$4:$C211,'Q4 Setup'!$C$7)-SUMIFS($N$4:$N211,$C$4:$C211,'Q4 Setup'!$C$7,$B$4:$B211,"&lt;"&amp;$B212))/IFERROR(NETWORKDAYS($B212,'Q4 Setup'!$G$4),1),0)</f>
        <v>0</v>
      </c>
      <c r="P212" s="38" t="str">
        <f t="shared" ref="P212:P223" si="101">IFERROR(N212/O212,"")</f>
        <v/>
      </c>
    </row>
    <row r="213" spans="2:17" ht="18.75" customHeight="1" x14ac:dyDescent="0.2">
      <c r="B213" s="31">
        <v>46412</v>
      </c>
      <c r="C213" s="39" t="str">
        <f>'Q4 Setup'!$C$8</f>
        <v>Rep 2</v>
      </c>
      <c r="D213" s="33"/>
      <c r="E213" s="25"/>
      <c r="F213" s="40">
        <f t="shared" si="96"/>
        <v>0</v>
      </c>
      <c r="G213" s="40" t="str">
        <f t="shared" si="97"/>
        <v/>
      </c>
      <c r="H213" s="41" t="str">
        <f t="shared" si="98"/>
        <v/>
      </c>
      <c r="I213" s="36"/>
      <c r="J213" s="42">
        <f t="shared" si="99"/>
        <v>0</v>
      </c>
      <c r="K213" s="41" t="str">
        <f t="shared" si="100"/>
        <v/>
      </c>
      <c r="L213" s="25"/>
      <c r="M213" s="25"/>
      <c r="N213" s="26"/>
      <c r="O213" s="29">
        <f>IFERROR(('Q4 Setup'!$D$8-'Q4 Setup'!$E$8+SUMIFS($N$4:$N212,$C$4:$C212,'Q4 Setup'!$C$8)-SUMIFS($N$4:$N212,$C$4:$C212,'Q4 Setup'!$C$8,$B$4:$B212,"&lt;"&amp;$B213))/IFERROR(NETWORKDAYS($B213,'Q4 Setup'!$G$4),1),0)</f>
        <v>0</v>
      </c>
      <c r="P213" s="43" t="str">
        <f t="shared" si="101"/>
        <v/>
      </c>
    </row>
    <row r="214" spans="2:17" ht="18.75" customHeight="1" x14ac:dyDescent="0.2">
      <c r="B214" s="31">
        <v>46412</v>
      </c>
      <c r="C214" s="32" t="str">
        <f>'Q4 Setup'!$C$9</f>
        <v>Rep 3</v>
      </c>
      <c r="D214" s="33"/>
      <c r="E214" s="25"/>
      <c r="F214" s="34">
        <f t="shared" si="96"/>
        <v>0</v>
      </c>
      <c r="G214" s="34" t="str">
        <f t="shared" si="97"/>
        <v/>
      </c>
      <c r="H214" s="35" t="str">
        <f t="shared" si="98"/>
        <v/>
      </c>
      <c r="I214" s="36"/>
      <c r="J214" s="37">
        <f t="shared" si="99"/>
        <v>0</v>
      </c>
      <c r="K214" s="35" t="str">
        <f t="shared" si="100"/>
        <v/>
      </c>
      <c r="L214" s="25"/>
      <c r="M214" s="25"/>
      <c r="N214" s="26"/>
      <c r="O214" s="29">
        <f>IFERROR(('Q4 Setup'!$D$9-'Q4 Setup'!$E$9+SUMIFS($N$4:$N213,$C$4:$C213,'Q4 Setup'!$C$9)-SUMIFS($N$4:$N213,$C$4:$C213,'Q4 Setup'!$C$9,$B$4:$B213,"&lt;"&amp;$B214))/IFERROR(NETWORKDAYS($B214,'Q4 Setup'!$G$4),1),0)</f>
        <v>0</v>
      </c>
      <c r="P214" s="38" t="str">
        <f t="shared" si="101"/>
        <v/>
      </c>
    </row>
    <row r="215" spans="2:17" ht="18.75" customHeight="1" x14ac:dyDescent="0.2">
      <c r="B215" s="31">
        <v>46412</v>
      </c>
      <c r="C215" s="39" t="str">
        <f>'Q4 Setup'!$C$10</f>
        <v>Rep 4</v>
      </c>
      <c r="D215" s="33"/>
      <c r="E215" s="25"/>
      <c r="F215" s="40">
        <f t="shared" si="96"/>
        <v>0</v>
      </c>
      <c r="G215" s="40" t="str">
        <f t="shared" si="97"/>
        <v/>
      </c>
      <c r="H215" s="41" t="str">
        <f t="shared" si="98"/>
        <v/>
      </c>
      <c r="I215" s="36"/>
      <c r="J215" s="42">
        <f t="shared" si="99"/>
        <v>0</v>
      </c>
      <c r="K215" s="41" t="str">
        <f t="shared" si="100"/>
        <v/>
      </c>
      <c r="L215" s="25"/>
      <c r="M215" s="25"/>
      <c r="N215" s="26"/>
      <c r="O215" s="29">
        <f>IFERROR(('Q4 Setup'!$D$10-'Q4 Setup'!$E$10+SUMIFS($N$4:$N214,$C$4:$C214,'Q4 Setup'!$C$10)-SUMIFS($N$4:$N214,$C$4:$C214,'Q4 Setup'!$C$10,$B$4:$B214,"&lt;"&amp;$B215))/IFERROR(NETWORKDAYS($B215,'Q4 Setup'!$G$4),1),0)</f>
        <v>0</v>
      </c>
      <c r="P215" s="43" t="str">
        <f t="shared" si="101"/>
        <v/>
      </c>
    </row>
    <row r="216" spans="2:17" ht="18.75" customHeight="1" x14ac:dyDescent="0.2">
      <c r="B216" s="31">
        <v>46412</v>
      </c>
      <c r="C216" s="32" t="str">
        <f>'Q4 Setup'!$C$11</f>
        <v>Rep 5</v>
      </c>
      <c r="D216" s="33"/>
      <c r="E216" s="25"/>
      <c r="F216" s="34">
        <f t="shared" si="96"/>
        <v>0</v>
      </c>
      <c r="G216" s="34" t="str">
        <f t="shared" si="97"/>
        <v/>
      </c>
      <c r="H216" s="35" t="str">
        <f t="shared" si="98"/>
        <v/>
      </c>
      <c r="I216" s="36"/>
      <c r="J216" s="37">
        <f t="shared" si="99"/>
        <v>0</v>
      </c>
      <c r="K216" s="35" t="str">
        <f t="shared" si="100"/>
        <v/>
      </c>
      <c r="L216" s="25"/>
      <c r="M216" s="25"/>
      <c r="N216" s="26"/>
      <c r="O216" s="29">
        <f>IFERROR(('Q4 Setup'!$D$11-'Q4 Setup'!$E$11+SUMIFS($N$4:$N215,$C$4:$C215,'Q4 Setup'!$C$11)-SUMIFS($N$4:$N215,$C$4:$C215,'Q4 Setup'!$C$11,$B$4:$B215,"&lt;"&amp;$B216))/IFERROR(NETWORKDAYS($B216,'Q4 Setup'!$G$4),1),0)</f>
        <v>0</v>
      </c>
      <c r="P216" s="38" t="str">
        <f t="shared" si="101"/>
        <v/>
      </c>
    </row>
    <row r="217" spans="2:17" ht="18.75" customHeight="1" x14ac:dyDescent="0.2">
      <c r="B217" s="31">
        <v>46412</v>
      </c>
      <c r="C217" s="39" t="str">
        <f>'Q4 Setup'!$C$12</f>
        <v>Rep 6</v>
      </c>
      <c r="D217" s="33"/>
      <c r="E217" s="25"/>
      <c r="F217" s="40">
        <f t="shared" si="96"/>
        <v>0</v>
      </c>
      <c r="G217" s="40" t="str">
        <f t="shared" si="97"/>
        <v/>
      </c>
      <c r="H217" s="41" t="str">
        <f t="shared" si="98"/>
        <v/>
      </c>
      <c r="I217" s="36"/>
      <c r="J217" s="42">
        <f t="shared" si="99"/>
        <v>0</v>
      </c>
      <c r="K217" s="41" t="str">
        <f t="shared" si="100"/>
        <v/>
      </c>
      <c r="L217" s="25"/>
      <c r="M217" s="25"/>
      <c r="N217" s="26"/>
      <c r="O217" s="29">
        <f>IFERROR(('Q4 Setup'!$D$12-'Q4 Setup'!$E$12+SUMIFS($N$4:$N216,$C$4:$C216,'Q4 Setup'!$C$12)-SUMIFS($N$4:$N216,$C$4:$C216,'Q4 Setup'!$C$12,$B$4:$B216,"&lt;"&amp;$B217))/IFERROR(NETWORKDAYS($B217,'Q4 Setup'!$G$4),1),0)</f>
        <v>0</v>
      </c>
      <c r="P217" s="43" t="str">
        <f t="shared" si="101"/>
        <v/>
      </c>
    </row>
    <row r="218" spans="2:17" ht="18.75" customHeight="1" x14ac:dyDescent="0.2">
      <c r="B218" s="31">
        <v>46412</v>
      </c>
      <c r="C218" s="32" t="str">
        <f>'Q4 Setup'!$C$13</f>
        <v>Rep 7</v>
      </c>
      <c r="D218" s="33"/>
      <c r="E218" s="25"/>
      <c r="F218" s="34">
        <f t="shared" si="96"/>
        <v>0</v>
      </c>
      <c r="G218" s="34" t="str">
        <f t="shared" si="97"/>
        <v/>
      </c>
      <c r="H218" s="35" t="str">
        <f t="shared" si="98"/>
        <v/>
      </c>
      <c r="I218" s="36"/>
      <c r="J218" s="37">
        <f t="shared" si="99"/>
        <v>0</v>
      </c>
      <c r="K218" s="35" t="str">
        <f t="shared" si="100"/>
        <v/>
      </c>
      <c r="L218" s="25"/>
      <c r="M218" s="25"/>
      <c r="N218" s="26"/>
      <c r="O218" s="29">
        <f>IFERROR(('Q4 Setup'!$D$13-'Q4 Setup'!$E$13+SUMIFS($N$4:$N217,$C$4:$C217,'Q4 Setup'!$C$13)-SUMIFS($N$4:$N217,$C$4:$C217,'Q4 Setup'!$C$13,$B$4:$B217,"&lt;"&amp;$B218))/IFERROR(NETWORKDAYS($B218,'Q4 Setup'!$G$4),1),0)</f>
        <v>0</v>
      </c>
      <c r="P218" s="38" t="str">
        <f t="shared" si="101"/>
        <v/>
      </c>
    </row>
    <row r="219" spans="2:17" ht="18.75" customHeight="1" x14ac:dyDescent="0.2">
      <c r="B219" s="31">
        <v>46412</v>
      </c>
      <c r="C219" s="39" t="str">
        <f>'Q4 Setup'!$C$14</f>
        <v>Rep 8</v>
      </c>
      <c r="D219" s="33"/>
      <c r="E219" s="25"/>
      <c r="F219" s="40">
        <f t="shared" si="96"/>
        <v>0</v>
      </c>
      <c r="G219" s="40" t="str">
        <f t="shared" si="97"/>
        <v/>
      </c>
      <c r="H219" s="41" t="str">
        <f t="shared" si="98"/>
        <v/>
      </c>
      <c r="I219" s="36"/>
      <c r="J219" s="42">
        <f t="shared" si="99"/>
        <v>0</v>
      </c>
      <c r="K219" s="41" t="str">
        <f t="shared" si="100"/>
        <v/>
      </c>
      <c r="L219" s="25"/>
      <c r="M219" s="25"/>
      <c r="N219" s="26"/>
      <c r="O219" s="29">
        <f>IFERROR(('Q4 Setup'!$D$14-'Q4 Setup'!$E$14+SUMIFS($N$4:$N218,$C$4:$C218,'Q4 Setup'!$C$14)-SUMIFS($N$4:$N218,$C$4:$C218,'Q4 Setup'!$C$14,$B$4:$B218,"&lt;"&amp;$B219))/IFERROR(NETWORKDAYS($B219,'Q4 Setup'!$G$4),1),0)</f>
        <v>0</v>
      </c>
      <c r="P219" s="43" t="str">
        <f t="shared" si="101"/>
        <v/>
      </c>
    </row>
    <row r="220" spans="2:17" ht="18.75" customHeight="1" x14ac:dyDescent="0.2">
      <c r="B220" s="31">
        <v>46412</v>
      </c>
      <c r="C220" s="32" t="str">
        <f>'Q4 Setup'!$C$15</f>
        <v>Rep 9</v>
      </c>
      <c r="D220" s="33"/>
      <c r="E220" s="25"/>
      <c r="F220" s="34">
        <f t="shared" si="96"/>
        <v>0</v>
      </c>
      <c r="G220" s="34" t="str">
        <f t="shared" si="97"/>
        <v/>
      </c>
      <c r="H220" s="35" t="str">
        <f t="shared" si="98"/>
        <v/>
      </c>
      <c r="I220" s="36"/>
      <c r="J220" s="37">
        <f t="shared" si="99"/>
        <v>0</v>
      </c>
      <c r="K220" s="35" t="str">
        <f t="shared" si="100"/>
        <v/>
      </c>
      <c r="L220" s="25"/>
      <c r="M220" s="25"/>
      <c r="N220" s="26"/>
      <c r="O220" s="29">
        <f>IFERROR(('Q4 Setup'!$D$15-'Q4 Setup'!$E$15+SUMIFS($N$4:$N219,$C$4:$C219,'Q4 Setup'!$C$15)-SUMIFS($N$4:$N219,$C$4:$C219,'Q4 Setup'!$C$15,$B$4:$B219,"&lt;"&amp;$B220))/IFERROR(NETWORKDAYS($B220,'Q4 Setup'!$G$4),1),0)</f>
        <v>0</v>
      </c>
      <c r="P220" s="38" t="str">
        <f t="shared" si="101"/>
        <v/>
      </c>
    </row>
    <row r="221" spans="2:17" ht="18.75" customHeight="1" x14ac:dyDescent="0.2">
      <c r="B221" s="31">
        <v>46412</v>
      </c>
      <c r="C221" s="39" t="str">
        <f>'Q4 Setup'!$C$16</f>
        <v>Rep 10</v>
      </c>
      <c r="D221" s="33"/>
      <c r="E221" s="25"/>
      <c r="F221" s="40">
        <f t="shared" si="96"/>
        <v>0</v>
      </c>
      <c r="G221" s="40" t="str">
        <f t="shared" si="97"/>
        <v/>
      </c>
      <c r="H221" s="41" t="str">
        <f t="shared" si="98"/>
        <v/>
      </c>
      <c r="I221" s="36"/>
      <c r="J221" s="42">
        <f t="shared" si="99"/>
        <v>0</v>
      </c>
      <c r="K221" s="41" t="str">
        <f t="shared" si="100"/>
        <v/>
      </c>
      <c r="L221" s="25"/>
      <c r="M221" s="25"/>
      <c r="N221" s="26"/>
      <c r="O221" s="29">
        <f>IFERROR(('Q4 Setup'!$D$16-'Q4 Setup'!$E$16+SUMIFS($N$4:$N220,$C$4:$C220,'Q4 Setup'!$C$16)-SUMIFS($N$4:$N220,$C$4:$C220,'Q4 Setup'!$C$16,$B$4:$B220,"&lt;"&amp;$B221))/IFERROR(NETWORKDAYS($B221,'Q4 Setup'!$G$4),1),0)</f>
        <v>0</v>
      </c>
      <c r="P221" s="43" t="str">
        <f t="shared" si="101"/>
        <v/>
      </c>
    </row>
    <row r="222" spans="2:17" ht="18.75" customHeight="1" x14ac:dyDescent="0.2">
      <c r="B222" s="31">
        <v>46412</v>
      </c>
      <c r="C222" s="32">
        <f>'Q4 Setup'!$C$17</f>
        <v>0</v>
      </c>
      <c r="D222" s="33"/>
      <c r="E222" s="25"/>
      <c r="F222" s="34">
        <f t="shared" si="96"/>
        <v>0</v>
      </c>
      <c r="G222" s="34" t="str">
        <f t="shared" si="97"/>
        <v/>
      </c>
      <c r="H222" s="35" t="str">
        <f t="shared" si="98"/>
        <v/>
      </c>
      <c r="I222" s="36"/>
      <c r="J222" s="37">
        <f t="shared" si="99"/>
        <v>0</v>
      </c>
      <c r="K222" s="35" t="str">
        <f t="shared" si="100"/>
        <v/>
      </c>
      <c r="L222" s="25"/>
      <c r="M222" s="25"/>
      <c r="N222" s="26"/>
      <c r="O222" s="29">
        <f>IFERROR(('Q4 Setup'!$D$17-'Q4 Setup'!$E$17+SUMIFS($N$4:$N221,$C$4:$C221,'Q4 Setup'!$C$17)-SUMIFS($N$4:$N221,$C$4:$C221,'Q4 Setup'!$C$17,$B$4:$B221,"&lt;"&amp;$B222))/IFERROR(NETWORKDAYS($B222,'Q4 Setup'!$G$4),1),0)</f>
        <v>0</v>
      </c>
      <c r="P222" s="38" t="str">
        <f t="shared" si="101"/>
        <v/>
      </c>
    </row>
    <row r="223" spans="2:17" ht="18.75" customHeight="1" x14ac:dyDescent="0.2">
      <c r="B223" s="31">
        <v>46412</v>
      </c>
      <c r="C223" s="39">
        <f>'Q4 Setup'!$C$18</f>
        <v>0</v>
      </c>
      <c r="D223" s="33"/>
      <c r="E223" s="25"/>
      <c r="F223" s="40">
        <f t="shared" si="96"/>
        <v>0</v>
      </c>
      <c r="G223" s="40" t="str">
        <f t="shared" si="97"/>
        <v/>
      </c>
      <c r="H223" s="41" t="str">
        <f t="shared" si="98"/>
        <v/>
      </c>
      <c r="I223" s="36"/>
      <c r="J223" s="42">
        <f t="shared" si="99"/>
        <v>0</v>
      </c>
      <c r="K223" s="41" t="str">
        <f t="shared" si="100"/>
        <v/>
      </c>
      <c r="L223" s="25"/>
      <c r="M223" s="25"/>
      <c r="N223" s="26"/>
      <c r="O223" s="29">
        <f>IFERROR(('Q4 Setup'!$D$18-'Q4 Setup'!$E$18+SUMIFS($N$4:$N222,$C$4:$C222,'Q4 Setup'!$C$18)-SUMIFS($N$4:$N222,$C$4:$C222,'Q4 Setup'!$C$18,$B$4:$B222,"&lt;"&amp;$B223))/IFERROR(NETWORKDAYS($B223,'Q4 Setup'!$G$4),1),0)</f>
        <v>0</v>
      </c>
      <c r="P223" s="43" t="str">
        <f t="shared" si="101"/>
        <v/>
      </c>
    </row>
    <row r="224" spans="2:17" ht="4.5" customHeight="1" x14ac:dyDescent="0.2"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</row>
    <row r="225" spans="2:17" ht="18.75" customHeight="1" x14ac:dyDescent="0.2">
      <c r="B225" s="31">
        <v>46413</v>
      </c>
      <c r="C225" s="32" t="str">
        <f>'Q4 Setup'!$C$7</f>
        <v>Rep 1</v>
      </c>
      <c r="D225" s="33"/>
      <c r="E225" s="25"/>
      <c r="F225" s="34">
        <f t="shared" ref="F225:F236" si="102">IFERROR(D225*7.5,"")</f>
        <v>0</v>
      </c>
      <c r="G225" s="34" t="str">
        <f t="shared" ref="G225:G236" si="103">IFERROR(E225/D225,"")</f>
        <v/>
      </c>
      <c r="H225" s="35" t="str">
        <f t="shared" ref="H225:H236" si="104">IFERROR(E225/F225,"")</f>
        <v/>
      </c>
      <c r="I225" s="36"/>
      <c r="J225" s="37">
        <f t="shared" ref="J225:J236" si="105">IFERROR(D225*0.375/24,"")</f>
        <v>0</v>
      </c>
      <c r="K225" s="35" t="str">
        <f t="shared" ref="K225:K236" si="106">IFERROR(I225/J225,"")</f>
        <v/>
      </c>
      <c r="L225" s="25"/>
      <c r="M225" s="25"/>
      <c r="N225" s="26"/>
      <c r="O225" s="29">
        <f>IFERROR(('Q4 Setup'!$D$7-'Q4 Setup'!$E$7+SUMIFS($N$4:$N224,$C$4:$C224,'Q4 Setup'!$C$7)-SUMIFS($N$4:$N224,$C$4:$C224,'Q4 Setup'!$C$7,$B$4:$B224,"&lt;"&amp;$B225))/IFERROR(NETWORKDAYS($B225,'Q4 Setup'!$G$4),1),0)</f>
        <v>0</v>
      </c>
      <c r="P225" s="38" t="str">
        <f t="shared" ref="P225:P236" si="107">IFERROR(N225/O225,"")</f>
        <v/>
      </c>
    </row>
    <row r="226" spans="2:17" ht="18.75" customHeight="1" x14ac:dyDescent="0.2">
      <c r="B226" s="31">
        <v>46413</v>
      </c>
      <c r="C226" s="39" t="str">
        <f>'Q4 Setup'!$C$8</f>
        <v>Rep 2</v>
      </c>
      <c r="D226" s="33"/>
      <c r="E226" s="25"/>
      <c r="F226" s="40">
        <f t="shared" si="102"/>
        <v>0</v>
      </c>
      <c r="G226" s="40" t="str">
        <f t="shared" si="103"/>
        <v/>
      </c>
      <c r="H226" s="41" t="str">
        <f t="shared" si="104"/>
        <v/>
      </c>
      <c r="I226" s="36"/>
      <c r="J226" s="42">
        <f t="shared" si="105"/>
        <v>0</v>
      </c>
      <c r="K226" s="41" t="str">
        <f t="shared" si="106"/>
        <v/>
      </c>
      <c r="L226" s="25"/>
      <c r="M226" s="25"/>
      <c r="N226" s="26"/>
      <c r="O226" s="29">
        <f>IFERROR(('Q4 Setup'!$D$8-'Q4 Setup'!$E$8+SUMIFS($N$4:$N225,$C$4:$C225,'Q4 Setup'!$C$8)-SUMIFS($N$4:$N225,$C$4:$C225,'Q4 Setup'!$C$8,$B$4:$B225,"&lt;"&amp;$B226))/IFERROR(NETWORKDAYS($B226,'Q4 Setup'!$G$4),1),0)</f>
        <v>0</v>
      </c>
      <c r="P226" s="43" t="str">
        <f t="shared" si="107"/>
        <v/>
      </c>
    </row>
    <row r="227" spans="2:17" ht="18.75" customHeight="1" x14ac:dyDescent="0.2">
      <c r="B227" s="31">
        <v>46413</v>
      </c>
      <c r="C227" s="32" t="str">
        <f>'Q4 Setup'!$C$9</f>
        <v>Rep 3</v>
      </c>
      <c r="D227" s="33"/>
      <c r="E227" s="25"/>
      <c r="F227" s="34">
        <f t="shared" si="102"/>
        <v>0</v>
      </c>
      <c r="G227" s="34" t="str">
        <f t="shared" si="103"/>
        <v/>
      </c>
      <c r="H227" s="35" t="str">
        <f t="shared" si="104"/>
        <v/>
      </c>
      <c r="I227" s="36"/>
      <c r="J227" s="37">
        <f t="shared" si="105"/>
        <v>0</v>
      </c>
      <c r="K227" s="35" t="str">
        <f t="shared" si="106"/>
        <v/>
      </c>
      <c r="L227" s="25"/>
      <c r="M227" s="25"/>
      <c r="N227" s="26"/>
      <c r="O227" s="29">
        <f>IFERROR(('Q4 Setup'!$D$9-'Q4 Setup'!$E$9+SUMIFS($N$4:$N226,$C$4:$C226,'Q4 Setup'!$C$9)-SUMIFS($N$4:$N226,$C$4:$C226,'Q4 Setup'!$C$9,$B$4:$B226,"&lt;"&amp;$B227))/IFERROR(NETWORKDAYS($B227,'Q4 Setup'!$G$4),1),0)</f>
        <v>0</v>
      </c>
      <c r="P227" s="38" t="str">
        <f t="shared" si="107"/>
        <v/>
      </c>
    </row>
    <row r="228" spans="2:17" ht="18.75" customHeight="1" x14ac:dyDescent="0.2">
      <c r="B228" s="31">
        <v>46413</v>
      </c>
      <c r="C228" s="39" t="str">
        <f>'Q4 Setup'!$C$10</f>
        <v>Rep 4</v>
      </c>
      <c r="D228" s="33"/>
      <c r="E228" s="25"/>
      <c r="F228" s="40">
        <f t="shared" si="102"/>
        <v>0</v>
      </c>
      <c r="G228" s="40" t="str">
        <f t="shared" si="103"/>
        <v/>
      </c>
      <c r="H228" s="41" t="str">
        <f t="shared" si="104"/>
        <v/>
      </c>
      <c r="I228" s="36"/>
      <c r="J228" s="42">
        <f t="shared" si="105"/>
        <v>0</v>
      </c>
      <c r="K228" s="41" t="str">
        <f t="shared" si="106"/>
        <v/>
      </c>
      <c r="L228" s="25"/>
      <c r="M228" s="25"/>
      <c r="N228" s="26"/>
      <c r="O228" s="29">
        <f>IFERROR(('Q4 Setup'!$D$10-'Q4 Setup'!$E$10+SUMIFS($N$4:$N227,$C$4:$C227,'Q4 Setup'!$C$10)-SUMIFS($N$4:$N227,$C$4:$C227,'Q4 Setup'!$C$10,$B$4:$B227,"&lt;"&amp;$B228))/IFERROR(NETWORKDAYS($B228,'Q4 Setup'!$G$4),1),0)</f>
        <v>0</v>
      </c>
      <c r="P228" s="43" t="str">
        <f t="shared" si="107"/>
        <v/>
      </c>
    </row>
    <row r="229" spans="2:17" ht="18.75" customHeight="1" x14ac:dyDescent="0.2">
      <c r="B229" s="31">
        <v>46413</v>
      </c>
      <c r="C229" s="32" t="str">
        <f>'Q4 Setup'!$C$11</f>
        <v>Rep 5</v>
      </c>
      <c r="D229" s="33"/>
      <c r="E229" s="25"/>
      <c r="F229" s="34">
        <f t="shared" si="102"/>
        <v>0</v>
      </c>
      <c r="G229" s="34" t="str">
        <f t="shared" si="103"/>
        <v/>
      </c>
      <c r="H229" s="35" t="str">
        <f t="shared" si="104"/>
        <v/>
      </c>
      <c r="I229" s="36"/>
      <c r="J229" s="37">
        <f t="shared" si="105"/>
        <v>0</v>
      </c>
      <c r="K229" s="35" t="str">
        <f t="shared" si="106"/>
        <v/>
      </c>
      <c r="L229" s="25"/>
      <c r="M229" s="25"/>
      <c r="N229" s="26"/>
      <c r="O229" s="29">
        <f>IFERROR(('Q4 Setup'!$D$11-'Q4 Setup'!$E$11+SUMIFS($N$4:$N228,$C$4:$C228,'Q4 Setup'!$C$11)-SUMIFS($N$4:$N228,$C$4:$C228,'Q4 Setup'!$C$11,$B$4:$B228,"&lt;"&amp;$B229))/IFERROR(NETWORKDAYS($B229,'Q4 Setup'!$G$4),1),0)</f>
        <v>0</v>
      </c>
      <c r="P229" s="38" t="str">
        <f t="shared" si="107"/>
        <v/>
      </c>
    </row>
    <row r="230" spans="2:17" ht="18.75" customHeight="1" x14ac:dyDescent="0.2">
      <c r="B230" s="31">
        <v>46413</v>
      </c>
      <c r="C230" s="39" t="str">
        <f>'Q4 Setup'!$C$12</f>
        <v>Rep 6</v>
      </c>
      <c r="D230" s="33"/>
      <c r="E230" s="25"/>
      <c r="F230" s="40">
        <f t="shared" si="102"/>
        <v>0</v>
      </c>
      <c r="G230" s="40" t="str">
        <f t="shared" si="103"/>
        <v/>
      </c>
      <c r="H230" s="41" t="str">
        <f t="shared" si="104"/>
        <v/>
      </c>
      <c r="I230" s="36"/>
      <c r="J230" s="42">
        <f t="shared" si="105"/>
        <v>0</v>
      </c>
      <c r="K230" s="41" t="str">
        <f t="shared" si="106"/>
        <v/>
      </c>
      <c r="L230" s="25"/>
      <c r="M230" s="25"/>
      <c r="N230" s="26"/>
      <c r="O230" s="29">
        <f>IFERROR(('Q4 Setup'!$D$12-'Q4 Setup'!$E$12+SUMIFS($N$4:$N229,$C$4:$C229,'Q4 Setup'!$C$12)-SUMIFS($N$4:$N229,$C$4:$C229,'Q4 Setup'!$C$12,$B$4:$B229,"&lt;"&amp;$B230))/IFERROR(NETWORKDAYS($B230,'Q4 Setup'!$G$4),1),0)</f>
        <v>0</v>
      </c>
      <c r="P230" s="43" t="str">
        <f t="shared" si="107"/>
        <v/>
      </c>
    </row>
    <row r="231" spans="2:17" ht="18.75" customHeight="1" x14ac:dyDescent="0.2">
      <c r="B231" s="31">
        <v>46413</v>
      </c>
      <c r="C231" s="32" t="str">
        <f>'Q4 Setup'!$C$13</f>
        <v>Rep 7</v>
      </c>
      <c r="D231" s="33"/>
      <c r="E231" s="25"/>
      <c r="F231" s="34">
        <f t="shared" si="102"/>
        <v>0</v>
      </c>
      <c r="G231" s="34" t="str">
        <f t="shared" si="103"/>
        <v/>
      </c>
      <c r="H231" s="35" t="str">
        <f t="shared" si="104"/>
        <v/>
      </c>
      <c r="I231" s="36"/>
      <c r="J231" s="37">
        <f t="shared" si="105"/>
        <v>0</v>
      </c>
      <c r="K231" s="35" t="str">
        <f t="shared" si="106"/>
        <v/>
      </c>
      <c r="L231" s="25"/>
      <c r="M231" s="25"/>
      <c r="N231" s="26"/>
      <c r="O231" s="29">
        <f>IFERROR(('Q4 Setup'!$D$13-'Q4 Setup'!$E$13+SUMIFS($N$4:$N230,$C$4:$C230,'Q4 Setup'!$C$13)-SUMIFS($N$4:$N230,$C$4:$C230,'Q4 Setup'!$C$13,$B$4:$B230,"&lt;"&amp;$B231))/IFERROR(NETWORKDAYS($B231,'Q4 Setup'!$G$4),1),0)</f>
        <v>0</v>
      </c>
      <c r="P231" s="38" t="str">
        <f t="shared" si="107"/>
        <v/>
      </c>
    </row>
    <row r="232" spans="2:17" ht="18.75" customHeight="1" x14ac:dyDescent="0.2">
      <c r="B232" s="31">
        <v>46413</v>
      </c>
      <c r="C232" s="39" t="str">
        <f>'Q4 Setup'!$C$14</f>
        <v>Rep 8</v>
      </c>
      <c r="D232" s="33"/>
      <c r="E232" s="25"/>
      <c r="F232" s="40">
        <f t="shared" si="102"/>
        <v>0</v>
      </c>
      <c r="G232" s="40" t="str">
        <f t="shared" si="103"/>
        <v/>
      </c>
      <c r="H232" s="41" t="str">
        <f t="shared" si="104"/>
        <v/>
      </c>
      <c r="I232" s="36"/>
      <c r="J232" s="42">
        <f t="shared" si="105"/>
        <v>0</v>
      </c>
      <c r="K232" s="41" t="str">
        <f t="shared" si="106"/>
        <v/>
      </c>
      <c r="L232" s="25"/>
      <c r="M232" s="25"/>
      <c r="N232" s="26"/>
      <c r="O232" s="29">
        <f>IFERROR(('Q4 Setup'!$D$14-'Q4 Setup'!$E$14+SUMIFS($N$4:$N231,$C$4:$C231,'Q4 Setup'!$C$14)-SUMIFS($N$4:$N231,$C$4:$C231,'Q4 Setup'!$C$14,$B$4:$B231,"&lt;"&amp;$B232))/IFERROR(NETWORKDAYS($B232,'Q4 Setup'!$G$4),1),0)</f>
        <v>0</v>
      </c>
      <c r="P232" s="43" t="str">
        <f t="shared" si="107"/>
        <v/>
      </c>
    </row>
    <row r="233" spans="2:17" ht="18.75" customHeight="1" x14ac:dyDescent="0.2">
      <c r="B233" s="31">
        <v>46413</v>
      </c>
      <c r="C233" s="32" t="str">
        <f>'Q4 Setup'!$C$15</f>
        <v>Rep 9</v>
      </c>
      <c r="D233" s="33"/>
      <c r="E233" s="25"/>
      <c r="F233" s="34">
        <f t="shared" si="102"/>
        <v>0</v>
      </c>
      <c r="G233" s="34" t="str">
        <f t="shared" si="103"/>
        <v/>
      </c>
      <c r="H233" s="35" t="str">
        <f t="shared" si="104"/>
        <v/>
      </c>
      <c r="I233" s="36"/>
      <c r="J233" s="37">
        <f t="shared" si="105"/>
        <v>0</v>
      </c>
      <c r="K233" s="35" t="str">
        <f t="shared" si="106"/>
        <v/>
      </c>
      <c r="L233" s="25"/>
      <c r="M233" s="25"/>
      <c r="N233" s="26"/>
      <c r="O233" s="29">
        <f>IFERROR(('Q4 Setup'!$D$15-'Q4 Setup'!$E$15+SUMIFS($N$4:$N232,$C$4:$C232,'Q4 Setup'!$C$15)-SUMIFS($N$4:$N232,$C$4:$C232,'Q4 Setup'!$C$15,$B$4:$B232,"&lt;"&amp;$B233))/IFERROR(NETWORKDAYS($B233,'Q4 Setup'!$G$4),1),0)</f>
        <v>0</v>
      </c>
      <c r="P233" s="38" t="str">
        <f t="shared" si="107"/>
        <v/>
      </c>
    </row>
    <row r="234" spans="2:17" ht="18.75" customHeight="1" x14ac:dyDescent="0.2">
      <c r="B234" s="31">
        <v>46413</v>
      </c>
      <c r="C234" s="39" t="str">
        <f>'Q4 Setup'!$C$16</f>
        <v>Rep 10</v>
      </c>
      <c r="D234" s="33"/>
      <c r="E234" s="25"/>
      <c r="F234" s="40">
        <f t="shared" si="102"/>
        <v>0</v>
      </c>
      <c r="G234" s="40" t="str">
        <f t="shared" si="103"/>
        <v/>
      </c>
      <c r="H234" s="41" t="str">
        <f t="shared" si="104"/>
        <v/>
      </c>
      <c r="I234" s="36"/>
      <c r="J234" s="42">
        <f t="shared" si="105"/>
        <v>0</v>
      </c>
      <c r="K234" s="41" t="str">
        <f t="shared" si="106"/>
        <v/>
      </c>
      <c r="L234" s="25"/>
      <c r="M234" s="25"/>
      <c r="N234" s="26"/>
      <c r="O234" s="29">
        <f>IFERROR(('Q4 Setup'!$D$16-'Q4 Setup'!$E$16+SUMIFS($N$4:$N233,$C$4:$C233,'Q4 Setup'!$C$16)-SUMIFS($N$4:$N233,$C$4:$C233,'Q4 Setup'!$C$16,$B$4:$B233,"&lt;"&amp;$B234))/IFERROR(NETWORKDAYS($B234,'Q4 Setup'!$G$4),1),0)</f>
        <v>0</v>
      </c>
      <c r="P234" s="43" t="str">
        <f t="shared" si="107"/>
        <v/>
      </c>
    </row>
    <row r="235" spans="2:17" ht="18.75" customHeight="1" x14ac:dyDescent="0.2">
      <c r="B235" s="31">
        <v>46413</v>
      </c>
      <c r="C235" s="32">
        <f>'Q4 Setup'!$C$17</f>
        <v>0</v>
      </c>
      <c r="D235" s="33"/>
      <c r="E235" s="25"/>
      <c r="F235" s="34">
        <f t="shared" si="102"/>
        <v>0</v>
      </c>
      <c r="G235" s="34" t="str">
        <f t="shared" si="103"/>
        <v/>
      </c>
      <c r="H235" s="35" t="str">
        <f t="shared" si="104"/>
        <v/>
      </c>
      <c r="I235" s="36"/>
      <c r="J235" s="37">
        <f t="shared" si="105"/>
        <v>0</v>
      </c>
      <c r="K235" s="35" t="str">
        <f t="shared" si="106"/>
        <v/>
      </c>
      <c r="L235" s="25"/>
      <c r="M235" s="25"/>
      <c r="N235" s="26"/>
      <c r="O235" s="29">
        <f>IFERROR(('Q4 Setup'!$D$17-'Q4 Setup'!$E$17+SUMIFS($N$4:$N234,$C$4:$C234,'Q4 Setup'!$C$17)-SUMIFS($N$4:$N234,$C$4:$C234,'Q4 Setup'!$C$17,$B$4:$B234,"&lt;"&amp;$B235))/IFERROR(NETWORKDAYS($B235,'Q4 Setup'!$G$4),1),0)</f>
        <v>0</v>
      </c>
      <c r="P235" s="38" t="str">
        <f t="shared" si="107"/>
        <v/>
      </c>
    </row>
    <row r="236" spans="2:17" ht="18.75" customHeight="1" x14ac:dyDescent="0.2">
      <c r="B236" s="31">
        <v>46413</v>
      </c>
      <c r="C236" s="39">
        <f>'Q4 Setup'!$C$18</f>
        <v>0</v>
      </c>
      <c r="D236" s="33"/>
      <c r="E236" s="25"/>
      <c r="F236" s="40">
        <f t="shared" si="102"/>
        <v>0</v>
      </c>
      <c r="G236" s="40" t="str">
        <f t="shared" si="103"/>
        <v/>
      </c>
      <c r="H236" s="41" t="str">
        <f t="shared" si="104"/>
        <v/>
      </c>
      <c r="I236" s="36"/>
      <c r="J236" s="42">
        <f t="shared" si="105"/>
        <v>0</v>
      </c>
      <c r="K236" s="41" t="str">
        <f t="shared" si="106"/>
        <v/>
      </c>
      <c r="L236" s="25"/>
      <c r="M236" s="25"/>
      <c r="N236" s="26"/>
      <c r="O236" s="29">
        <f>IFERROR(('Q4 Setup'!$D$18-'Q4 Setup'!$E$18+SUMIFS($N$4:$N235,$C$4:$C235,'Q4 Setup'!$C$18)-SUMIFS($N$4:$N235,$C$4:$C235,'Q4 Setup'!$C$18,$B$4:$B235,"&lt;"&amp;$B236))/IFERROR(NETWORKDAYS($B236,'Q4 Setup'!$G$4),1),0)</f>
        <v>0</v>
      </c>
      <c r="P236" s="43" t="str">
        <f t="shared" si="107"/>
        <v/>
      </c>
    </row>
    <row r="237" spans="2:17" ht="4.5" customHeight="1" x14ac:dyDescent="0.2"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</row>
    <row r="238" spans="2:17" ht="18.75" customHeight="1" x14ac:dyDescent="0.2">
      <c r="B238" s="31">
        <v>46414</v>
      </c>
      <c r="C238" s="32" t="str">
        <f>'Q4 Setup'!$C$7</f>
        <v>Rep 1</v>
      </c>
      <c r="D238" s="33"/>
      <c r="E238" s="25"/>
      <c r="F238" s="34">
        <f t="shared" ref="F238:F249" si="108">IFERROR(D238*7.5,"")</f>
        <v>0</v>
      </c>
      <c r="G238" s="34" t="str">
        <f t="shared" ref="G238:G249" si="109">IFERROR(E238/D238,"")</f>
        <v/>
      </c>
      <c r="H238" s="35" t="str">
        <f t="shared" ref="H238:H249" si="110">IFERROR(E238/F238,"")</f>
        <v/>
      </c>
      <c r="I238" s="36"/>
      <c r="J238" s="37">
        <f t="shared" ref="J238:J249" si="111">IFERROR(D238*0.375/24,"")</f>
        <v>0</v>
      </c>
      <c r="K238" s="35" t="str">
        <f t="shared" ref="K238:K249" si="112">IFERROR(I238/J238,"")</f>
        <v/>
      </c>
      <c r="L238" s="25"/>
      <c r="M238" s="25"/>
      <c r="N238" s="26"/>
      <c r="O238" s="29">
        <f>IFERROR(('Q4 Setup'!$D$7-'Q4 Setup'!$E$7+SUMIFS($N$4:$N237,$C$4:$C237,'Q4 Setup'!$C$7)-SUMIFS($N$4:$N237,$C$4:$C237,'Q4 Setup'!$C$7,$B$4:$B237,"&lt;"&amp;$B238))/IFERROR(NETWORKDAYS($B238,'Q4 Setup'!$G$4),1),0)</f>
        <v>0</v>
      </c>
      <c r="P238" s="38" t="str">
        <f t="shared" ref="P238:P249" si="113">IFERROR(N238/O238,"")</f>
        <v/>
      </c>
    </row>
    <row r="239" spans="2:17" ht="18.75" customHeight="1" x14ac:dyDescent="0.2">
      <c r="B239" s="31">
        <v>46414</v>
      </c>
      <c r="C239" s="39" t="str">
        <f>'Q4 Setup'!$C$8</f>
        <v>Rep 2</v>
      </c>
      <c r="D239" s="33"/>
      <c r="E239" s="25"/>
      <c r="F239" s="40">
        <f t="shared" si="108"/>
        <v>0</v>
      </c>
      <c r="G239" s="40" t="str">
        <f t="shared" si="109"/>
        <v/>
      </c>
      <c r="H239" s="41" t="str">
        <f t="shared" si="110"/>
        <v/>
      </c>
      <c r="I239" s="36"/>
      <c r="J239" s="42">
        <f t="shared" si="111"/>
        <v>0</v>
      </c>
      <c r="K239" s="41" t="str">
        <f t="shared" si="112"/>
        <v/>
      </c>
      <c r="L239" s="25"/>
      <c r="M239" s="25"/>
      <c r="N239" s="26"/>
      <c r="O239" s="29">
        <f>IFERROR(('Q4 Setup'!$D$8-'Q4 Setup'!$E$8+SUMIFS($N$4:$N238,$C$4:$C238,'Q4 Setup'!$C$8)-SUMIFS($N$4:$N238,$C$4:$C238,'Q4 Setup'!$C$8,$B$4:$B238,"&lt;"&amp;$B239))/IFERROR(NETWORKDAYS($B239,'Q4 Setup'!$G$4),1),0)</f>
        <v>0</v>
      </c>
      <c r="P239" s="43" t="str">
        <f t="shared" si="113"/>
        <v/>
      </c>
    </row>
    <row r="240" spans="2:17" ht="18.75" customHeight="1" x14ac:dyDescent="0.2">
      <c r="B240" s="31">
        <v>46414</v>
      </c>
      <c r="C240" s="32" t="str">
        <f>'Q4 Setup'!$C$9</f>
        <v>Rep 3</v>
      </c>
      <c r="D240" s="33"/>
      <c r="E240" s="25"/>
      <c r="F240" s="34">
        <f t="shared" si="108"/>
        <v>0</v>
      </c>
      <c r="G240" s="34" t="str">
        <f t="shared" si="109"/>
        <v/>
      </c>
      <c r="H240" s="35" t="str">
        <f t="shared" si="110"/>
        <v/>
      </c>
      <c r="I240" s="36"/>
      <c r="J240" s="37">
        <f t="shared" si="111"/>
        <v>0</v>
      </c>
      <c r="K240" s="35" t="str">
        <f t="shared" si="112"/>
        <v/>
      </c>
      <c r="L240" s="25"/>
      <c r="M240" s="25"/>
      <c r="N240" s="26"/>
      <c r="O240" s="29">
        <f>IFERROR(('Q4 Setup'!$D$9-'Q4 Setup'!$E$9+SUMIFS($N$4:$N239,$C$4:$C239,'Q4 Setup'!$C$9)-SUMIFS($N$4:$N239,$C$4:$C239,'Q4 Setup'!$C$9,$B$4:$B239,"&lt;"&amp;$B240))/IFERROR(NETWORKDAYS($B240,'Q4 Setup'!$G$4),1),0)</f>
        <v>0</v>
      </c>
      <c r="P240" s="38" t="str">
        <f t="shared" si="113"/>
        <v/>
      </c>
    </row>
    <row r="241" spans="2:17" ht="18.75" customHeight="1" x14ac:dyDescent="0.2">
      <c r="B241" s="31">
        <v>46414</v>
      </c>
      <c r="C241" s="39" t="str">
        <f>'Q4 Setup'!$C$10</f>
        <v>Rep 4</v>
      </c>
      <c r="D241" s="33"/>
      <c r="E241" s="25"/>
      <c r="F241" s="40">
        <f t="shared" si="108"/>
        <v>0</v>
      </c>
      <c r="G241" s="40" t="str">
        <f t="shared" si="109"/>
        <v/>
      </c>
      <c r="H241" s="41" t="str">
        <f t="shared" si="110"/>
        <v/>
      </c>
      <c r="I241" s="36"/>
      <c r="J241" s="42">
        <f t="shared" si="111"/>
        <v>0</v>
      </c>
      <c r="K241" s="41" t="str">
        <f t="shared" si="112"/>
        <v/>
      </c>
      <c r="L241" s="25"/>
      <c r="M241" s="25"/>
      <c r="N241" s="26"/>
      <c r="O241" s="29">
        <f>IFERROR(('Q4 Setup'!$D$10-'Q4 Setup'!$E$10+SUMIFS($N$4:$N240,$C$4:$C240,'Q4 Setup'!$C$10)-SUMIFS($N$4:$N240,$C$4:$C240,'Q4 Setup'!$C$10,$B$4:$B240,"&lt;"&amp;$B241))/IFERROR(NETWORKDAYS($B241,'Q4 Setup'!$G$4),1),0)</f>
        <v>0</v>
      </c>
      <c r="P241" s="43" t="str">
        <f t="shared" si="113"/>
        <v/>
      </c>
    </row>
    <row r="242" spans="2:17" ht="18.75" customHeight="1" x14ac:dyDescent="0.2">
      <c r="B242" s="31">
        <v>46414</v>
      </c>
      <c r="C242" s="32" t="str">
        <f>'Q4 Setup'!$C$11</f>
        <v>Rep 5</v>
      </c>
      <c r="D242" s="33"/>
      <c r="E242" s="25"/>
      <c r="F242" s="34">
        <f t="shared" si="108"/>
        <v>0</v>
      </c>
      <c r="G242" s="34" t="str">
        <f t="shared" si="109"/>
        <v/>
      </c>
      <c r="H242" s="35" t="str">
        <f t="shared" si="110"/>
        <v/>
      </c>
      <c r="I242" s="36"/>
      <c r="J242" s="37">
        <f t="shared" si="111"/>
        <v>0</v>
      </c>
      <c r="K242" s="35" t="str">
        <f t="shared" si="112"/>
        <v/>
      </c>
      <c r="L242" s="25"/>
      <c r="M242" s="25"/>
      <c r="N242" s="26"/>
      <c r="O242" s="29">
        <f>IFERROR(('Q4 Setup'!$D$11-'Q4 Setup'!$E$11+SUMIFS($N$4:$N241,$C$4:$C241,'Q4 Setup'!$C$11)-SUMIFS($N$4:$N241,$C$4:$C241,'Q4 Setup'!$C$11,$B$4:$B241,"&lt;"&amp;$B242))/IFERROR(NETWORKDAYS($B242,'Q4 Setup'!$G$4),1),0)</f>
        <v>0</v>
      </c>
      <c r="P242" s="38" t="str">
        <f t="shared" si="113"/>
        <v/>
      </c>
    </row>
    <row r="243" spans="2:17" ht="18.75" customHeight="1" x14ac:dyDescent="0.2">
      <c r="B243" s="31">
        <v>46414</v>
      </c>
      <c r="C243" s="39" t="str">
        <f>'Q4 Setup'!$C$12</f>
        <v>Rep 6</v>
      </c>
      <c r="D243" s="33"/>
      <c r="E243" s="25"/>
      <c r="F243" s="40">
        <f t="shared" si="108"/>
        <v>0</v>
      </c>
      <c r="G243" s="40" t="str">
        <f t="shared" si="109"/>
        <v/>
      </c>
      <c r="H243" s="41" t="str">
        <f t="shared" si="110"/>
        <v/>
      </c>
      <c r="I243" s="36"/>
      <c r="J243" s="42">
        <f t="shared" si="111"/>
        <v>0</v>
      </c>
      <c r="K243" s="41" t="str">
        <f t="shared" si="112"/>
        <v/>
      </c>
      <c r="L243" s="25"/>
      <c r="M243" s="25"/>
      <c r="N243" s="26"/>
      <c r="O243" s="29">
        <f>IFERROR(('Q4 Setup'!$D$12-'Q4 Setup'!$E$12+SUMIFS($N$4:$N242,$C$4:$C242,'Q4 Setup'!$C$12)-SUMIFS($N$4:$N242,$C$4:$C242,'Q4 Setup'!$C$12,$B$4:$B242,"&lt;"&amp;$B243))/IFERROR(NETWORKDAYS($B243,'Q4 Setup'!$G$4),1),0)</f>
        <v>0</v>
      </c>
      <c r="P243" s="43" t="str">
        <f t="shared" si="113"/>
        <v/>
      </c>
    </row>
    <row r="244" spans="2:17" ht="18.75" customHeight="1" x14ac:dyDescent="0.2">
      <c r="B244" s="31">
        <v>46414</v>
      </c>
      <c r="C244" s="32" t="str">
        <f>'Q4 Setup'!$C$13</f>
        <v>Rep 7</v>
      </c>
      <c r="D244" s="33"/>
      <c r="E244" s="25"/>
      <c r="F244" s="34">
        <f t="shared" si="108"/>
        <v>0</v>
      </c>
      <c r="G244" s="34" t="str">
        <f t="shared" si="109"/>
        <v/>
      </c>
      <c r="H244" s="35" t="str">
        <f t="shared" si="110"/>
        <v/>
      </c>
      <c r="I244" s="36"/>
      <c r="J244" s="37">
        <f t="shared" si="111"/>
        <v>0</v>
      </c>
      <c r="K244" s="35" t="str">
        <f t="shared" si="112"/>
        <v/>
      </c>
      <c r="L244" s="25"/>
      <c r="M244" s="25"/>
      <c r="N244" s="26"/>
      <c r="O244" s="29">
        <f>IFERROR(('Q4 Setup'!$D$13-'Q4 Setup'!$E$13+SUMIFS($N$4:$N243,$C$4:$C243,'Q4 Setup'!$C$13)-SUMIFS($N$4:$N243,$C$4:$C243,'Q4 Setup'!$C$13,$B$4:$B243,"&lt;"&amp;$B244))/IFERROR(NETWORKDAYS($B244,'Q4 Setup'!$G$4),1),0)</f>
        <v>0</v>
      </c>
      <c r="P244" s="38" t="str">
        <f t="shared" si="113"/>
        <v/>
      </c>
    </row>
    <row r="245" spans="2:17" ht="18.75" customHeight="1" x14ac:dyDescent="0.2">
      <c r="B245" s="31">
        <v>46414</v>
      </c>
      <c r="C245" s="39" t="str">
        <f>'Q4 Setup'!$C$14</f>
        <v>Rep 8</v>
      </c>
      <c r="D245" s="33"/>
      <c r="E245" s="25"/>
      <c r="F245" s="40">
        <f t="shared" si="108"/>
        <v>0</v>
      </c>
      <c r="G245" s="40" t="str">
        <f t="shared" si="109"/>
        <v/>
      </c>
      <c r="H245" s="41" t="str">
        <f t="shared" si="110"/>
        <v/>
      </c>
      <c r="I245" s="36"/>
      <c r="J245" s="42">
        <f t="shared" si="111"/>
        <v>0</v>
      </c>
      <c r="K245" s="41" t="str">
        <f t="shared" si="112"/>
        <v/>
      </c>
      <c r="L245" s="25"/>
      <c r="M245" s="25"/>
      <c r="N245" s="26"/>
      <c r="O245" s="29">
        <f>IFERROR(('Q4 Setup'!$D$14-'Q4 Setup'!$E$14+SUMIFS($N$4:$N244,$C$4:$C244,'Q4 Setup'!$C$14)-SUMIFS($N$4:$N244,$C$4:$C244,'Q4 Setup'!$C$14,$B$4:$B244,"&lt;"&amp;$B245))/IFERROR(NETWORKDAYS($B245,'Q4 Setup'!$G$4),1),0)</f>
        <v>0</v>
      </c>
      <c r="P245" s="43" t="str">
        <f t="shared" si="113"/>
        <v/>
      </c>
    </row>
    <row r="246" spans="2:17" ht="18.75" customHeight="1" x14ac:dyDescent="0.2">
      <c r="B246" s="31">
        <v>46414</v>
      </c>
      <c r="C246" s="32" t="str">
        <f>'Q4 Setup'!$C$15</f>
        <v>Rep 9</v>
      </c>
      <c r="D246" s="33"/>
      <c r="E246" s="25"/>
      <c r="F246" s="34">
        <f t="shared" si="108"/>
        <v>0</v>
      </c>
      <c r="G246" s="34" t="str">
        <f t="shared" si="109"/>
        <v/>
      </c>
      <c r="H246" s="35" t="str">
        <f t="shared" si="110"/>
        <v/>
      </c>
      <c r="I246" s="36"/>
      <c r="J246" s="37">
        <f t="shared" si="111"/>
        <v>0</v>
      </c>
      <c r="K246" s="35" t="str">
        <f t="shared" si="112"/>
        <v/>
      </c>
      <c r="L246" s="25"/>
      <c r="M246" s="25"/>
      <c r="N246" s="26"/>
      <c r="O246" s="29">
        <f>IFERROR(('Q4 Setup'!$D$15-'Q4 Setup'!$E$15+SUMIFS($N$4:$N245,$C$4:$C245,'Q4 Setup'!$C$15)-SUMIFS($N$4:$N245,$C$4:$C245,'Q4 Setup'!$C$15,$B$4:$B245,"&lt;"&amp;$B246))/IFERROR(NETWORKDAYS($B246,'Q4 Setup'!$G$4),1),0)</f>
        <v>0</v>
      </c>
      <c r="P246" s="38" t="str">
        <f t="shared" si="113"/>
        <v/>
      </c>
    </row>
    <row r="247" spans="2:17" ht="18.75" customHeight="1" x14ac:dyDescent="0.2">
      <c r="B247" s="31">
        <v>46414</v>
      </c>
      <c r="C247" s="39" t="str">
        <f>'Q4 Setup'!$C$16</f>
        <v>Rep 10</v>
      </c>
      <c r="D247" s="33"/>
      <c r="E247" s="25"/>
      <c r="F247" s="40">
        <f t="shared" si="108"/>
        <v>0</v>
      </c>
      <c r="G247" s="40" t="str">
        <f t="shared" si="109"/>
        <v/>
      </c>
      <c r="H247" s="41" t="str">
        <f t="shared" si="110"/>
        <v/>
      </c>
      <c r="I247" s="36"/>
      <c r="J247" s="42">
        <f t="shared" si="111"/>
        <v>0</v>
      </c>
      <c r="K247" s="41" t="str">
        <f t="shared" si="112"/>
        <v/>
      </c>
      <c r="L247" s="25"/>
      <c r="M247" s="25"/>
      <c r="N247" s="26"/>
      <c r="O247" s="29">
        <f>IFERROR(('Q4 Setup'!$D$16-'Q4 Setup'!$E$16+SUMIFS($N$4:$N246,$C$4:$C246,'Q4 Setup'!$C$16)-SUMIFS($N$4:$N246,$C$4:$C246,'Q4 Setup'!$C$16,$B$4:$B246,"&lt;"&amp;$B247))/IFERROR(NETWORKDAYS($B247,'Q4 Setup'!$G$4),1),0)</f>
        <v>0</v>
      </c>
      <c r="P247" s="43" t="str">
        <f t="shared" si="113"/>
        <v/>
      </c>
    </row>
    <row r="248" spans="2:17" ht="18.75" customHeight="1" x14ac:dyDescent="0.2">
      <c r="B248" s="31">
        <v>46414</v>
      </c>
      <c r="C248" s="32">
        <f>'Q4 Setup'!$C$17</f>
        <v>0</v>
      </c>
      <c r="D248" s="33"/>
      <c r="E248" s="25"/>
      <c r="F248" s="34">
        <f t="shared" si="108"/>
        <v>0</v>
      </c>
      <c r="G248" s="34" t="str">
        <f t="shared" si="109"/>
        <v/>
      </c>
      <c r="H248" s="35" t="str">
        <f t="shared" si="110"/>
        <v/>
      </c>
      <c r="I248" s="36"/>
      <c r="J248" s="37">
        <f t="shared" si="111"/>
        <v>0</v>
      </c>
      <c r="K248" s="35" t="str">
        <f t="shared" si="112"/>
        <v/>
      </c>
      <c r="L248" s="25"/>
      <c r="M248" s="25"/>
      <c r="N248" s="26"/>
      <c r="O248" s="29">
        <f>IFERROR(('Q4 Setup'!$D$17-'Q4 Setup'!$E$17+SUMIFS($N$4:$N247,$C$4:$C247,'Q4 Setup'!$C$17)-SUMIFS($N$4:$N247,$C$4:$C247,'Q4 Setup'!$C$17,$B$4:$B247,"&lt;"&amp;$B248))/IFERROR(NETWORKDAYS($B248,'Q4 Setup'!$G$4),1),0)</f>
        <v>0</v>
      </c>
      <c r="P248" s="38" t="str">
        <f t="shared" si="113"/>
        <v/>
      </c>
    </row>
    <row r="249" spans="2:17" ht="18.75" customHeight="1" x14ac:dyDescent="0.2">
      <c r="B249" s="31">
        <v>46414</v>
      </c>
      <c r="C249" s="39">
        <f>'Q4 Setup'!$C$18</f>
        <v>0</v>
      </c>
      <c r="D249" s="33"/>
      <c r="E249" s="25"/>
      <c r="F249" s="40">
        <f t="shared" si="108"/>
        <v>0</v>
      </c>
      <c r="G249" s="40" t="str">
        <f t="shared" si="109"/>
        <v/>
      </c>
      <c r="H249" s="41" t="str">
        <f t="shared" si="110"/>
        <v/>
      </c>
      <c r="I249" s="36"/>
      <c r="J249" s="42">
        <f t="shared" si="111"/>
        <v>0</v>
      </c>
      <c r="K249" s="41" t="str">
        <f t="shared" si="112"/>
        <v/>
      </c>
      <c r="L249" s="25"/>
      <c r="M249" s="25"/>
      <c r="N249" s="26"/>
      <c r="O249" s="29">
        <f>IFERROR(('Q4 Setup'!$D$18-'Q4 Setup'!$E$18+SUMIFS($N$4:$N248,$C$4:$C248,'Q4 Setup'!$C$18)-SUMIFS($N$4:$N248,$C$4:$C248,'Q4 Setup'!$C$18,$B$4:$B248,"&lt;"&amp;$B249))/IFERROR(NETWORKDAYS($B249,'Q4 Setup'!$G$4),1),0)</f>
        <v>0</v>
      </c>
      <c r="P249" s="43" t="str">
        <f t="shared" si="113"/>
        <v/>
      </c>
    </row>
    <row r="250" spans="2:17" ht="4.5" customHeight="1" x14ac:dyDescent="0.2"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</row>
    <row r="251" spans="2:17" ht="18.75" customHeight="1" x14ac:dyDescent="0.2">
      <c r="B251" s="31">
        <v>46415</v>
      </c>
      <c r="C251" s="32" t="str">
        <f>'Q4 Setup'!$C$7</f>
        <v>Rep 1</v>
      </c>
      <c r="D251" s="33"/>
      <c r="E251" s="25"/>
      <c r="F251" s="34">
        <f t="shared" ref="F251:F262" si="114">IFERROR(D251*7.5,"")</f>
        <v>0</v>
      </c>
      <c r="G251" s="34" t="str">
        <f t="shared" ref="G251:G262" si="115">IFERROR(E251/D251,"")</f>
        <v/>
      </c>
      <c r="H251" s="35" t="str">
        <f t="shared" ref="H251:H262" si="116">IFERROR(E251/F251,"")</f>
        <v/>
      </c>
      <c r="I251" s="36"/>
      <c r="J251" s="37">
        <f t="shared" ref="J251:J262" si="117">IFERROR(D251*0.375/24,"")</f>
        <v>0</v>
      </c>
      <c r="K251" s="35" t="str">
        <f t="shared" ref="K251:K262" si="118">IFERROR(I251/J251,"")</f>
        <v/>
      </c>
      <c r="L251" s="25"/>
      <c r="M251" s="25"/>
      <c r="N251" s="26"/>
      <c r="O251" s="29">
        <f>IFERROR(('Q4 Setup'!$D$7-'Q4 Setup'!$E$7+SUMIFS($N$4:$N250,$C$4:$C250,'Q4 Setup'!$C$7)-SUMIFS($N$4:$N250,$C$4:$C250,'Q4 Setup'!$C$7,$B$4:$B250,"&lt;"&amp;$B251))/IFERROR(NETWORKDAYS($B251,'Q4 Setup'!$G$4),1),0)</f>
        <v>0</v>
      </c>
      <c r="P251" s="38" t="str">
        <f t="shared" ref="P251:P262" si="119">IFERROR(N251/O251,"")</f>
        <v/>
      </c>
    </row>
    <row r="252" spans="2:17" ht="18.75" customHeight="1" x14ac:dyDescent="0.2">
      <c r="B252" s="31">
        <v>46415</v>
      </c>
      <c r="C252" s="39" t="str">
        <f>'Q4 Setup'!$C$8</f>
        <v>Rep 2</v>
      </c>
      <c r="D252" s="33"/>
      <c r="E252" s="25"/>
      <c r="F252" s="40">
        <f t="shared" si="114"/>
        <v>0</v>
      </c>
      <c r="G252" s="40" t="str">
        <f t="shared" si="115"/>
        <v/>
      </c>
      <c r="H252" s="41" t="str">
        <f t="shared" si="116"/>
        <v/>
      </c>
      <c r="I252" s="36"/>
      <c r="J252" s="42">
        <f t="shared" si="117"/>
        <v>0</v>
      </c>
      <c r="K252" s="41" t="str">
        <f t="shared" si="118"/>
        <v/>
      </c>
      <c r="L252" s="25"/>
      <c r="M252" s="25"/>
      <c r="N252" s="26"/>
      <c r="O252" s="29">
        <f>IFERROR(('Q4 Setup'!$D$8-'Q4 Setup'!$E$8+SUMIFS($N$4:$N251,$C$4:$C251,'Q4 Setup'!$C$8)-SUMIFS($N$4:$N251,$C$4:$C251,'Q4 Setup'!$C$8,$B$4:$B251,"&lt;"&amp;$B252))/IFERROR(NETWORKDAYS($B252,'Q4 Setup'!$G$4),1),0)</f>
        <v>0</v>
      </c>
      <c r="P252" s="43" t="str">
        <f t="shared" si="119"/>
        <v/>
      </c>
    </row>
    <row r="253" spans="2:17" ht="18.75" customHeight="1" x14ac:dyDescent="0.2">
      <c r="B253" s="31">
        <v>46415</v>
      </c>
      <c r="C253" s="32" t="str">
        <f>'Q4 Setup'!$C$9</f>
        <v>Rep 3</v>
      </c>
      <c r="D253" s="33"/>
      <c r="E253" s="25"/>
      <c r="F253" s="34">
        <f t="shared" si="114"/>
        <v>0</v>
      </c>
      <c r="G253" s="34" t="str">
        <f t="shared" si="115"/>
        <v/>
      </c>
      <c r="H253" s="35" t="str">
        <f t="shared" si="116"/>
        <v/>
      </c>
      <c r="I253" s="36"/>
      <c r="J253" s="37">
        <f t="shared" si="117"/>
        <v>0</v>
      </c>
      <c r="K253" s="35" t="str">
        <f t="shared" si="118"/>
        <v/>
      </c>
      <c r="L253" s="25"/>
      <c r="M253" s="25"/>
      <c r="N253" s="26"/>
      <c r="O253" s="29">
        <f>IFERROR(('Q4 Setup'!$D$9-'Q4 Setup'!$E$9+SUMIFS($N$4:$N252,$C$4:$C252,'Q4 Setup'!$C$9)-SUMIFS($N$4:$N252,$C$4:$C252,'Q4 Setup'!$C$9,$B$4:$B252,"&lt;"&amp;$B253))/IFERROR(NETWORKDAYS($B253,'Q4 Setup'!$G$4),1),0)</f>
        <v>0</v>
      </c>
      <c r="P253" s="38" t="str">
        <f t="shared" si="119"/>
        <v/>
      </c>
    </row>
    <row r="254" spans="2:17" ht="18.75" customHeight="1" x14ac:dyDescent="0.2">
      <c r="B254" s="31">
        <v>46415</v>
      </c>
      <c r="C254" s="39" t="str">
        <f>'Q4 Setup'!$C$10</f>
        <v>Rep 4</v>
      </c>
      <c r="D254" s="33"/>
      <c r="E254" s="25"/>
      <c r="F254" s="40">
        <f t="shared" si="114"/>
        <v>0</v>
      </c>
      <c r="G254" s="40" t="str">
        <f t="shared" si="115"/>
        <v/>
      </c>
      <c r="H254" s="41" t="str">
        <f t="shared" si="116"/>
        <v/>
      </c>
      <c r="I254" s="36"/>
      <c r="J254" s="42">
        <f t="shared" si="117"/>
        <v>0</v>
      </c>
      <c r="K254" s="41" t="str">
        <f t="shared" si="118"/>
        <v/>
      </c>
      <c r="L254" s="25"/>
      <c r="M254" s="25"/>
      <c r="N254" s="26"/>
      <c r="O254" s="29">
        <f>IFERROR(('Q4 Setup'!$D$10-'Q4 Setup'!$E$10+SUMIFS($N$4:$N253,$C$4:$C253,'Q4 Setup'!$C$10)-SUMIFS($N$4:$N253,$C$4:$C253,'Q4 Setup'!$C$10,$B$4:$B253,"&lt;"&amp;$B254))/IFERROR(NETWORKDAYS($B254,'Q4 Setup'!$G$4),1),0)</f>
        <v>0</v>
      </c>
      <c r="P254" s="43" t="str">
        <f t="shared" si="119"/>
        <v/>
      </c>
    </row>
    <row r="255" spans="2:17" ht="18.75" customHeight="1" x14ac:dyDescent="0.2">
      <c r="B255" s="31">
        <v>46415</v>
      </c>
      <c r="C255" s="32" t="str">
        <f>'Q4 Setup'!$C$11</f>
        <v>Rep 5</v>
      </c>
      <c r="D255" s="33"/>
      <c r="E255" s="25"/>
      <c r="F255" s="34">
        <f t="shared" si="114"/>
        <v>0</v>
      </c>
      <c r="G255" s="34" t="str">
        <f t="shared" si="115"/>
        <v/>
      </c>
      <c r="H255" s="35" t="str">
        <f t="shared" si="116"/>
        <v/>
      </c>
      <c r="I255" s="36"/>
      <c r="J255" s="37">
        <f t="shared" si="117"/>
        <v>0</v>
      </c>
      <c r="K255" s="35" t="str">
        <f t="shared" si="118"/>
        <v/>
      </c>
      <c r="L255" s="25"/>
      <c r="M255" s="25"/>
      <c r="N255" s="26"/>
      <c r="O255" s="29">
        <f>IFERROR(('Q4 Setup'!$D$11-'Q4 Setup'!$E$11+SUMIFS($N$4:$N254,$C$4:$C254,'Q4 Setup'!$C$11)-SUMIFS($N$4:$N254,$C$4:$C254,'Q4 Setup'!$C$11,$B$4:$B254,"&lt;"&amp;$B255))/IFERROR(NETWORKDAYS($B255,'Q4 Setup'!$G$4),1),0)</f>
        <v>0</v>
      </c>
      <c r="P255" s="38" t="str">
        <f t="shared" si="119"/>
        <v/>
      </c>
    </row>
    <row r="256" spans="2:17" ht="18.75" customHeight="1" x14ac:dyDescent="0.2">
      <c r="B256" s="31">
        <v>46415</v>
      </c>
      <c r="C256" s="39" t="str">
        <f>'Q4 Setup'!$C$12</f>
        <v>Rep 6</v>
      </c>
      <c r="D256" s="33"/>
      <c r="E256" s="25"/>
      <c r="F256" s="40">
        <f t="shared" si="114"/>
        <v>0</v>
      </c>
      <c r="G256" s="40" t="str">
        <f t="shared" si="115"/>
        <v/>
      </c>
      <c r="H256" s="41" t="str">
        <f t="shared" si="116"/>
        <v/>
      </c>
      <c r="I256" s="36"/>
      <c r="J256" s="42">
        <f t="shared" si="117"/>
        <v>0</v>
      </c>
      <c r="K256" s="41" t="str">
        <f t="shared" si="118"/>
        <v/>
      </c>
      <c r="L256" s="25"/>
      <c r="M256" s="25"/>
      <c r="N256" s="26"/>
      <c r="O256" s="29">
        <f>IFERROR(('Q4 Setup'!$D$12-'Q4 Setup'!$E$12+SUMIFS($N$4:$N255,$C$4:$C255,'Q4 Setup'!$C$12)-SUMIFS($N$4:$N255,$C$4:$C255,'Q4 Setup'!$C$12,$B$4:$B255,"&lt;"&amp;$B256))/IFERROR(NETWORKDAYS($B256,'Q4 Setup'!$G$4),1),0)</f>
        <v>0</v>
      </c>
      <c r="P256" s="43" t="str">
        <f t="shared" si="119"/>
        <v/>
      </c>
    </row>
    <row r="257" spans="2:17" ht="18.75" customHeight="1" x14ac:dyDescent="0.2">
      <c r="B257" s="31">
        <v>46415</v>
      </c>
      <c r="C257" s="32" t="str">
        <f>'Q4 Setup'!$C$13</f>
        <v>Rep 7</v>
      </c>
      <c r="D257" s="33"/>
      <c r="E257" s="25"/>
      <c r="F257" s="34">
        <f t="shared" si="114"/>
        <v>0</v>
      </c>
      <c r="G257" s="34" t="str">
        <f t="shared" si="115"/>
        <v/>
      </c>
      <c r="H257" s="35" t="str">
        <f t="shared" si="116"/>
        <v/>
      </c>
      <c r="I257" s="36"/>
      <c r="J257" s="37">
        <f t="shared" si="117"/>
        <v>0</v>
      </c>
      <c r="K257" s="35" t="str">
        <f t="shared" si="118"/>
        <v/>
      </c>
      <c r="L257" s="25"/>
      <c r="M257" s="25"/>
      <c r="N257" s="26"/>
      <c r="O257" s="29">
        <f>IFERROR(('Q4 Setup'!$D$13-'Q4 Setup'!$E$13+SUMIFS($N$4:$N256,$C$4:$C256,'Q4 Setup'!$C$13)-SUMIFS($N$4:$N256,$C$4:$C256,'Q4 Setup'!$C$13,$B$4:$B256,"&lt;"&amp;$B257))/IFERROR(NETWORKDAYS($B257,'Q4 Setup'!$G$4),1),0)</f>
        <v>0</v>
      </c>
      <c r="P257" s="38" t="str">
        <f t="shared" si="119"/>
        <v/>
      </c>
    </row>
    <row r="258" spans="2:17" ht="18.75" customHeight="1" x14ac:dyDescent="0.2">
      <c r="B258" s="31">
        <v>46415</v>
      </c>
      <c r="C258" s="39" t="str">
        <f>'Q4 Setup'!$C$14</f>
        <v>Rep 8</v>
      </c>
      <c r="D258" s="33"/>
      <c r="E258" s="25"/>
      <c r="F258" s="40">
        <f t="shared" si="114"/>
        <v>0</v>
      </c>
      <c r="G258" s="40" t="str">
        <f t="shared" si="115"/>
        <v/>
      </c>
      <c r="H258" s="41" t="str">
        <f t="shared" si="116"/>
        <v/>
      </c>
      <c r="I258" s="36"/>
      <c r="J258" s="42">
        <f t="shared" si="117"/>
        <v>0</v>
      </c>
      <c r="K258" s="41" t="str">
        <f t="shared" si="118"/>
        <v/>
      </c>
      <c r="L258" s="25"/>
      <c r="M258" s="25"/>
      <c r="N258" s="26"/>
      <c r="O258" s="29">
        <f>IFERROR(('Q4 Setup'!$D$14-'Q4 Setup'!$E$14+SUMIFS($N$4:$N257,$C$4:$C257,'Q4 Setup'!$C$14)-SUMIFS($N$4:$N257,$C$4:$C257,'Q4 Setup'!$C$14,$B$4:$B257,"&lt;"&amp;$B258))/IFERROR(NETWORKDAYS($B258,'Q4 Setup'!$G$4),1),0)</f>
        <v>0</v>
      </c>
      <c r="P258" s="43" t="str">
        <f t="shared" si="119"/>
        <v/>
      </c>
    </row>
    <row r="259" spans="2:17" ht="18.75" customHeight="1" x14ac:dyDescent="0.2">
      <c r="B259" s="31">
        <v>46415</v>
      </c>
      <c r="C259" s="32" t="str">
        <f>'Q4 Setup'!$C$15</f>
        <v>Rep 9</v>
      </c>
      <c r="D259" s="33"/>
      <c r="E259" s="25"/>
      <c r="F259" s="34">
        <f t="shared" si="114"/>
        <v>0</v>
      </c>
      <c r="G259" s="34" t="str">
        <f t="shared" si="115"/>
        <v/>
      </c>
      <c r="H259" s="35" t="str">
        <f t="shared" si="116"/>
        <v/>
      </c>
      <c r="I259" s="36"/>
      <c r="J259" s="37">
        <f t="shared" si="117"/>
        <v>0</v>
      </c>
      <c r="K259" s="35" t="str">
        <f t="shared" si="118"/>
        <v/>
      </c>
      <c r="L259" s="25"/>
      <c r="M259" s="25"/>
      <c r="N259" s="26"/>
      <c r="O259" s="29">
        <f>IFERROR(('Q4 Setup'!$D$15-'Q4 Setup'!$E$15+SUMIFS($N$4:$N258,$C$4:$C258,'Q4 Setup'!$C$15)-SUMIFS($N$4:$N258,$C$4:$C258,'Q4 Setup'!$C$15,$B$4:$B258,"&lt;"&amp;$B259))/IFERROR(NETWORKDAYS($B259,'Q4 Setup'!$G$4),1),0)</f>
        <v>0</v>
      </c>
      <c r="P259" s="38" t="str">
        <f t="shared" si="119"/>
        <v/>
      </c>
    </row>
    <row r="260" spans="2:17" ht="18.75" customHeight="1" x14ac:dyDescent="0.2">
      <c r="B260" s="31">
        <v>46415</v>
      </c>
      <c r="C260" s="39" t="str">
        <f>'Q4 Setup'!$C$16</f>
        <v>Rep 10</v>
      </c>
      <c r="D260" s="33"/>
      <c r="E260" s="25"/>
      <c r="F260" s="40">
        <f t="shared" si="114"/>
        <v>0</v>
      </c>
      <c r="G260" s="40" t="str">
        <f t="shared" si="115"/>
        <v/>
      </c>
      <c r="H260" s="41" t="str">
        <f t="shared" si="116"/>
        <v/>
      </c>
      <c r="I260" s="36"/>
      <c r="J260" s="42">
        <f t="shared" si="117"/>
        <v>0</v>
      </c>
      <c r="K260" s="41" t="str">
        <f t="shared" si="118"/>
        <v/>
      </c>
      <c r="L260" s="25"/>
      <c r="M260" s="25"/>
      <c r="N260" s="26"/>
      <c r="O260" s="29">
        <f>IFERROR(('Q4 Setup'!$D$16-'Q4 Setup'!$E$16+SUMIFS($N$4:$N259,$C$4:$C259,'Q4 Setup'!$C$16)-SUMIFS($N$4:$N259,$C$4:$C259,'Q4 Setup'!$C$16,$B$4:$B259,"&lt;"&amp;$B260))/IFERROR(NETWORKDAYS($B260,'Q4 Setup'!$G$4),1),0)</f>
        <v>0</v>
      </c>
      <c r="P260" s="43" t="str">
        <f t="shared" si="119"/>
        <v/>
      </c>
    </row>
    <row r="261" spans="2:17" ht="18.75" customHeight="1" x14ac:dyDescent="0.2">
      <c r="B261" s="31">
        <v>46415</v>
      </c>
      <c r="C261" s="32">
        <f>'Q4 Setup'!$C$17</f>
        <v>0</v>
      </c>
      <c r="D261" s="33"/>
      <c r="E261" s="25"/>
      <c r="F261" s="34">
        <f t="shared" si="114"/>
        <v>0</v>
      </c>
      <c r="G261" s="34" t="str">
        <f t="shared" si="115"/>
        <v/>
      </c>
      <c r="H261" s="35" t="str">
        <f t="shared" si="116"/>
        <v/>
      </c>
      <c r="I261" s="36"/>
      <c r="J261" s="37">
        <f t="shared" si="117"/>
        <v>0</v>
      </c>
      <c r="K261" s="35" t="str">
        <f t="shared" si="118"/>
        <v/>
      </c>
      <c r="L261" s="25"/>
      <c r="M261" s="25"/>
      <c r="N261" s="26"/>
      <c r="O261" s="29">
        <f>IFERROR(('Q4 Setup'!$D$17-'Q4 Setup'!$E$17+SUMIFS($N$4:$N260,$C$4:$C260,'Q4 Setup'!$C$17)-SUMIFS($N$4:$N260,$C$4:$C260,'Q4 Setup'!$C$17,$B$4:$B260,"&lt;"&amp;$B261))/IFERROR(NETWORKDAYS($B261,'Q4 Setup'!$G$4),1),0)</f>
        <v>0</v>
      </c>
      <c r="P261" s="38" t="str">
        <f t="shared" si="119"/>
        <v/>
      </c>
    </row>
    <row r="262" spans="2:17" ht="18.75" customHeight="1" x14ac:dyDescent="0.2">
      <c r="B262" s="31">
        <v>46415</v>
      </c>
      <c r="C262" s="39">
        <f>'Q4 Setup'!$C$18</f>
        <v>0</v>
      </c>
      <c r="D262" s="33"/>
      <c r="E262" s="25"/>
      <c r="F262" s="40">
        <f t="shared" si="114"/>
        <v>0</v>
      </c>
      <c r="G262" s="40" t="str">
        <f t="shared" si="115"/>
        <v/>
      </c>
      <c r="H262" s="41" t="str">
        <f t="shared" si="116"/>
        <v/>
      </c>
      <c r="I262" s="36"/>
      <c r="J262" s="42">
        <f t="shared" si="117"/>
        <v>0</v>
      </c>
      <c r="K262" s="41" t="str">
        <f t="shared" si="118"/>
        <v/>
      </c>
      <c r="L262" s="25"/>
      <c r="M262" s="25"/>
      <c r="N262" s="26"/>
      <c r="O262" s="29">
        <f>IFERROR(('Q4 Setup'!$D$18-'Q4 Setup'!$E$18+SUMIFS($N$4:$N261,$C$4:$C261,'Q4 Setup'!$C$18)-SUMIFS($N$4:$N261,$C$4:$C261,'Q4 Setup'!$C$18,$B$4:$B261,"&lt;"&amp;$B262))/IFERROR(NETWORKDAYS($B262,'Q4 Setup'!$G$4),1),0)</f>
        <v>0</v>
      </c>
      <c r="P262" s="43" t="str">
        <f t="shared" si="119"/>
        <v/>
      </c>
    </row>
    <row r="263" spans="2:17" ht="4.5" customHeight="1" x14ac:dyDescent="0.2"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</row>
    <row r="264" spans="2:17" ht="18.75" customHeight="1" x14ac:dyDescent="0.2">
      <c r="B264" s="31">
        <v>46416</v>
      </c>
      <c r="C264" s="32" t="str">
        <f>'Q4 Setup'!$C$7</f>
        <v>Rep 1</v>
      </c>
      <c r="D264" s="33"/>
      <c r="E264" s="25"/>
      <c r="F264" s="34">
        <f t="shared" ref="F264:F275" si="120">IFERROR(D264*7.5,"")</f>
        <v>0</v>
      </c>
      <c r="G264" s="34" t="str">
        <f t="shared" ref="G264:G275" si="121">IFERROR(E264/D264,"")</f>
        <v/>
      </c>
      <c r="H264" s="35" t="str">
        <f t="shared" ref="H264:H275" si="122">IFERROR(E264/F264,"")</f>
        <v/>
      </c>
      <c r="I264" s="36"/>
      <c r="J264" s="37">
        <f t="shared" ref="J264:J275" si="123">IFERROR(D264*0.375/24,"")</f>
        <v>0</v>
      </c>
      <c r="K264" s="35" t="str">
        <f t="shared" ref="K264:K275" si="124">IFERROR(I264/J264,"")</f>
        <v/>
      </c>
      <c r="L264" s="25"/>
      <c r="M264" s="25"/>
      <c r="N264" s="26"/>
      <c r="O264" s="29">
        <f>IFERROR(('Q4 Setup'!$D$7-'Q4 Setup'!$E$7+SUMIFS($N$4:$N263,$C$4:$C263,'Q4 Setup'!$C$7)-SUMIFS($N$4:$N263,$C$4:$C263,'Q4 Setup'!$C$7,$B$4:$B263,"&lt;"&amp;$B264))/IFERROR(NETWORKDAYS($B264,'Q4 Setup'!$G$4),1),0)</f>
        <v>0</v>
      </c>
      <c r="P264" s="38" t="str">
        <f t="shared" ref="P264:P275" si="125">IFERROR(N264/O264,"")</f>
        <v/>
      </c>
    </row>
    <row r="265" spans="2:17" ht="18.75" customHeight="1" x14ac:dyDescent="0.2">
      <c r="B265" s="31">
        <v>46416</v>
      </c>
      <c r="C265" s="39" t="str">
        <f>'Q4 Setup'!$C$8</f>
        <v>Rep 2</v>
      </c>
      <c r="D265" s="33"/>
      <c r="E265" s="25"/>
      <c r="F265" s="40">
        <f t="shared" si="120"/>
        <v>0</v>
      </c>
      <c r="G265" s="40" t="str">
        <f t="shared" si="121"/>
        <v/>
      </c>
      <c r="H265" s="41" t="str">
        <f t="shared" si="122"/>
        <v/>
      </c>
      <c r="I265" s="36"/>
      <c r="J265" s="42">
        <f t="shared" si="123"/>
        <v>0</v>
      </c>
      <c r="K265" s="41" t="str">
        <f t="shared" si="124"/>
        <v/>
      </c>
      <c r="L265" s="25"/>
      <c r="M265" s="25"/>
      <c r="N265" s="26"/>
      <c r="O265" s="29">
        <f>IFERROR(('Q4 Setup'!$D$8-'Q4 Setup'!$E$8+SUMIFS($N$4:$N264,$C$4:$C264,'Q4 Setup'!$C$8)-SUMIFS($N$4:$N264,$C$4:$C264,'Q4 Setup'!$C$8,$B$4:$B264,"&lt;"&amp;$B265))/IFERROR(NETWORKDAYS($B265,'Q4 Setup'!$G$4),1),0)</f>
        <v>0</v>
      </c>
      <c r="P265" s="43" t="str">
        <f t="shared" si="125"/>
        <v/>
      </c>
    </row>
    <row r="266" spans="2:17" ht="18.75" customHeight="1" x14ac:dyDescent="0.2">
      <c r="B266" s="31">
        <v>46416</v>
      </c>
      <c r="C266" s="32" t="str">
        <f>'Q4 Setup'!$C$9</f>
        <v>Rep 3</v>
      </c>
      <c r="D266" s="33"/>
      <c r="E266" s="25"/>
      <c r="F266" s="34">
        <f t="shared" si="120"/>
        <v>0</v>
      </c>
      <c r="G266" s="34" t="str">
        <f t="shared" si="121"/>
        <v/>
      </c>
      <c r="H266" s="35" t="str">
        <f t="shared" si="122"/>
        <v/>
      </c>
      <c r="I266" s="36"/>
      <c r="J266" s="37">
        <f t="shared" si="123"/>
        <v>0</v>
      </c>
      <c r="K266" s="35" t="str">
        <f t="shared" si="124"/>
        <v/>
      </c>
      <c r="L266" s="25"/>
      <c r="M266" s="25"/>
      <c r="N266" s="26"/>
      <c r="O266" s="29">
        <f>IFERROR(('Q4 Setup'!$D$9-'Q4 Setup'!$E$9+SUMIFS($N$4:$N265,$C$4:$C265,'Q4 Setup'!$C$9)-SUMIFS($N$4:$N265,$C$4:$C265,'Q4 Setup'!$C$9,$B$4:$B265,"&lt;"&amp;$B266))/IFERROR(NETWORKDAYS($B266,'Q4 Setup'!$G$4),1),0)</f>
        <v>0</v>
      </c>
      <c r="P266" s="38" t="str">
        <f t="shared" si="125"/>
        <v/>
      </c>
    </row>
    <row r="267" spans="2:17" ht="18.75" customHeight="1" x14ac:dyDescent="0.2">
      <c r="B267" s="31">
        <v>46416</v>
      </c>
      <c r="C267" s="39" t="str">
        <f>'Q4 Setup'!$C$10</f>
        <v>Rep 4</v>
      </c>
      <c r="D267" s="33"/>
      <c r="E267" s="25"/>
      <c r="F267" s="40">
        <f t="shared" si="120"/>
        <v>0</v>
      </c>
      <c r="G267" s="40" t="str">
        <f t="shared" si="121"/>
        <v/>
      </c>
      <c r="H267" s="41" t="str">
        <f t="shared" si="122"/>
        <v/>
      </c>
      <c r="I267" s="36"/>
      <c r="J267" s="42">
        <f t="shared" si="123"/>
        <v>0</v>
      </c>
      <c r="K267" s="41" t="str">
        <f t="shared" si="124"/>
        <v/>
      </c>
      <c r="L267" s="25"/>
      <c r="M267" s="25"/>
      <c r="N267" s="26"/>
      <c r="O267" s="29">
        <f>IFERROR(('Q4 Setup'!$D$10-'Q4 Setup'!$E$10+SUMIFS($N$4:$N266,$C$4:$C266,'Q4 Setup'!$C$10)-SUMIFS($N$4:$N266,$C$4:$C266,'Q4 Setup'!$C$10,$B$4:$B266,"&lt;"&amp;$B267))/IFERROR(NETWORKDAYS($B267,'Q4 Setup'!$G$4),1),0)</f>
        <v>0</v>
      </c>
      <c r="P267" s="43" t="str">
        <f t="shared" si="125"/>
        <v/>
      </c>
    </row>
    <row r="268" spans="2:17" ht="18.75" customHeight="1" x14ac:dyDescent="0.2">
      <c r="B268" s="31">
        <v>46416</v>
      </c>
      <c r="C268" s="32" t="str">
        <f>'Q4 Setup'!$C$11</f>
        <v>Rep 5</v>
      </c>
      <c r="D268" s="33"/>
      <c r="E268" s="25"/>
      <c r="F268" s="34">
        <f t="shared" si="120"/>
        <v>0</v>
      </c>
      <c r="G268" s="34" t="str">
        <f t="shared" si="121"/>
        <v/>
      </c>
      <c r="H268" s="35" t="str">
        <f t="shared" si="122"/>
        <v/>
      </c>
      <c r="I268" s="36"/>
      <c r="J268" s="37">
        <f t="shared" si="123"/>
        <v>0</v>
      </c>
      <c r="K268" s="35" t="str">
        <f t="shared" si="124"/>
        <v/>
      </c>
      <c r="L268" s="25"/>
      <c r="M268" s="25"/>
      <c r="N268" s="26"/>
      <c r="O268" s="29">
        <f>IFERROR(('Q4 Setup'!$D$11-'Q4 Setup'!$E$11+SUMIFS($N$4:$N267,$C$4:$C267,'Q4 Setup'!$C$11)-SUMIFS($N$4:$N267,$C$4:$C267,'Q4 Setup'!$C$11,$B$4:$B267,"&lt;"&amp;$B268))/IFERROR(NETWORKDAYS($B268,'Q4 Setup'!$G$4),1),0)</f>
        <v>0</v>
      </c>
      <c r="P268" s="38" t="str">
        <f t="shared" si="125"/>
        <v/>
      </c>
    </row>
    <row r="269" spans="2:17" ht="18.75" customHeight="1" x14ac:dyDescent="0.2">
      <c r="B269" s="31">
        <v>46416</v>
      </c>
      <c r="C269" s="39" t="str">
        <f>'Q4 Setup'!$C$12</f>
        <v>Rep 6</v>
      </c>
      <c r="D269" s="33"/>
      <c r="E269" s="25"/>
      <c r="F269" s="40">
        <f t="shared" si="120"/>
        <v>0</v>
      </c>
      <c r="G269" s="40" t="str">
        <f t="shared" si="121"/>
        <v/>
      </c>
      <c r="H269" s="41" t="str">
        <f t="shared" si="122"/>
        <v/>
      </c>
      <c r="I269" s="36"/>
      <c r="J269" s="42">
        <f t="shared" si="123"/>
        <v>0</v>
      </c>
      <c r="K269" s="41" t="str">
        <f t="shared" si="124"/>
        <v/>
      </c>
      <c r="L269" s="25"/>
      <c r="M269" s="25"/>
      <c r="N269" s="26"/>
      <c r="O269" s="29">
        <f>IFERROR(('Q4 Setup'!$D$12-'Q4 Setup'!$E$12+SUMIFS($N$4:$N268,$C$4:$C268,'Q4 Setup'!$C$12)-SUMIFS($N$4:$N268,$C$4:$C268,'Q4 Setup'!$C$12,$B$4:$B268,"&lt;"&amp;$B269))/IFERROR(NETWORKDAYS($B269,'Q4 Setup'!$G$4),1),0)</f>
        <v>0</v>
      </c>
      <c r="P269" s="43" t="str">
        <f t="shared" si="125"/>
        <v/>
      </c>
    </row>
    <row r="270" spans="2:17" ht="18.75" customHeight="1" x14ac:dyDescent="0.2">
      <c r="B270" s="31">
        <v>46416</v>
      </c>
      <c r="C270" s="32" t="str">
        <f>'Q4 Setup'!$C$13</f>
        <v>Rep 7</v>
      </c>
      <c r="D270" s="33"/>
      <c r="E270" s="25"/>
      <c r="F270" s="34">
        <f t="shared" si="120"/>
        <v>0</v>
      </c>
      <c r="G270" s="34" t="str">
        <f t="shared" si="121"/>
        <v/>
      </c>
      <c r="H270" s="35" t="str">
        <f t="shared" si="122"/>
        <v/>
      </c>
      <c r="I270" s="36"/>
      <c r="J270" s="37">
        <f t="shared" si="123"/>
        <v>0</v>
      </c>
      <c r="K270" s="35" t="str">
        <f t="shared" si="124"/>
        <v/>
      </c>
      <c r="L270" s="25"/>
      <c r="M270" s="25"/>
      <c r="N270" s="26"/>
      <c r="O270" s="29">
        <f>IFERROR(('Q4 Setup'!$D$13-'Q4 Setup'!$E$13+SUMIFS($N$4:$N269,$C$4:$C269,'Q4 Setup'!$C$13)-SUMIFS($N$4:$N269,$C$4:$C269,'Q4 Setup'!$C$13,$B$4:$B269,"&lt;"&amp;$B270))/IFERROR(NETWORKDAYS($B270,'Q4 Setup'!$G$4),1),0)</f>
        <v>0</v>
      </c>
      <c r="P270" s="38" t="str">
        <f t="shared" si="125"/>
        <v/>
      </c>
    </row>
    <row r="271" spans="2:17" ht="18.75" customHeight="1" x14ac:dyDescent="0.2">
      <c r="B271" s="31">
        <v>46416</v>
      </c>
      <c r="C271" s="39" t="str">
        <f>'Q4 Setup'!$C$14</f>
        <v>Rep 8</v>
      </c>
      <c r="D271" s="33"/>
      <c r="E271" s="25"/>
      <c r="F271" s="40">
        <f t="shared" si="120"/>
        <v>0</v>
      </c>
      <c r="G271" s="40" t="str">
        <f t="shared" si="121"/>
        <v/>
      </c>
      <c r="H271" s="41" t="str">
        <f t="shared" si="122"/>
        <v/>
      </c>
      <c r="I271" s="36"/>
      <c r="J271" s="42">
        <f t="shared" si="123"/>
        <v>0</v>
      </c>
      <c r="K271" s="41" t="str">
        <f t="shared" si="124"/>
        <v/>
      </c>
      <c r="L271" s="25"/>
      <c r="M271" s="25"/>
      <c r="N271" s="26"/>
      <c r="O271" s="29">
        <f>IFERROR(('Q4 Setup'!$D$14-'Q4 Setup'!$E$14+SUMIFS($N$4:$N270,$C$4:$C270,'Q4 Setup'!$C$14)-SUMIFS($N$4:$N270,$C$4:$C270,'Q4 Setup'!$C$14,$B$4:$B270,"&lt;"&amp;$B271))/IFERROR(NETWORKDAYS($B271,'Q4 Setup'!$G$4),1),0)</f>
        <v>0</v>
      </c>
      <c r="P271" s="43" t="str">
        <f t="shared" si="125"/>
        <v/>
      </c>
    </row>
    <row r="272" spans="2:17" ht="18.75" customHeight="1" x14ac:dyDescent="0.2">
      <c r="B272" s="31">
        <v>46416</v>
      </c>
      <c r="C272" s="32" t="str">
        <f>'Q4 Setup'!$C$15</f>
        <v>Rep 9</v>
      </c>
      <c r="D272" s="33"/>
      <c r="E272" s="25"/>
      <c r="F272" s="34">
        <f t="shared" si="120"/>
        <v>0</v>
      </c>
      <c r="G272" s="34" t="str">
        <f t="shared" si="121"/>
        <v/>
      </c>
      <c r="H272" s="35" t="str">
        <f t="shared" si="122"/>
        <v/>
      </c>
      <c r="I272" s="36"/>
      <c r="J272" s="37">
        <f t="shared" si="123"/>
        <v>0</v>
      </c>
      <c r="K272" s="35" t="str">
        <f t="shared" si="124"/>
        <v/>
      </c>
      <c r="L272" s="25"/>
      <c r="M272" s="25"/>
      <c r="N272" s="26"/>
      <c r="O272" s="29">
        <f>IFERROR(('Q4 Setup'!$D$15-'Q4 Setup'!$E$15+SUMIFS($N$4:$N271,$C$4:$C271,'Q4 Setup'!$C$15)-SUMIFS($N$4:$N271,$C$4:$C271,'Q4 Setup'!$C$15,$B$4:$B271,"&lt;"&amp;$B272))/IFERROR(NETWORKDAYS($B272,'Q4 Setup'!$G$4),1),0)</f>
        <v>0</v>
      </c>
      <c r="P272" s="38" t="str">
        <f t="shared" si="125"/>
        <v/>
      </c>
    </row>
    <row r="273" spans="2:17" ht="18.75" customHeight="1" x14ac:dyDescent="0.2">
      <c r="B273" s="31">
        <v>46416</v>
      </c>
      <c r="C273" s="39" t="str">
        <f>'Q4 Setup'!$C$16</f>
        <v>Rep 10</v>
      </c>
      <c r="D273" s="33"/>
      <c r="E273" s="25"/>
      <c r="F273" s="40">
        <f t="shared" si="120"/>
        <v>0</v>
      </c>
      <c r="G273" s="40" t="str">
        <f t="shared" si="121"/>
        <v/>
      </c>
      <c r="H273" s="41" t="str">
        <f t="shared" si="122"/>
        <v/>
      </c>
      <c r="I273" s="36"/>
      <c r="J273" s="42">
        <f t="shared" si="123"/>
        <v>0</v>
      </c>
      <c r="K273" s="41" t="str">
        <f t="shared" si="124"/>
        <v/>
      </c>
      <c r="L273" s="25"/>
      <c r="M273" s="25"/>
      <c r="N273" s="26"/>
      <c r="O273" s="29">
        <f>IFERROR(('Q4 Setup'!$D$16-'Q4 Setup'!$E$16+SUMIFS($N$4:$N272,$C$4:$C272,'Q4 Setup'!$C$16)-SUMIFS($N$4:$N272,$C$4:$C272,'Q4 Setup'!$C$16,$B$4:$B272,"&lt;"&amp;$B273))/IFERROR(NETWORKDAYS($B273,'Q4 Setup'!$G$4),1),0)</f>
        <v>0</v>
      </c>
      <c r="P273" s="43" t="str">
        <f t="shared" si="125"/>
        <v/>
      </c>
    </row>
    <row r="274" spans="2:17" ht="18.75" customHeight="1" x14ac:dyDescent="0.2">
      <c r="B274" s="31">
        <v>46416</v>
      </c>
      <c r="C274" s="32">
        <f>'Q4 Setup'!$C$17</f>
        <v>0</v>
      </c>
      <c r="D274" s="33"/>
      <c r="E274" s="25"/>
      <c r="F274" s="34">
        <f t="shared" si="120"/>
        <v>0</v>
      </c>
      <c r="G274" s="34" t="str">
        <f t="shared" si="121"/>
        <v/>
      </c>
      <c r="H274" s="35" t="str">
        <f t="shared" si="122"/>
        <v/>
      </c>
      <c r="I274" s="36"/>
      <c r="J274" s="37">
        <f t="shared" si="123"/>
        <v>0</v>
      </c>
      <c r="K274" s="35" t="str">
        <f t="shared" si="124"/>
        <v/>
      </c>
      <c r="L274" s="25"/>
      <c r="M274" s="25"/>
      <c r="N274" s="26"/>
      <c r="O274" s="29">
        <f>IFERROR(('Q4 Setup'!$D$17-'Q4 Setup'!$E$17+SUMIFS($N$4:$N273,$C$4:$C273,'Q4 Setup'!$C$17)-SUMIFS($N$4:$N273,$C$4:$C273,'Q4 Setup'!$C$17,$B$4:$B273,"&lt;"&amp;$B274))/IFERROR(NETWORKDAYS($B274,'Q4 Setup'!$G$4),1),0)</f>
        <v>0</v>
      </c>
      <c r="P274" s="38" t="str">
        <f t="shared" si="125"/>
        <v/>
      </c>
    </row>
    <row r="275" spans="2:17" ht="18.75" customHeight="1" x14ac:dyDescent="0.2">
      <c r="B275" s="31">
        <v>46416</v>
      </c>
      <c r="C275" s="39">
        <f>'Q4 Setup'!$C$18</f>
        <v>0</v>
      </c>
      <c r="D275" s="33"/>
      <c r="E275" s="25"/>
      <c r="F275" s="40">
        <f t="shared" si="120"/>
        <v>0</v>
      </c>
      <c r="G275" s="40" t="str">
        <f t="shared" si="121"/>
        <v/>
      </c>
      <c r="H275" s="41" t="str">
        <f t="shared" si="122"/>
        <v/>
      </c>
      <c r="I275" s="36"/>
      <c r="J275" s="42">
        <f t="shared" si="123"/>
        <v>0</v>
      </c>
      <c r="K275" s="41" t="str">
        <f t="shared" si="124"/>
        <v/>
      </c>
      <c r="L275" s="25"/>
      <c r="M275" s="25"/>
      <c r="N275" s="26"/>
      <c r="O275" s="29">
        <f>IFERROR(('Q4 Setup'!$D$18-'Q4 Setup'!$E$18+SUMIFS($N$4:$N274,$C$4:$C274,'Q4 Setup'!$C$18)-SUMIFS($N$4:$N274,$C$4:$C274,'Q4 Setup'!$C$18,$B$4:$B274,"&lt;"&amp;$B275))/IFERROR(NETWORKDAYS($B275,'Q4 Setup'!$G$4),1),0)</f>
        <v>0</v>
      </c>
      <c r="P275" s="43" t="str">
        <f t="shared" si="125"/>
        <v/>
      </c>
    </row>
    <row r="276" spans="2:17" ht="4.5" customHeight="1" x14ac:dyDescent="0.2"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</row>
    <row r="277" spans="2:17" ht="18.75" customHeight="1" x14ac:dyDescent="0.2">
      <c r="B277" s="31">
        <v>46419</v>
      </c>
      <c r="C277" s="32" t="str">
        <f>'Q4 Setup'!$C$7</f>
        <v>Rep 1</v>
      </c>
      <c r="D277" s="33"/>
      <c r="E277" s="25"/>
      <c r="F277" s="34">
        <f t="shared" ref="F277:F288" si="126">IFERROR(D277*7.5,"")</f>
        <v>0</v>
      </c>
      <c r="G277" s="34" t="str">
        <f t="shared" ref="G277:G288" si="127">IFERROR(E277/D277,"")</f>
        <v/>
      </c>
      <c r="H277" s="35" t="str">
        <f t="shared" ref="H277:H288" si="128">IFERROR(E277/F277,"")</f>
        <v/>
      </c>
      <c r="I277" s="36"/>
      <c r="J277" s="37">
        <f t="shared" ref="J277:J288" si="129">IFERROR(D277*0.375/24,"")</f>
        <v>0</v>
      </c>
      <c r="K277" s="35" t="str">
        <f t="shared" ref="K277:K288" si="130">IFERROR(I277/J277,"")</f>
        <v/>
      </c>
      <c r="L277" s="25"/>
      <c r="M277" s="25"/>
      <c r="N277" s="26"/>
      <c r="O277" s="29">
        <f>IFERROR(('Q4 Setup'!$D$7-'Q4 Setup'!$E$7+SUMIFS($N$4:$N276,$C$4:$C276,'Q4 Setup'!$C$7)-SUMIFS($N$4:$N276,$C$4:$C276,'Q4 Setup'!$C$7,$B$4:$B276,"&lt;"&amp;$B277))/IFERROR(NETWORKDAYS($B277,'Q4 Setup'!$G$4),1),0)</f>
        <v>0</v>
      </c>
      <c r="P277" s="38" t="str">
        <f t="shared" ref="P277:P288" si="131">IFERROR(N277/O277,"")</f>
        <v/>
      </c>
    </row>
    <row r="278" spans="2:17" ht="18.75" customHeight="1" x14ac:dyDescent="0.2">
      <c r="B278" s="31">
        <v>46419</v>
      </c>
      <c r="C278" s="39" t="str">
        <f>'Q4 Setup'!$C$8</f>
        <v>Rep 2</v>
      </c>
      <c r="D278" s="33"/>
      <c r="E278" s="25"/>
      <c r="F278" s="40">
        <f t="shared" si="126"/>
        <v>0</v>
      </c>
      <c r="G278" s="40" t="str">
        <f t="shared" si="127"/>
        <v/>
      </c>
      <c r="H278" s="41" t="str">
        <f t="shared" si="128"/>
        <v/>
      </c>
      <c r="I278" s="36"/>
      <c r="J278" s="42">
        <f t="shared" si="129"/>
        <v>0</v>
      </c>
      <c r="K278" s="41" t="str">
        <f t="shared" si="130"/>
        <v/>
      </c>
      <c r="L278" s="25"/>
      <c r="M278" s="25"/>
      <c r="N278" s="26"/>
      <c r="O278" s="29">
        <f>IFERROR(('Q4 Setup'!$D$8-'Q4 Setup'!$E$8+SUMIFS($N$4:$N277,$C$4:$C277,'Q4 Setup'!$C$8)-SUMIFS($N$4:$N277,$C$4:$C277,'Q4 Setup'!$C$8,$B$4:$B277,"&lt;"&amp;$B278))/IFERROR(NETWORKDAYS($B278,'Q4 Setup'!$G$4),1),0)</f>
        <v>0</v>
      </c>
      <c r="P278" s="43" t="str">
        <f t="shared" si="131"/>
        <v/>
      </c>
    </row>
    <row r="279" spans="2:17" ht="18.75" customHeight="1" x14ac:dyDescent="0.2">
      <c r="B279" s="31">
        <v>46419</v>
      </c>
      <c r="C279" s="32" t="str">
        <f>'Q4 Setup'!$C$9</f>
        <v>Rep 3</v>
      </c>
      <c r="D279" s="33"/>
      <c r="E279" s="25"/>
      <c r="F279" s="34">
        <f t="shared" si="126"/>
        <v>0</v>
      </c>
      <c r="G279" s="34" t="str">
        <f t="shared" si="127"/>
        <v/>
      </c>
      <c r="H279" s="35" t="str">
        <f t="shared" si="128"/>
        <v/>
      </c>
      <c r="I279" s="36"/>
      <c r="J279" s="37">
        <f t="shared" si="129"/>
        <v>0</v>
      </c>
      <c r="K279" s="35" t="str">
        <f t="shared" si="130"/>
        <v/>
      </c>
      <c r="L279" s="25"/>
      <c r="M279" s="25"/>
      <c r="N279" s="26"/>
      <c r="O279" s="29">
        <f>IFERROR(('Q4 Setup'!$D$9-'Q4 Setup'!$E$9+SUMIFS($N$4:$N278,$C$4:$C278,'Q4 Setup'!$C$9)-SUMIFS($N$4:$N278,$C$4:$C278,'Q4 Setup'!$C$9,$B$4:$B278,"&lt;"&amp;$B279))/IFERROR(NETWORKDAYS($B279,'Q4 Setup'!$G$4),1),0)</f>
        <v>0</v>
      </c>
      <c r="P279" s="38" t="str">
        <f t="shared" si="131"/>
        <v/>
      </c>
    </row>
    <row r="280" spans="2:17" ht="18.75" customHeight="1" x14ac:dyDescent="0.2">
      <c r="B280" s="31">
        <v>46419</v>
      </c>
      <c r="C280" s="39" t="str">
        <f>'Q4 Setup'!$C$10</f>
        <v>Rep 4</v>
      </c>
      <c r="D280" s="33"/>
      <c r="E280" s="25"/>
      <c r="F280" s="40">
        <f t="shared" si="126"/>
        <v>0</v>
      </c>
      <c r="G280" s="40" t="str">
        <f t="shared" si="127"/>
        <v/>
      </c>
      <c r="H280" s="41" t="str">
        <f t="shared" si="128"/>
        <v/>
      </c>
      <c r="I280" s="36"/>
      <c r="J280" s="42">
        <f t="shared" si="129"/>
        <v>0</v>
      </c>
      <c r="K280" s="41" t="str">
        <f t="shared" si="130"/>
        <v/>
      </c>
      <c r="L280" s="25"/>
      <c r="M280" s="25"/>
      <c r="N280" s="26"/>
      <c r="O280" s="29">
        <f>IFERROR(('Q4 Setup'!$D$10-'Q4 Setup'!$E$10+SUMIFS($N$4:$N279,$C$4:$C279,'Q4 Setup'!$C$10)-SUMIFS($N$4:$N279,$C$4:$C279,'Q4 Setup'!$C$10,$B$4:$B279,"&lt;"&amp;$B280))/IFERROR(NETWORKDAYS($B280,'Q4 Setup'!$G$4),1),0)</f>
        <v>0</v>
      </c>
      <c r="P280" s="43" t="str">
        <f t="shared" si="131"/>
        <v/>
      </c>
    </row>
    <row r="281" spans="2:17" ht="18.75" customHeight="1" x14ac:dyDescent="0.2">
      <c r="B281" s="31">
        <v>46419</v>
      </c>
      <c r="C281" s="32" t="str">
        <f>'Q4 Setup'!$C$11</f>
        <v>Rep 5</v>
      </c>
      <c r="D281" s="33"/>
      <c r="E281" s="25"/>
      <c r="F281" s="34">
        <f t="shared" si="126"/>
        <v>0</v>
      </c>
      <c r="G281" s="34" t="str">
        <f t="shared" si="127"/>
        <v/>
      </c>
      <c r="H281" s="35" t="str">
        <f t="shared" si="128"/>
        <v/>
      </c>
      <c r="I281" s="36"/>
      <c r="J281" s="37">
        <f t="shared" si="129"/>
        <v>0</v>
      </c>
      <c r="K281" s="35" t="str">
        <f t="shared" si="130"/>
        <v/>
      </c>
      <c r="L281" s="25"/>
      <c r="M281" s="25"/>
      <c r="N281" s="26"/>
      <c r="O281" s="29">
        <f>IFERROR(('Q4 Setup'!$D$11-'Q4 Setup'!$E$11+SUMIFS($N$4:$N280,$C$4:$C280,'Q4 Setup'!$C$11)-SUMIFS($N$4:$N280,$C$4:$C280,'Q4 Setup'!$C$11,$B$4:$B280,"&lt;"&amp;$B281))/IFERROR(NETWORKDAYS($B281,'Q4 Setup'!$G$4),1),0)</f>
        <v>0</v>
      </c>
      <c r="P281" s="38" t="str">
        <f t="shared" si="131"/>
        <v/>
      </c>
    </row>
    <row r="282" spans="2:17" ht="18.75" customHeight="1" x14ac:dyDescent="0.2">
      <c r="B282" s="31">
        <v>46419</v>
      </c>
      <c r="C282" s="39" t="str">
        <f>'Q4 Setup'!$C$12</f>
        <v>Rep 6</v>
      </c>
      <c r="D282" s="33"/>
      <c r="E282" s="25"/>
      <c r="F282" s="40">
        <f t="shared" si="126"/>
        <v>0</v>
      </c>
      <c r="G282" s="40" t="str">
        <f t="shared" si="127"/>
        <v/>
      </c>
      <c r="H282" s="41" t="str">
        <f t="shared" si="128"/>
        <v/>
      </c>
      <c r="I282" s="36"/>
      <c r="J282" s="42">
        <f t="shared" si="129"/>
        <v>0</v>
      </c>
      <c r="K282" s="41" t="str">
        <f t="shared" si="130"/>
        <v/>
      </c>
      <c r="L282" s="25"/>
      <c r="M282" s="25"/>
      <c r="N282" s="26"/>
      <c r="O282" s="29">
        <f>IFERROR(('Q4 Setup'!$D$12-'Q4 Setup'!$E$12+SUMIFS($N$4:$N281,$C$4:$C281,'Q4 Setup'!$C$12)-SUMIFS($N$4:$N281,$C$4:$C281,'Q4 Setup'!$C$12,$B$4:$B281,"&lt;"&amp;$B282))/IFERROR(NETWORKDAYS($B282,'Q4 Setup'!$G$4),1),0)</f>
        <v>0</v>
      </c>
      <c r="P282" s="43" t="str">
        <f t="shared" si="131"/>
        <v/>
      </c>
    </row>
    <row r="283" spans="2:17" ht="18.75" customHeight="1" x14ac:dyDescent="0.2">
      <c r="B283" s="31">
        <v>46419</v>
      </c>
      <c r="C283" s="32" t="str">
        <f>'Q4 Setup'!$C$13</f>
        <v>Rep 7</v>
      </c>
      <c r="D283" s="33"/>
      <c r="E283" s="25"/>
      <c r="F283" s="34">
        <f t="shared" si="126"/>
        <v>0</v>
      </c>
      <c r="G283" s="34" t="str">
        <f t="shared" si="127"/>
        <v/>
      </c>
      <c r="H283" s="35" t="str">
        <f t="shared" si="128"/>
        <v/>
      </c>
      <c r="I283" s="36"/>
      <c r="J283" s="37">
        <f t="shared" si="129"/>
        <v>0</v>
      </c>
      <c r="K283" s="35" t="str">
        <f t="shared" si="130"/>
        <v/>
      </c>
      <c r="L283" s="25"/>
      <c r="M283" s="25"/>
      <c r="N283" s="26"/>
      <c r="O283" s="29">
        <f>IFERROR(('Q4 Setup'!$D$13-'Q4 Setup'!$E$13+SUMIFS($N$4:$N282,$C$4:$C282,'Q4 Setup'!$C$13)-SUMIFS($N$4:$N282,$C$4:$C282,'Q4 Setup'!$C$13,$B$4:$B282,"&lt;"&amp;$B283))/IFERROR(NETWORKDAYS($B283,'Q4 Setup'!$G$4),1),0)</f>
        <v>0</v>
      </c>
      <c r="P283" s="38" t="str">
        <f t="shared" si="131"/>
        <v/>
      </c>
    </row>
    <row r="284" spans="2:17" ht="18.75" customHeight="1" x14ac:dyDescent="0.2">
      <c r="B284" s="31">
        <v>46419</v>
      </c>
      <c r="C284" s="39" t="str">
        <f>'Q4 Setup'!$C$14</f>
        <v>Rep 8</v>
      </c>
      <c r="D284" s="33"/>
      <c r="E284" s="25"/>
      <c r="F284" s="40">
        <f t="shared" si="126"/>
        <v>0</v>
      </c>
      <c r="G284" s="40" t="str">
        <f t="shared" si="127"/>
        <v/>
      </c>
      <c r="H284" s="41" t="str">
        <f t="shared" si="128"/>
        <v/>
      </c>
      <c r="I284" s="36"/>
      <c r="J284" s="42">
        <f t="shared" si="129"/>
        <v>0</v>
      </c>
      <c r="K284" s="41" t="str">
        <f t="shared" si="130"/>
        <v/>
      </c>
      <c r="L284" s="25"/>
      <c r="M284" s="25"/>
      <c r="N284" s="26"/>
      <c r="O284" s="29">
        <f>IFERROR(('Q4 Setup'!$D$14-'Q4 Setup'!$E$14+SUMIFS($N$4:$N283,$C$4:$C283,'Q4 Setup'!$C$14)-SUMIFS($N$4:$N283,$C$4:$C283,'Q4 Setup'!$C$14,$B$4:$B283,"&lt;"&amp;$B284))/IFERROR(NETWORKDAYS($B284,'Q4 Setup'!$G$4),1),0)</f>
        <v>0</v>
      </c>
      <c r="P284" s="43" t="str">
        <f t="shared" si="131"/>
        <v/>
      </c>
    </row>
    <row r="285" spans="2:17" ht="18.75" customHeight="1" x14ac:dyDescent="0.2">
      <c r="B285" s="31">
        <v>46419</v>
      </c>
      <c r="C285" s="32" t="str">
        <f>'Q4 Setup'!$C$15</f>
        <v>Rep 9</v>
      </c>
      <c r="D285" s="33"/>
      <c r="E285" s="25"/>
      <c r="F285" s="34">
        <f t="shared" si="126"/>
        <v>0</v>
      </c>
      <c r="G285" s="34" t="str">
        <f t="shared" si="127"/>
        <v/>
      </c>
      <c r="H285" s="35" t="str">
        <f t="shared" si="128"/>
        <v/>
      </c>
      <c r="I285" s="36"/>
      <c r="J285" s="37">
        <f t="shared" si="129"/>
        <v>0</v>
      </c>
      <c r="K285" s="35" t="str">
        <f t="shared" si="130"/>
        <v/>
      </c>
      <c r="L285" s="25"/>
      <c r="M285" s="25"/>
      <c r="N285" s="26"/>
      <c r="O285" s="29">
        <f>IFERROR(('Q4 Setup'!$D$15-'Q4 Setup'!$E$15+SUMIFS($N$4:$N284,$C$4:$C284,'Q4 Setup'!$C$15)-SUMIFS($N$4:$N284,$C$4:$C284,'Q4 Setup'!$C$15,$B$4:$B284,"&lt;"&amp;$B285))/IFERROR(NETWORKDAYS($B285,'Q4 Setup'!$G$4),1),0)</f>
        <v>0</v>
      </c>
      <c r="P285" s="38" t="str">
        <f t="shared" si="131"/>
        <v/>
      </c>
    </row>
    <row r="286" spans="2:17" ht="18.75" customHeight="1" x14ac:dyDescent="0.2">
      <c r="B286" s="31">
        <v>46419</v>
      </c>
      <c r="C286" s="39" t="str">
        <f>'Q4 Setup'!$C$16</f>
        <v>Rep 10</v>
      </c>
      <c r="D286" s="33"/>
      <c r="E286" s="25"/>
      <c r="F286" s="40">
        <f t="shared" si="126"/>
        <v>0</v>
      </c>
      <c r="G286" s="40" t="str">
        <f t="shared" si="127"/>
        <v/>
      </c>
      <c r="H286" s="41" t="str">
        <f t="shared" si="128"/>
        <v/>
      </c>
      <c r="I286" s="36"/>
      <c r="J286" s="42">
        <f t="shared" si="129"/>
        <v>0</v>
      </c>
      <c r="K286" s="41" t="str">
        <f t="shared" si="130"/>
        <v/>
      </c>
      <c r="L286" s="25"/>
      <c r="M286" s="25"/>
      <c r="N286" s="26"/>
      <c r="O286" s="29">
        <f>IFERROR(('Q4 Setup'!$D$16-'Q4 Setup'!$E$16+SUMIFS($N$4:$N285,$C$4:$C285,'Q4 Setup'!$C$16)-SUMIFS($N$4:$N285,$C$4:$C285,'Q4 Setup'!$C$16,$B$4:$B285,"&lt;"&amp;$B286))/IFERROR(NETWORKDAYS($B286,'Q4 Setup'!$G$4),1),0)</f>
        <v>0</v>
      </c>
      <c r="P286" s="43" t="str">
        <f t="shared" si="131"/>
        <v/>
      </c>
    </row>
    <row r="287" spans="2:17" ht="18.75" customHeight="1" x14ac:dyDescent="0.2">
      <c r="B287" s="31">
        <v>46419</v>
      </c>
      <c r="C287" s="32">
        <f>'Q4 Setup'!$C$17</f>
        <v>0</v>
      </c>
      <c r="D287" s="33"/>
      <c r="E287" s="25"/>
      <c r="F287" s="34">
        <f t="shared" si="126"/>
        <v>0</v>
      </c>
      <c r="G287" s="34" t="str">
        <f t="shared" si="127"/>
        <v/>
      </c>
      <c r="H287" s="35" t="str">
        <f t="shared" si="128"/>
        <v/>
      </c>
      <c r="I287" s="36"/>
      <c r="J287" s="37">
        <f t="shared" si="129"/>
        <v>0</v>
      </c>
      <c r="K287" s="35" t="str">
        <f t="shared" si="130"/>
        <v/>
      </c>
      <c r="L287" s="25"/>
      <c r="M287" s="25"/>
      <c r="N287" s="26"/>
      <c r="O287" s="29">
        <f>IFERROR(('Q4 Setup'!$D$17-'Q4 Setup'!$E$17+SUMIFS($N$4:$N286,$C$4:$C286,'Q4 Setup'!$C$17)-SUMIFS($N$4:$N286,$C$4:$C286,'Q4 Setup'!$C$17,$B$4:$B286,"&lt;"&amp;$B287))/IFERROR(NETWORKDAYS($B287,'Q4 Setup'!$G$4),1),0)</f>
        <v>0</v>
      </c>
      <c r="P287" s="38" t="str">
        <f t="shared" si="131"/>
        <v/>
      </c>
    </row>
    <row r="288" spans="2:17" ht="18.75" customHeight="1" x14ac:dyDescent="0.2">
      <c r="B288" s="31">
        <v>46419</v>
      </c>
      <c r="C288" s="39">
        <f>'Q4 Setup'!$C$18</f>
        <v>0</v>
      </c>
      <c r="D288" s="33"/>
      <c r="E288" s="25"/>
      <c r="F288" s="40">
        <f t="shared" si="126"/>
        <v>0</v>
      </c>
      <c r="G288" s="40" t="str">
        <f t="shared" si="127"/>
        <v/>
      </c>
      <c r="H288" s="41" t="str">
        <f t="shared" si="128"/>
        <v/>
      </c>
      <c r="I288" s="36"/>
      <c r="J288" s="42">
        <f t="shared" si="129"/>
        <v>0</v>
      </c>
      <c r="K288" s="41" t="str">
        <f t="shared" si="130"/>
        <v/>
      </c>
      <c r="L288" s="25"/>
      <c r="M288" s="25"/>
      <c r="N288" s="26"/>
      <c r="O288" s="29">
        <f>IFERROR(('Q4 Setup'!$D$18-'Q4 Setup'!$E$18+SUMIFS($N$4:$N287,$C$4:$C287,'Q4 Setup'!$C$18)-SUMIFS($N$4:$N287,$C$4:$C287,'Q4 Setup'!$C$18,$B$4:$B287,"&lt;"&amp;$B288))/IFERROR(NETWORKDAYS($B288,'Q4 Setup'!$G$4),1),0)</f>
        <v>0</v>
      </c>
      <c r="P288" s="43" t="str">
        <f t="shared" si="131"/>
        <v/>
      </c>
    </row>
    <row r="289" spans="2:17" ht="4.5" customHeight="1" x14ac:dyDescent="0.2"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</row>
    <row r="290" spans="2:17" ht="18.75" customHeight="1" x14ac:dyDescent="0.2">
      <c r="B290" s="31">
        <v>46420</v>
      </c>
      <c r="C290" s="32" t="str">
        <f>'Q4 Setup'!$C$7</f>
        <v>Rep 1</v>
      </c>
      <c r="D290" s="33"/>
      <c r="E290" s="25"/>
      <c r="F290" s="34">
        <f t="shared" ref="F290:F301" si="132">IFERROR(D290*7.5,"")</f>
        <v>0</v>
      </c>
      <c r="G290" s="34" t="str">
        <f t="shared" ref="G290:G301" si="133">IFERROR(E290/D290,"")</f>
        <v/>
      </c>
      <c r="H290" s="35" t="str">
        <f t="shared" ref="H290:H301" si="134">IFERROR(E290/F290,"")</f>
        <v/>
      </c>
      <c r="I290" s="36"/>
      <c r="J290" s="37">
        <f t="shared" ref="J290:J301" si="135">IFERROR(D290*0.375/24,"")</f>
        <v>0</v>
      </c>
      <c r="K290" s="35" t="str">
        <f t="shared" ref="K290:K301" si="136">IFERROR(I290/J290,"")</f>
        <v/>
      </c>
      <c r="L290" s="25"/>
      <c r="M290" s="25"/>
      <c r="N290" s="26"/>
      <c r="O290" s="29">
        <f>IFERROR(('Q4 Setup'!$D$7-'Q4 Setup'!$E$7+SUMIFS($N$4:$N289,$C$4:$C289,'Q4 Setup'!$C$7)-SUMIFS($N$4:$N289,$C$4:$C289,'Q4 Setup'!$C$7,$B$4:$B289,"&lt;"&amp;$B290))/IFERROR(NETWORKDAYS($B290,'Q4 Setup'!$G$4),1),0)</f>
        <v>0</v>
      </c>
      <c r="P290" s="38" t="str">
        <f t="shared" ref="P290:P301" si="137">IFERROR(N290/O290,"")</f>
        <v/>
      </c>
    </row>
    <row r="291" spans="2:17" ht="18.75" customHeight="1" x14ac:dyDescent="0.2">
      <c r="B291" s="31">
        <v>46420</v>
      </c>
      <c r="C291" s="39" t="str">
        <f>'Q4 Setup'!$C$8</f>
        <v>Rep 2</v>
      </c>
      <c r="D291" s="33"/>
      <c r="E291" s="25"/>
      <c r="F291" s="40">
        <f t="shared" si="132"/>
        <v>0</v>
      </c>
      <c r="G291" s="40" t="str">
        <f t="shared" si="133"/>
        <v/>
      </c>
      <c r="H291" s="41" t="str">
        <f t="shared" si="134"/>
        <v/>
      </c>
      <c r="I291" s="36"/>
      <c r="J291" s="42">
        <f t="shared" si="135"/>
        <v>0</v>
      </c>
      <c r="K291" s="41" t="str">
        <f t="shared" si="136"/>
        <v/>
      </c>
      <c r="L291" s="25"/>
      <c r="M291" s="25"/>
      <c r="N291" s="26"/>
      <c r="O291" s="29">
        <f>IFERROR(('Q4 Setup'!$D$8-'Q4 Setup'!$E$8+SUMIFS($N$4:$N290,$C$4:$C290,'Q4 Setup'!$C$8)-SUMIFS($N$4:$N290,$C$4:$C290,'Q4 Setup'!$C$8,$B$4:$B290,"&lt;"&amp;$B291))/IFERROR(NETWORKDAYS($B291,'Q4 Setup'!$G$4),1),0)</f>
        <v>0</v>
      </c>
      <c r="P291" s="43" t="str">
        <f t="shared" si="137"/>
        <v/>
      </c>
    </row>
    <row r="292" spans="2:17" ht="18.75" customHeight="1" x14ac:dyDescent="0.2">
      <c r="B292" s="31">
        <v>46420</v>
      </c>
      <c r="C292" s="32" t="str">
        <f>'Q4 Setup'!$C$9</f>
        <v>Rep 3</v>
      </c>
      <c r="D292" s="33"/>
      <c r="E292" s="25"/>
      <c r="F292" s="34">
        <f t="shared" si="132"/>
        <v>0</v>
      </c>
      <c r="G292" s="34" t="str">
        <f t="shared" si="133"/>
        <v/>
      </c>
      <c r="H292" s="35" t="str">
        <f t="shared" si="134"/>
        <v/>
      </c>
      <c r="I292" s="36"/>
      <c r="J292" s="37">
        <f t="shared" si="135"/>
        <v>0</v>
      </c>
      <c r="K292" s="35" t="str">
        <f t="shared" si="136"/>
        <v/>
      </c>
      <c r="L292" s="25"/>
      <c r="M292" s="25"/>
      <c r="N292" s="26"/>
      <c r="O292" s="29">
        <f>IFERROR(('Q4 Setup'!$D$9-'Q4 Setup'!$E$9+SUMIFS($N$4:$N291,$C$4:$C291,'Q4 Setup'!$C$9)-SUMIFS($N$4:$N291,$C$4:$C291,'Q4 Setup'!$C$9,$B$4:$B291,"&lt;"&amp;$B292))/IFERROR(NETWORKDAYS($B292,'Q4 Setup'!$G$4),1),0)</f>
        <v>0</v>
      </c>
      <c r="P292" s="38" t="str">
        <f t="shared" si="137"/>
        <v/>
      </c>
    </row>
    <row r="293" spans="2:17" ht="18.75" customHeight="1" x14ac:dyDescent="0.2">
      <c r="B293" s="31">
        <v>46420</v>
      </c>
      <c r="C293" s="39" t="str">
        <f>'Q4 Setup'!$C$10</f>
        <v>Rep 4</v>
      </c>
      <c r="D293" s="33"/>
      <c r="E293" s="25"/>
      <c r="F293" s="40">
        <f t="shared" si="132"/>
        <v>0</v>
      </c>
      <c r="G293" s="40" t="str">
        <f t="shared" si="133"/>
        <v/>
      </c>
      <c r="H293" s="41" t="str">
        <f t="shared" si="134"/>
        <v/>
      </c>
      <c r="I293" s="36"/>
      <c r="J293" s="42">
        <f t="shared" si="135"/>
        <v>0</v>
      </c>
      <c r="K293" s="41" t="str">
        <f t="shared" si="136"/>
        <v/>
      </c>
      <c r="L293" s="25"/>
      <c r="M293" s="25"/>
      <c r="N293" s="26"/>
      <c r="O293" s="29">
        <f>IFERROR(('Q4 Setup'!$D$10-'Q4 Setup'!$E$10+SUMIFS($N$4:$N292,$C$4:$C292,'Q4 Setup'!$C$10)-SUMIFS($N$4:$N292,$C$4:$C292,'Q4 Setup'!$C$10,$B$4:$B292,"&lt;"&amp;$B293))/IFERROR(NETWORKDAYS($B293,'Q4 Setup'!$G$4),1),0)</f>
        <v>0</v>
      </c>
      <c r="P293" s="43" t="str">
        <f t="shared" si="137"/>
        <v/>
      </c>
    </row>
    <row r="294" spans="2:17" ht="18.75" customHeight="1" x14ac:dyDescent="0.2">
      <c r="B294" s="31">
        <v>46420</v>
      </c>
      <c r="C294" s="32" t="str">
        <f>'Q4 Setup'!$C$11</f>
        <v>Rep 5</v>
      </c>
      <c r="D294" s="33"/>
      <c r="E294" s="25"/>
      <c r="F294" s="34">
        <f t="shared" si="132"/>
        <v>0</v>
      </c>
      <c r="G294" s="34" t="str">
        <f t="shared" si="133"/>
        <v/>
      </c>
      <c r="H294" s="35" t="str">
        <f t="shared" si="134"/>
        <v/>
      </c>
      <c r="I294" s="36"/>
      <c r="J294" s="37">
        <f t="shared" si="135"/>
        <v>0</v>
      </c>
      <c r="K294" s="35" t="str">
        <f t="shared" si="136"/>
        <v/>
      </c>
      <c r="L294" s="25"/>
      <c r="M294" s="25"/>
      <c r="N294" s="26"/>
      <c r="O294" s="29">
        <f>IFERROR(('Q4 Setup'!$D$11-'Q4 Setup'!$E$11+SUMIFS($N$4:$N293,$C$4:$C293,'Q4 Setup'!$C$11)-SUMIFS($N$4:$N293,$C$4:$C293,'Q4 Setup'!$C$11,$B$4:$B293,"&lt;"&amp;$B294))/IFERROR(NETWORKDAYS($B294,'Q4 Setup'!$G$4),1),0)</f>
        <v>0</v>
      </c>
      <c r="P294" s="38" t="str">
        <f t="shared" si="137"/>
        <v/>
      </c>
    </row>
    <row r="295" spans="2:17" ht="18.75" customHeight="1" x14ac:dyDescent="0.2">
      <c r="B295" s="31">
        <v>46420</v>
      </c>
      <c r="C295" s="39" t="str">
        <f>'Q4 Setup'!$C$12</f>
        <v>Rep 6</v>
      </c>
      <c r="D295" s="33"/>
      <c r="E295" s="25"/>
      <c r="F295" s="40">
        <f t="shared" si="132"/>
        <v>0</v>
      </c>
      <c r="G295" s="40" t="str">
        <f t="shared" si="133"/>
        <v/>
      </c>
      <c r="H295" s="41" t="str">
        <f t="shared" si="134"/>
        <v/>
      </c>
      <c r="I295" s="36"/>
      <c r="J295" s="42">
        <f t="shared" si="135"/>
        <v>0</v>
      </c>
      <c r="K295" s="41" t="str">
        <f t="shared" si="136"/>
        <v/>
      </c>
      <c r="L295" s="25"/>
      <c r="M295" s="25"/>
      <c r="N295" s="26"/>
      <c r="O295" s="29">
        <f>IFERROR(('Q4 Setup'!$D$12-'Q4 Setup'!$E$12+SUMIFS($N$4:$N294,$C$4:$C294,'Q4 Setup'!$C$12)-SUMIFS($N$4:$N294,$C$4:$C294,'Q4 Setup'!$C$12,$B$4:$B294,"&lt;"&amp;$B295))/IFERROR(NETWORKDAYS($B295,'Q4 Setup'!$G$4),1),0)</f>
        <v>0</v>
      </c>
      <c r="P295" s="43" t="str">
        <f t="shared" si="137"/>
        <v/>
      </c>
    </row>
    <row r="296" spans="2:17" ht="18.75" customHeight="1" x14ac:dyDescent="0.2">
      <c r="B296" s="31">
        <v>46420</v>
      </c>
      <c r="C296" s="32" t="str">
        <f>'Q4 Setup'!$C$13</f>
        <v>Rep 7</v>
      </c>
      <c r="D296" s="33"/>
      <c r="E296" s="25"/>
      <c r="F296" s="34">
        <f t="shared" si="132"/>
        <v>0</v>
      </c>
      <c r="G296" s="34" t="str">
        <f t="shared" si="133"/>
        <v/>
      </c>
      <c r="H296" s="35" t="str">
        <f t="shared" si="134"/>
        <v/>
      </c>
      <c r="I296" s="36"/>
      <c r="J296" s="37">
        <f t="shared" si="135"/>
        <v>0</v>
      </c>
      <c r="K296" s="35" t="str">
        <f t="shared" si="136"/>
        <v/>
      </c>
      <c r="L296" s="25"/>
      <c r="M296" s="25"/>
      <c r="N296" s="26"/>
      <c r="O296" s="29">
        <f>IFERROR(('Q4 Setup'!$D$13-'Q4 Setup'!$E$13+SUMIFS($N$4:$N295,$C$4:$C295,'Q4 Setup'!$C$13)-SUMIFS($N$4:$N295,$C$4:$C295,'Q4 Setup'!$C$13,$B$4:$B295,"&lt;"&amp;$B296))/IFERROR(NETWORKDAYS($B296,'Q4 Setup'!$G$4),1),0)</f>
        <v>0</v>
      </c>
      <c r="P296" s="38" t="str">
        <f t="shared" si="137"/>
        <v/>
      </c>
    </row>
    <row r="297" spans="2:17" ht="18.75" customHeight="1" x14ac:dyDescent="0.2">
      <c r="B297" s="31">
        <v>46420</v>
      </c>
      <c r="C297" s="39" t="str">
        <f>'Q4 Setup'!$C$14</f>
        <v>Rep 8</v>
      </c>
      <c r="D297" s="33"/>
      <c r="E297" s="25"/>
      <c r="F297" s="40">
        <f t="shared" si="132"/>
        <v>0</v>
      </c>
      <c r="G297" s="40" t="str">
        <f t="shared" si="133"/>
        <v/>
      </c>
      <c r="H297" s="41" t="str">
        <f t="shared" si="134"/>
        <v/>
      </c>
      <c r="I297" s="36"/>
      <c r="J297" s="42">
        <f t="shared" si="135"/>
        <v>0</v>
      </c>
      <c r="K297" s="41" t="str">
        <f t="shared" si="136"/>
        <v/>
      </c>
      <c r="L297" s="25"/>
      <c r="M297" s="25"/>
      <c r="N297" s="26"/>
      <c r="O297" s="29">
        <f>IFERROR(('Q4 Setup'!$D$14-'Q4 Setup'!$E$14+SUMIFS($N$4:$N296,$C$4:$C296,'Q4 Setup'!$C$14)-SUMIFS($N$4:$N296,$C$4:$C296,'Q4 Setup'!$C$14,$B$4:$B296,"&lt;"&amp;$B297))/IFERROR(NETWORKDAYS($B297,'Q4 Setup'!$G$4),1),0)</f>
        <v>0</v>
      </c>
      <c r="P297" s="43" t="str">
        <f t="shared" si="137"/>
        <v/>
      </c>
    </row>
    <row r="298" spans="2:17" ht="18.75" customHeight="1" x14ac:dyDescent="0.2">
      <c r="B298" s="31">
        <v>46420</v>
      </c>
      <c r="C298" s="32" t="str">
        <f>'Q4 Setup'!$C$15</f>
        <v>Rep 9</v>
      </c>
      <c r="D298" s="33"/>
      <c r="E298" s="25"/>
      <c r="F298" s="34">
        <f t="shared" si="132"/>
        <v>0</v>
      </c>
      <c r="G298" s="34" t="str">
        <f t="shared" si="133"/>
        <v/>
      </c>
      <c r="H298" s="35" t="str">
        <f t="shared" si="134"/>
        <v/>
      </c>
      <c r="I298" s="36"/>
      <c r="J298" s="37">
        <f t="shared" si="135"/>
        <v>0</v>
      </c>
      <c r="K298" s="35" t="str">
        <f t="shared" si="136"/>
        <v/>
      </c>
      <c r="L298" s="25"/>
      <c r="M298" s="25"/>
      <c r="N298" s="26"/>
      <c r="O298" s="29">
        <f>IFERROR(('Q4 Setup'!$D$15-'Q4 Setup'!$E$15+SUMIFS($N$4:$N297,$C$4:$C297,'Q4 Setup'!$C$15)-SUMIFS($N$4:$N297,$C$4:$C297,'Q4 Setup'!$C$15,$B$4:$B297,"&lt;"&amp;$B298))/IFERROR(NETWORKDAYS($B298,'Q4 Setup'!$G$4),1),0)</f>
        <v>0</v>
      </c>
      <c r="P298" s="38" t="str">
        <f t="shared" si="137"/>
        <v/>
      </c>
    </row>
    <row r="299" spans="2:17" ht="18.75" customHeight="1" x14ac:dyDescent="0.2">
      <c r="B299" s="31">
        <v>46420</v>
      </c>
      <c r="C299" s="39" t="str">
        <f>'Q4 Setup'!$C$16</f>
        <v>Rep 10</v>
      </c>
      <c r="D299" s="33"/>
      <c r="E299" s="25"/>
      <c r="F299" s="40">
        <f t="shared" si="132"/>
        <v>0</v>
      </c>
      <c r="G299" s="40" t="str">
        <f t="shared" si="133"/>
        <v/>
      </c>
      <c r="H299" s="41" t="str">
        <f t="shared" si="134"/>
        <v/>
      </c>
      <c r="I299" s="36"/>
      <c r="J299" s="42">
        <f t="shared" si="135"/>
        <v>0</v>
      </c>
      <c r="K299" s="41" t="str">
        <f t="shared" si="136"/>
        <v/>
      </c>
      <c r="L299" s="25"/>
      <c r="M299" s="25"/>
      <c r="N299" s="26"/>
      <c r="O299" s="29">
        <f>IFERROR(('Q4 Setup'!$D$16-'Q4 Setup'!$E$16+SUMIFS($N$4:$N298,$C$4:$C298,'Q4 Setup'!$C$16)-SUMIFS($N$4:$N298,$C$4:$C298,'Q4 Setup'!$C$16,$B$4:$B298,"&lt;"&amp;$B299))/IFERROR(NETWORKDAYS($B299,'Q4 Setup'!$G$4),1),0)</f>
        <v>0</v>
      </c>
      <c r="P299" s="43" t="str">
        <f t="shared" si="137"/>
        <v/>
      </c>
    </row>
    <row r="300" spans="2:17" ht="18.75" customHeight="1" x14ac:dyDescent="0.2">
      <c r="B300" s="31">
        <v>46420</v>
      </c>
      <c r="C300" s="32">
        <f>'Q4 Setup'!$C$17</f>
        <v>0</v>
      </c>
      <c r="D300" s="33"/>
      <c r="E300" s="25"/>
      <c r="F300" s="34">
        <f t="shared" si="132"/>
        <v>0</v>
      </c>
      <c r="G300" s="34" t="str">
        <f t="shared" si="133"/>
        <v/>
      </c>
      <c r="H300" s="35" t="str">
        <f t="shared" si="134"/>
        <v/>
      </c>
      <c r="I300" s="36"/>
      <c r="J300" s="37">
        <f t="shared" si="135"/>
        <v>0</v>
      </c>
      <c r="K300" s="35" t="str">
        <f t="shared" si="136"/>
        <v/>
      </c>
      <c r="L300" s="25"/>
      <c r="M300" s="25"/>
      <c r="N300" s="26"/>
      <c r="O300" s="29">
        <f>IFERROR(('Q4 Setup'!$D$17-'Q4 Setup'!$E$17+SUMIFS($N$4:$N299,$C$4:$C299,'Q4 Setup'!$C$17)-SUMIFS($N$4:$N299,$C$4:$C299,'Q4 Setup'!$C$17,$B$4:$B299,"&lt;"&amp;$B300))/IFERROR(NETWORKDAYS($B300,'Q4 Setup'!$G$4),1),0)</f>
        <v>0</v>
      </c>
      <c r="P300" s="38" t="str">
        <f t="shared" si="137"/>
        <v/>
      </c>
    </row>
    <row r="301" spans="2:17" ht="18.75" customHeight="1" x14ac:dyDescent="0.2">
      <c r="B301" s="31">
        <v>46420</v>
      </c>
      <c r="C301" s="39">
        <f>'Q4 Setup'!$C$18</f>
        <v>0</v>
      </c>
      <c r="D301" s="33"/>
      <c r="E301" s="25"/>
      <c r="F301" s="40">
        <f t="shared" si="132"/>
        <v>0</v>
      </c>
      <c r="G301" s="40" t="str">
        <f t="shared" si="133"/>
        <v/>
      </c>
      <c r="H301" s="41" t="str">
        <f t="shared" si="134"/>
        <v/>
      </c>
      <c r="I301" s="36"/>
      <c r="J301" s="42">
        <f t="shared" si="135"/>
        <v>0</v>
      </c>
      <c r="K301" s="41" t="str">
        <f t="shared" si="136"/>
        <v/>
      </c>
      <c r="L301" s="25"/>
      <c r="M301" s="25"/>
      <c r="N301" s="26"/>
      <c r="O301" s="29">
        <f>IFERROR(('Q4 Setup'!$D$18-'Q4 Setup'!$E$18+SUMIFS($N$4:$N300,$C$4:$C300,'Q4 Setup'!$C$18)-SUMIFS($N$4:$N300,$C$4:$C300,'Q4 Setup'!$C$18,$B$4:$B300,"&lt;"&amp;$B301))/IFERROR(NETWORKDAYS($B301,'Q4 Setup'!$G$4),1),0)</f>
        <v>0</v>
      </c>
      <c r="P301" s="43" t="str">
        <f t="shared" si="137"/>
        <v/>
      </c>
    </row>
    <row r="302" spans="2:17" ht="4.5" customHeight="1" x14ac:dyDescent="0.2"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</row>
    <row r="303" spans="2:17" ht="18.75" customHeight="1" x14ac:dyDescent="0.2">
      <c r="B303" s="31">
        <v>46421</v>
      </c>
      <c r="C303" s="32" t="str">
        <f>'Q4 Setup'!$C$7</f>
        <v>Rep 1</v>
      </c>
      <c r="D303" s="33"/>
      <c r="E303" s="25"/>
      <c r="F303" s="34">
        <f t="shared" ref="F303:F314" si="138">IFERROR(D303*7.5,"")</f>
        <v>0</v>
      </c>
      <c r="G303" s="34" t="str">
        <f t="shared" ref="G303:G314" si="139">IFERROR(E303/D303,"")</f>
        <v/>
      </c>
      <c r="H303" s="35" t="str">
        <f t="shared" ref="H303:H314" si="140">IFERROR(E303/F303,"")</f>
        <v/>
      </c>
      <c r="I303" s="36"/>
      <c r="J303" s="37">
        <f t="shared" ref="J303:J314" si="141">IFERROR(D303*0.375/24,"")</f>
        <v>0</v>
      </c>
      <c r="K303" s="35" t="str">
        <f t="shared" ref="K303:K314" si="142">IFERROR(I303/J303,"")</f>
        <v/>
      </c>
      <c r="L303" s="25"/>
      <c r="M303" s="25"/>
      <c r="N303" s="26"/>
      <c r="O303" s="29">
        <f>IFERROR(('Q4 Setup'!$D$7-'Q4 Setup'!$E$7+SUMIFS($N$4:$N302,$C$4:$C302,'Q4 Setup'!$C$7)-SUMIFS($N$4:$N302,$C$4:$C302,'Q4 Setup'!$C$7,$B$4:$B302,"&lt;"&amp;$B303))/IFERROR(NETWORKDAYS($B303,'Q4 Setup'!$G$4),1),0)</f>
        <v>0</v>
      </c>
      <c r="P303" s="38" t="str">
        <f t="shared" ref="P303:P314" si="143">IFERROR(N303/O303,"")</f>
        <v/>
      </c>
    </row>
    <row r="304" spans="2:17" ht="18.75" customHeight="1" x14ac:dyDescent="0.2">
      <c r="B304" s="31">
        <v>46421</v>
      </c>
      <c r="C304" s="39" t="str">
        <f>'Q4 Setup'!$C$8</f>
        <v>Rep 2</v>
      </c>
      <c r="D304" s="33"/>
      <c r="E304" s="25"/>
      <c r="F304" s="40">
        <f t="shared" si="138"/>
        <v>0</v>
      </c>
      <c r="G304" s="40" t="str">
        <f t="shared" si="139"/>
        <v/>
      </c>
      <c r="H304" s="41" t="str">
        <f t="shared" si="140"/>
        <v/>
      </c>
      <c r="I304" s="36"/>
      <c r="J304" s="42">
        <f t="shared" si="141"/>
        <v>0</v>
      </c>
      <c r="K304" s="41" t="str">
        <f t="shared" si="142"/>
        <v/>
      </c>
      <c r="L304" s="25"/>
      <c r="M304" s="25"/>
      <c r="N304" s="26"/>
      <c r="O304" s="29">
        <f>IFERROR(('Q4 Setup'!$D$8-'Q4 Setup'!$E$8+SUMIFS($N$4:$N303,$C$4:$C303,'Q4 Setup'!$C$8)-SUMIFS($N$4:$N303,$C$4:$C303,'Q4 Setup'!$C$8,$B$4:$B303,"&lt;"&amp;$B304))/IFERROR(NETWORKDAYS($B304,'Q4 Setup'!$G$4),1),0)</f>
        <v>0</v>
      </c>
      <c r="P304" s="43" t="str">
        <f t="shared" si="143"/>
        <v/>
      </c>
    </row>
    <row r="305" spans="2:17" ht="18.75" customHeight="1" x14ac:dyDescent="0.2">
      <c r="B305" s="31">
        <v>46421</v>
      </c>
      <c r="C305" s="32" t="str">
        <f>'Q4 Setup'!$C$9</f>
        <v>Rep 3</v>
      </c>
      <c r="D305" s="33"/>
      <c r="E305" s="25"/>
      <c r="F305" s="34">
        <f t="shared" si="138"/>
        <v>0</v>
      </c>
      <c r="G305" s="34" t="str">
        <f t="shared" si="139"/>
        <v/>
      </c>
      <c r="H305" s="35" t="str">
        <f t="shared" si="140"/>
        <v/>
      </c>
      <c r="I305" s="36"/>
      <c r="J305" s="37">
        <f t="shared" si="141"/>
        <v>0</v>
      </c>
      <c r="K305" s="35" t="str">
        <f t="shared" si="142"/>
        <v/>
      </c>
      <c r="L305" s="25"/>
      <c r="M305" s="25"/>
      <c r="N305" s="26"/>
      <c r="O305" s="29">
        <f>IFERROR(('Q4 Setup'!$D$9-'Q4 Setup'!$E$9+SUMIFS($N$4:$N304,$C$4:$C304,'Q4 Setup'!$C$9)-SUMIFS($N$4:$N304,$C$4:$C304,'Q4 Setup'!$C$9,$B$4:$B304,"&lt;"&amp;$B305))/IFERROR(NETWORKDAYS($B305,'Q4 Setup'!$G$4),1),0)</f>
        <v>0</v>
      </c>
      <c r="P305" s="38" t="str">
        <f t="shared" si="143"/>
        <v/>
      </c>
    </row>
    <row r="306" spans="2:17" ht="18.75" customHeight="1" x14ac:dyDescent="0.2">
      <c r="B306" s="31">
        <v>46421</v>
      </c>
      <c r="C306" s="39" t="str">
        <f>'Q4 Setup'!$C$10</f>
        <v>Rep 4</v>
      </c>
      <c r="D306" s="33"/>
      <c r="E306" s="25"/>
      <c r="F306" s="40">
        <f t="shared" si="138"/>
        <v>0</v>
      </c>
      <c r="G306" s="40" t="str">
        <f t="shared" si="139"/>
        <v/>
      </c>
      <c r="H306" s="41" t="str">
        <f t="shared" si="140"/>
        <v/>
      </c>
      <c r="I306" s="36"/>
      <c r="J306" s="42">
        <f t="shared" si="141"/>
        <v>0</v>
      </c>
      <c r="K306" s="41" t="str">
        <f t="shared" si="142"/>
        <v/>
      </c>
      <c r="L306" s="25"/>
      <c r="M306" s="25"/>
      <c r="N306" s="26"/>
      <c r="O306" s="29">
        <f>IFERROR(('Q4 Setup'!$D$10-'Q4 Setup'!$E$10+SUMIFS($N$4:$N305,$C$4:$C305,'Q4 Setup'!$C$10)-SUMIFS($N$4:$N305,$C$4:$C305,'Q4 Setup'!$C$10,$B$4:$B305,"&lt;"&amp;$B306))/IFERROR(NETWORKDAYS($B306,'Q4 Setup'!$G$4),1),0)</f>
        <v>0</v>
      </c>
      <c r="P306" s="43" t="str">
        <f t="shared" si="143"/>
        <v/>
      </c>
    </row>
    <row r="307" spans="2:17" ht="18.75" customHeight="1" x14ac:dyDescent="0.2">
      <c r="B307" s="31">
        <v>46421</v>
      </c>
      <c r="C307" s="32" t="str">
        <f>'Q4 Setup'!$C$11</f>
        <v>Rep 5</v>
      </c>
      <c r="D307" s="33"/>
      <c r="E307" s="25"/>
      <c r="F307" s="34">
        <f t="shared" si="138"/>
        <v>0</v>
      </c>
      <c r="G307" s="34" t="str">
        <f t="shared" si="139"/>
        <v/>
      </c>
      <c r="H307" s="35" t="str">
        <f t="shared" si="140"/>
        <v/>
      </c>
      <c r="I307" s="36"/>
      <c r="J307" s="37">
        <f t="shared" si="141"/>
        <v>0</v>
      </c>
      <c r="K307" s="35" t="str">
        <f t="shared" si="142"/>
        <v/>
      </c>
      <c r="L307" s="25"/>
      <c r="M307" s="25"/>
      <c r="N307" s="26"/>
      <c r="O307" s="29">
        <f>IFERROR(('Q4 Setup'!$D$11-'Q4 Setup'!$E$11+SUMIFS($N$4:$N306,$C$4:$C306,'Q4 Setup'!$C$11)-SUMIFS($N$4:$N306,$C$4:$C306,'Q4 Setup'!$C$11,$B$4:$B306,"&lt;"&amp;$B307))/IFERROR(NETWORKDAYS($B307,'Q4 Setup'!$G$4),1),0)</f>
        <v>0</v>
      </c>
      <c r="P307" s="38" t="str">
        <f t="shared" si="143"/>
        <v/>
      </c>
    </row>
    <row r="308" spans="2:17" ht="18.75" customHeight="1" x14ac:dyDescent="0.2">
      <c r="B308" s="31">
        <v>46421</v>
      </c>
      <c r="C308" s="39" t="str">
        <f>'Q4 Setup'!$C$12</f>
        <v>Rep 6</v>
      </c>
      <c r="D308" s="33"/>
      <c r="E308" s="25"/>
      <c r="F308" s="40">
        <f t="shared" si="138"/>
        <v>0</v>
      </c>
      <c r="G308" s="40" t="str">
        <f t="shared" si="139"/>
        <v/>
      </c>
      <c r="H308" s="41" t="str">
        <f t="shared" si="140"/>
        <v/>
      </c>
      <c r="I308" s="36"/>
      <c r="J308" s="42">
        <f t="shared" si="141"/>
        <v>0</v>
      </c>
      <c r="K308" s="41" t="str">
        <f t="shared" si="142"/>
        <v/>
      </c>
      <c r="L308" s="25"/>
      <c r="M308" s="25"/>
      <c r="N308" s="26"/>
      <c r="O308" s="29">
        <f>IFERROR(('Q4 Setup'!$D$12-'Q4 Setup'!$E$12+SUMIFS($N$4:$N307,$C$4:$C307,'Q4 Setup'!$C$12)-SUMIFS($N$4:$N307,$C$4:$C307,'Q4 Setup'!$C$12,$B$4:$B307,"&lt;"&amp;$B308))/IFERROR(NETWORKDAYS($B308,'Q4 Setup'!$G$4),1),0)</f>
        <v>0</v>
      </c>
      <c r="P308" s="43" t="str">
        <f t="shared" si="143"/>
        <v/>
      </c>
    </row>
    <row r="309" spans="2:17" ht="18.75" customHeight="1" x14ac:dyDescent="0.2">
      <c r="B309" s="31">
        <v>46421</v>
      </c>
      <c r="C309" s="32" t="str">
        <f>'Q4 Setup'!$C$13</f>
        <v>Rep 7</v>
      </c>
      <c r="D309" s="33"/>
      <c r="E309" s="25"/>
      <c r="F309" s="34">
        <f t="shared" si="138"/>
        <v>0</v>
      </c>
      <c r="G309" s="34" t="str">
        <f t="shared" si="139"/>
        <v/>
      </c>
      <c r="H309" s="35" t="str">
        <f t="shared" si="140"/>
        <v/>
      </c>
      <c r="I309" s="36"/>
      <c r="J309" s="37">
        <f t="shared" si="141"/>
        <v>0</v>
      </c>
      <c r="K309" s="35" t="str">
        <f t="shared" si="142"/>
        <v/>
      </c>
      <c r="L309" s="25"/>
      <c r="M309" s="25"/>
      <c r="N309" s="26"/>
      <c r="O309" s="29">
        <f>IFERROR(('Q4 Setup'!$D$13-'Q4 Setup'!$E$13+SUMIFS($N$4:$N308,$C$4:$C308,'Q4 Setup'!$C$13)-SUMIFS($N$4:$N308,$C$4:$C308,'Q4 Setup'!$C$13,$B$4:$B308,"&lt;"&amp;$B309))/IFERROR(NETWORKDAYS($B309,'Q4 Setup'!$G$4),1),0)</f>
        <v>0</v>
      </c>
      <c r="P309" s="38" t="str">
        <f t="shared" si="143"/>
        <v/>
      </c>
    </row>
    <row r="310" spans="2:17" ht="18.75" customHeight="1" x14ac:dyDescent="0.2">
      <c r="B310" s="31">
        <v>46421</v>
      </c>
      <c r="C310" s="39" t="str">
        <f>'Q4 Setup'!$C$14</f>
        <v>Rep 8</v>
      </c>
      <c r="D310" s="33"/>
      <c r="E310" s="25"/>
      <c r="F310" s="40">
        <f t="shared" si="138"/>
        <v>0</v>
      </c>
      <c r="G310" s="40" t="str">
        <f t="shared" si="139"/>
        <v/>
      </c>
      <c r="H310" s="41" t="str">
        <f t="shared" si="140"/>
        <v/>
      </c>
      <c r="I310" s="36"/>
      <c r="J310" s="42">
        <f t="shared" si="141"/>
        <v>0</v>
      </c>
      <c r="K310" s="41" t="str">
        <f t="shared" si="142"/>
        <v/>
      </c>
      <c r="L310" s="25"/>
      <c r="M310" s="25"/>
      <c r="N310" s="26"/>
      <c r="O310" s="29">
        <f>IFERROR(('Q4 Setup'!$D$14-'Q4 Setup'!$E$14+SUMIFS($N$4:$N309,$C$4:$C309,'Q4 Setup'!$C$14)-SUMIFS($N$4:$N309,$C$4:$C309,'Q4 Setup'!$C$14,$B$4:$B309,"&lt;"&amp;$B310))/IFERROR(NETWORKDAYS($B310,'Q4 Setup'!$G$4),1),0)</f>
        <v>0</v>
      </c>
      <c r="P310" s="43" t="str">
        <f t="shared" si="143"/>
        <v/>
      </c>
    </row>
    <row r="311" spans="2:17" ht="18.75" customHeight="1" x14ac:dyDescent="0.2">
      <c r="B311" s="31">
        <v>46421</v>
      </c>
      <c r="C311" s="32" t="str">
        <f>'Q4 Setup'!$C$15</f>
        <v>Rep 9</v>
      </c>
      <c r="D311" s="33"/>
      <c r="E311" s="25"/>
      <c r="F311" s="34">
        <f t="shared" si="138"/>
        <v>0</v>
      </c>
      <c r="G311" s="34" t="str">
        <f t="shared" si="139"/>
        <v/>
      </c>
      <c r="H311" s="35" t="str">
        <f t="shared" si="140"/>
        <v/>
      </c>
      <c r="I311" s="36"/>
      <c r="J311" s="37">
        <f t="shared" si="141"/>
        <v>0</v>
      </c>
      <c r="K311" s="35" t="str">
        <f t="shared" si="142"/>
        <v/>
      </c>
      <c r="L311" s="25"/>
      <c r="M311" s="25"/>
      <c r="N311" s="26"/>
      <c r="O311" s="29">
        <f>IFERROR(('Q4 Setup'!$D$15-'Q4 Setup'!$E$15+SUMIFS($N$4:$N310,$C$4:$C310,'Q4 Setup'!$C$15)-SUMIFS($N$4:$N310,$C$4:$C310,'Q4 Setup'!$C$15,$B$4:$B310,"&lt;"&amp;$B311))/IFERROR(NETWORKDAYS($B311,'Q4 Setup'!$G$4),1),0)</f>
        <v>0</v>
      </c>
      <c r="P311" s="38" t="str">
        <f t="shared" si="143"/>
        <v/>
      </c>
    </row>
    <row r="312" spans="2:17" ht="18.75" customHeight="1" x14ac:dyDescent="0.2">
      <c r="B312" s="31">
        <v>46421</v>
      </c>
      <c r="C312" s="39" t="str">
        <f>'Q4 Setup'!$C$16</f>
        <v>Rep 10</v>
      </c>
      <c r="D312" s="33"/>
      <c r="E312" s="25"/>
      <c r="F312" s="40">
        <f t="shared" si="138"/>
        <v>0</v>
      </c>
      <c r="G312" s="40" t="str">
        <f t="shared" si="139"/>
        <v/>
      </c>
      <c r="H312" s="41" t="str">
        <f t="shared" si="140"/>
        <v/>
      </c>
      <c r="I312" s="36"/>
      <c r="J312" s="42">
        <f t="shared" si="141"/>
        <v>0</v>
      </c>
      <c r="K312" s="41" t="str">
        <f t="shared" si="142"/>
        <v/>
      </c>
      <c r="L312" s="25"/>
      <c r="M312" s="25"/>
      <c r="N312" s="26"/>
      <c r="O312" s="29">
        <f>IFERROR(('Q4 Setup'!$D$16-'Q4 Setup'!$E$16+SUMIFS($N$4:$N311,$C$4:$C311,'Q4 Setup'!$C$16)-SUMIFS($N$4:$N311,$C$4:$C311,'Q4 Setup'!$C$16,$B$4:$B311,"&lt;"&amp;$B312))/IFERROR(NETWORKDAYS($B312,'Q4 Setup'!$G$4),1),0)</f>
        <v>0</v>
      </c>
      <c r="P312" s="43" t="str">
        <f t="shared" si="143"/>
        <v/>
      </c>
    </row>
    <row r="313" spans="2:17" ht="18.75" customHeight="1" x14ac:dyDescent="0.2">
      <c r="B313" s="31">
        <v>46421</v>
      </c>
      <c r="C313" s="32">
        <f>'Q4 Setup'!$C$17</f>
        <v>0</v>
      </c>
      <c r="D313" s="33"/>
      <c r="E313" s="25"/>
      <c r="F313" s="34">
        <f t="shared" si="138"/>
        <v>0</v>
      </c>
      <c r="G313" s="34" t="str">
        <f t="shared" si="139"/>
        <v/>
      </c>
      <c r="H313" s="35" t="str">
        <f t="shared" si="140"/>
        <v/>
      </c>
      <c r="I313" s="36"/>
      <c r="J313" s="37">
        <f t="shared" si="141"/>
        <v>0</v>
      </c>
      <c r="K313" s="35" t="str">
        <f t="shared" si="142"/>
        <v/>
      </c>
      <c r="L313" s="25"/>
      <c r="M313" s="25"/>
      <c r="N313" s="26"/>
      <c r="O313" s="29">
        <f>IFERROR(('Q4 Setup'!$D$17-'Q4 Setup'!$E$17+SUMIFS($N$4:$N312,$C$4:$C312,'Q4 Setup'!$C$17)-SUMIFS($N$4:$N312,$C$4:$C312,'Q4 Setup'!$C$17,$B$4:$B312,"&lt;"&amp;$B313))/IFERROR(NETWORKDAYS($B313,'Q4 Setup'!$G$4),1),0)</f>
        <v>0</v>
      </c>
      <c r="P313" s="38" t="str">
        <f t="shared" si="143"/>
        <v/>
      </c>
    </row>
    <row r="314" spans="2:17" ht="18.75" customHeight="1" x14ac:dyDescent="0.2">
      <c r="B314" s="31">
        <v>46421</v>
      </c>
      <c r="C314" s="39">
        <f>'Q4 Setup'!$C$18</f>
        <v>0</v>
      </c>
      <c r="D314" s="33"/>
      <c r="E314" s="25"/>
      <c r="F314" s="40">
        <f t="shared" si="138"/>
        <v>0</v>
      </c>
      <c r="G314" s="40" t="str">
        <f t="shared" si="139"/>
        <v/>
      </c>
      <c r="H314" s="41" t="str">
        <f t="shared" si="140"/>
        <v/>
      </c>
      <c r="I314" s="36"/>
      <c r="J314" s="42">
        <f t="shared" si="141"/>
        <v>0</v>
      </c>
      <c r="K314" s="41" t="str">
        <f t="shared" si="142"/>
        <v/>
      </c>
      <c r="L314" s="25"/>
      <c r="M314" s="25"/>
      <c r="N314" s="26"/>
      <c r="O314" s="29">
        <f>IFERROR(('Q4 Setup'!$D$18-'Q4 Setup'!$E$18+SUMIFS($N$4:$N313,$C$4:$C313,'Q4 Setup'!$C$18)-SUMIFS($N$4:$N313,$C$4:$C313,'Q4 Setup'!$C$18,$B$4:$B313,"&lt;"&amp;$B314))/IFERROR(NETWORKDAYS($B314,'Q4 Setup'!$G$4),1),0)</f>
        <v>0</v>
      </c>
      <c r="P314" s="43" t="str">
        <f t="shared" si="143"/>
        <v/>
      </c>
    </row>
    <row r="315" spans="2:17" ht="4.5" customHeight="1" x14ac:dyDescent="0.2"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</row>
    <row r="316" spans="2:17" ht="18.75" customHeight="1" x14ac:dyDescent="0.2">
      <c r="B316" s="31">
        <v>46422</v>
      </c>
      <c r="C316" s="32" t="str">
        <f>'Q4 Setup'!$C$7</f>
        <v>Rep 1</v>
      </c>
      <c r="D316" s="33"/>
      <c r="E316" s="25"/>
      <c r="F316" s="34">
        <f t="shared" ref="F316:F327" si="144">IFERROR(D316*7.5,"")</f>
        <v>0</v>
      </c>
      <c r="G316" s="34" t="str">
        <f t="shared" ref="G316:G327" si="145">IFERROR(E316/D316,"")</f>
        <v/>
      </c>
      <c r="H316" s="35" t="str">
        <f t="shared" ref="H316:H327" si="146">IFERROR(E316/F316,"")</f>
        <v/>
      </c>
      <c r="I316" s="36"/>
      <c r="J316" s="37">
        <f t="shared" ref="J316:J327" si="147">IFERROR(D316*0.375/24,"")</f>
        <v>0</v>
      </c>
      <c r="K316" s="35" t="str">
        <f t="shared" ref="K316:K327" si="148">IFERROR(I316/J316,"")</f>
        <v/>
      </c>
      <c r="L316" s="25"/>
      <c r="M316" s="25"/>
      <c r="N316" s="26"/>
      <c r="O316" s="29">
        <f>IFERROR(('Q4 Setup'!$D$7-'Q4 Setup'!$E$7+SUMIFS($N$4:$N315,$C$4:$C315,'Q4 Setup'!$C$7)-SUMIFS($N$4:$N315,$C$4:$C315,'Q4 Setup'!$C$7,$B$4:$B315,"&lt;"&amp;$B316))/IFERROR(NETWORKDAYS($B316,'Q4 Setup'!$G$4),1),0)</f>
        <v>0</v>
      </c>
      <c r="P316" s="38" t="str">
        <f t="shared" ref="P316:P327" si="149">IFERROR(N316/O316,"")</f>
        <v/>
      </c>
    </row>
    <row r="317" spans="2:17" ht="18.75" customHeight="1" x14ac:dyDescent="0.2">
      <c r="B317" s="31">
        <v>46422</v>
      </c>
      <c r="C317" s="39" t="str">
        <f>'Q4 Setup'!$C$8</f>
        <v>Rep 2</v>
      </c>
      <c r="D317" s="33"/>
      <c r="E317" s="25"/>
      <c r="F317" s="40">
        <f t="shared" si="144"/>
        <v>0</v>
      </c>
      <c r="G317" s="40" t="str">
        <f t="shared" si="145"/>
        <v/>
      </c>
      <c r="H317" s="41" t="str">
        <f t="shared" si="146"/>
        <v/>
      </c>
      <c r="I317" s="36"/>
      <c r="J317" s="42">
        <f t="shared" si="147"/>
        <v>0</v>
      </c>
      <c r="K317" s="41" t="str">
        <f t="shared" si="148"/>
        <v/>
      </c>
      <c r="L317" s="25"/>
      <c r="M317" s="25"/>
      <c r="N317" s="26"/>
      <c r="O317" s="29">
        <f>IFERROR(('Q4 Setup'!$D$8-'Q4 Setup'!$E$8+SUMIFS($N$4:$N316,$C$4:$C316,'Q4 Setup'!$C$8)-SUMIFS($N$4:$N316,$C$4:$C316,'Q4 Setup'!$C$8,$B$4:$B316,"&lt;"&amp;$B317))/IFERROR(NETWORKDAYS($B317,'Q4 Setup'!$G$4),1),0)</f>
        <v>0</v>
      </c>
      <c r="P317" s="43" t="str">
        <f t="shared" si="149"/>
        <v/>
      </c>
    </row>
    <row r="318" spans="2:17" ht="18.75" customHeight="1" x14ac:dyDescent="0.2">
      <c r="B318" s="31">
        <v>46422</v>
      </c>
      <c r="C318" s="32" t="str">
        <f>'Q4 Setup'!$C$9</f>
        <v>Rep 3</v>
      </c>
      <c r="D318" s="33"/>
      <c r="E318" s="25"/>
      <c r="F318" s="34">
        <f t="shared" si="144"/>
        <v>0</v>
      </c>
      <c r="G318" s="34" t="str">
        <f t="shared" si="145"/>
        <v/>
      </c>
      <c r="H318" s="35" t="str">
        <f t="shared" si="146"/>
        <v/>
      </c>
      <c r="I318" s="36"/>
      <c r="J318" s="37">
        <f t="shared" si="147"/>
        <v>0</v>
      </c>
      <c r="K318" s="35" t="str">
        <f t="shared" si="148"/>
        <v/>
      </c>
      <c r="L318" s="25"/>
      <c r="M318" s="25"/>
      <c r="N318" s="26"/>
      <c r="O318" s="29">
        <f>IFERROR(('Q4 Setup'!$D$9-'Q4 Setup'!$E$9+SUMIFS($N$4:$N317,$C$4:$C317,'Q4 Setup'!$C$9)-SUMIFS($N$4:$N317,$C$4:$C317,'Q4 Setup'!$C$9,$B$4:$B317,"&lt;"&amp;$B318))/IFERROR(NETWORKDAYS($B318,'Q4 Setup'!$G$4),1),0)</f>
        <v>0</v>
      </c>
      <c r="P318" s="38" t="str">
        <f t="shared" si="149"/>
        <v/>
      </c>
    </row>
    <row r="319" spans="2:17" ht="18.75" customHeight="1" x14ac:dyDescent="0.2">
      <c r="B319" s="31">
        <v>46422</v>
      </c>
      <c r="C319" s="39" t="str">
        <f>'Q4 Setup'!$C$10</f>
        <v>Rep 4</v>
      </c>
      <c r="D319" s="33"/>
      <c r="E319" s="25"/>
      <c r="F319" s="40">
        <f t="shared" si="144"/>
        <v>0</v>
      </c>
      <c r="G319" s="40" t="str">
        <f t="shared" si="145"/>
        <v/>
      </c>
      <c r="H319" s="41" t="str">
        <f t="shared" si="146"/>
        <v/>
      </c>
      <c r="I319" s="36"/>
      <c r="J319" s="42">
        <f t="shared" si="147"/>
        <v>0</v>
      </c>
      <c r="K319" s="41" t="str">
        <f t="shared" si="148"/>
        <v/>
      </c>
      <c r="L319" s="25"/>
      <c r="M319" s="25"/>
      <c r="N319" s="26"/>
      <c r="O319" s="29">
        <f>IFERROR(('Q4 Setup'!$D$10-'Q4 Setup'!$E$10+SUMIFS($N$4:$N318,$C$4:$C318,'Q4 Setup'!$C$10)-SUMIFS($N$4:$N318,$C$4:$C318,'Q4 Setup'!$C$10,$B$4:$B318,"&lt;"&amp;$B319))/IFERROR(NETWORKDAYS($B319,'Q4 Setup'!$G$4),1),0)</f>
        <v>0</v>
      </c>
      <c r="P319" s="43" t="str">
        <f t="shared" si="149"/>
        <v/>
      </c>
    </row>
    <row r="320" spans="2:17" ht="18.75" customHeight="1" x14ac:dyDescent="0.2">
      <c r="B320" s="31">
        <v>46422</v>
      </c>
      <c r="C320" s="32" t="str">
        <f>'Q4 Setup'!$C$11</f>
        <v>Rep 5</v>
      </c>
      <c r="D320" s="33"/>
      <c r="E320" s="25"/>
      <c r="F320" s="34">
        <f t="shared" si="144"/>
        <v>0</v>
      </c>
      <c r="G320" s="34" t="str">
        <f t="shared" si="145"/>
        <v/>
      </c>
      <c r="H320" s="35" t="str">
        <f t="shared" si="146"/>
        <v/>
      </c>
      <c r="I320" s="36"/>
      <c r="J320" s="37">
        <f t="shared" si="147"/>
        <v>0</v>
      </c>
      <c r="K320" s="35" t="str">
        <f t="shared" si="148"/>
        <v/>
      </c>
      <c r="L320" s="25"/>
      <c r="M320" s="25"/>
      <c r="N320" s="26"/>
      <c r="O320" s="29">
        <f>IFERROR(('Q4 Setup'!$D$11-'Q4 Setup'!$E$11+SUMIFS($N$4:$N319,$C$4:$C319,'Q4 Setup'!$C$11)-SUMIFS($N$4:$N319,$C$4:$C319,'Q4 Setup'!$C$11,$B$4:$B319,"&lt;"&amp;$B320))/IFERROR(NETWORKDAYS($B320,'Q4 Setup'!$G$4),1),0)</f>
        <v>0</v>
      </c>
      <c r="P320" s="38" t="str">
        <f t="shared" si="149"/>
        <v/>
      </c>
    </row>
    <row r="321" spans="2:17" ht="18.75" customHeight="1" x14ac:dyDescent="0.2">
      <c r="B321" s="31">
        <v>46422</v>
      </c>
      <c r="C321" s="39" t="str">
        <f>'Q4 Setup'!$C$12</f>
        <v>Rep 6</v>
      </c>
      <c r="D321" s="33"/>
      <c r="E321" s="25"/>
      <c r="F321" s="40">
        <f t="shared" si="144"/>
        <v>0</v>
      </c>
      <c r="G321" s="40" t="str">
        <f t="shared" si="145"/>
        <v/>
      </c>
      <c r="H321" s="41" t="str">
        <f t="shared" si="146"/>
        <v/>
      </c>
      <c r="I321" s="36"/>
      <c r="J321" s="42">
        <f t="shared" si="147"/>
        <v>0</v>
      </c>
      <c r="K321" s="41" t="str">
        <f t="shared" si="148"/>
        <v/>
      </c>
      <c r="L321" s="25"/>
      <c r="M321" s="25"/>
      <c r="N321" s="26"/>
      <c r="O321" s="29">
        <f>IFERROR(('Q4 Setup'!$D$12-'Q4 Setup'!$E$12+SUMIFS($N$4:$N320,$C$4:$C320,'Q4 Setup'!$C$12)-SUMIFS($N$4:$N320,$C$4:$C320,'Q4 Setup'!$C$12,$B$4:$B320,"&lt;"&amp;$B321))/IFERROR(NETWORKDAYS($B321,'Q4 Setup'!$G$4),1),0)</f>
        <v>0</v>
      </c>
      <c r="P321" s="43" t="str">
        <f t="shared" si="149"/>
        <v/>
      </c>
    </row>
    <row r="322" spans="2:17" ht="18.75" customHeight="1" x14ac:dyDescent="0.2">
      <c r="B322" s="31">
        <v>46422</v>
      </c>
      <c r="C322" s="32" t="str">
        <f>'Q4 Setup'!$C$13</f>
        <v>Rep 7</v>
      </c>
      <c r="D322" s="33"/>
      <c r="E322" s="25"/>
      <c r="F322" s="34">
        <f t="shared" si="144"/>
        <v>0</v>
      </c>
      <c r="G322" s="34" t="str">
        <f t="shared" si="145"/>
        <v/>
      </c>
      <c r="H322" s="35" t="str">
        <f t="shared" si="146"/>
        <v/>
      </c>
      <c r="I322" s="36"/>
      <c r="J322" s="37">
        <f t="shared" si="147"/>
        <v>0</v>
      </c>
      <c r="K322" s="35" t="str">
        <f t="shared" si="148"/>
        <v/>
      </c>
      <c r="L322" s="25"/>
      <c r="M322" s="25"/>
      <c r="N322" s="26"/>
      <c r="O322" s="29">
        <f>IFERROR(('Q4 Setup'!$D$13-'Q4 Setup'!$E$13+SUMIFS($N$4:$N321,$C$4:$C321,'Q4 Setup'!$C$13)-SUMIFS($N$4:$N321,$C$4:$C321,'Q4 Setup'!$C$13,$B$4:$B321,"&lt;"&amp;$B322))/IFERROR(NETWORKDAYS($B322,'Q4 Setup'!$G$4),1),0)</f>
        <v>0</v>
      </c>
      <c r="P322" s="38" t="str">
        <f t="shared" si="149"/>
        <v/>
      </c>
    </row>
    <row r="323" spans="2:17" ht="18.75" customHeight="1" x14ac:dyDescent="0.2">
      <c r="B323" s="31">
        <v>46422</v>
      </c>
      <c r="C323" s="39" t="str">
        <f>'Q4 Setup'!$C$14</f>
        <v>Rep 8</v>
      </c>
      <c r="D323" s="33"/>
      <c r="E323" s="25"/>
      <c r="F323" s="40">
        <f t="shared" si="144"/>
        <v>0</v>
      </c>
      <c r="G323" s="40" t="str">
        <f t="shared" si="145"/>
        <v/>
      </c>
      <c r="H323" s="41" t="str">
        <f t="shared" si="146"/>
        <v/>
      </c>
      <c r="I323" s="36"/>
      <c r="J323" s="42">
        <f t="shared" si="147"/>
        <v>0</v>
      </c>
      <c r="K323" s="41" t="str">
        <f t="shared" si="148"/>
        <v/>
      </c>
      <c r="L323" s="25"/>
      <c r="M323" s="25"/>
      <c r="N323" s="26"/>
      <c r="O323" s="29">
        <f>IFERROR(('Q4 Setup'!$D$14-'Q4 Setup'!$E$14+SUMIFS($N$4:$N322,$C$4:$C322,'Q4 Setup'!$C$14)-SUMIFS($N$4:$N322,$C$4:$C322,'Q4 Setup'!$C$14,$B$4:$B322,"&lt;"&amp;$B323))/IFERROR(NETWORKDAYS($B323,'Q4 Setup'!$G$4),1),0)</f>
        <v>0</v>
      </c>
      <c r="P323" s="43" t="str">
        <f t="shared" si="149"/>
        <v/>
      </c>
    </row>
    <row r="324" spans="2:17" ht="18.75" customHeight="1" x14ac:dyDescent="0.2">
      <c r="B324" s="31">
        <v>46422</v>
      </c>
      <c r="C324" s="32" t="str">
        <f>'Q4 Setup'!$C$15</f>
        <v>Rep 9</v>
      </c>
      <c r="D324" s="33"/>
      <c r="E324" s="25"/>
      <c r="F324" s="34">
        <f t="shared" si="144"/>
        <v>0</v>
      </c>
      <c r="G324" s="34" t="str">
        <f t="shared" si="145"/>
        <v/>
      </c>
      <c r="H324" s="35" t="str">
        <f t="shared" si="146"/>
        <v/>
      </c>
      <c r="I324" s="36"/>
      <c r="J324" s="37">
        <f t="shared" si="147"/>
        <v>0</v>
      </c>
      <c r="K324" s="35" t="str">
        <f t="shared" si="148"/>
        <v/>
      </c>
      <c r="L324" s="25"/>
      <c r="M324" s="25"/>
      <c r="N324" s="26"/>
      <c r="O324" s="29">
        <f>IFERROR(('Q4 Setup'!$D$15-'Q4 Setup'!$E$15+SUMIFS($N$4:$N323,$C$4:$C323,'Q4 Setup'!$C$15)-SUMIFS($N$4:$N323,$C$4:$C323,'Q4 Setup'!$C$15,$B$4:$B323,"&lt;"&amp;$B324))/IFERROR(NETWORKDAYS($B324,'Q4 Setup'!$G$4),1),0)</f>
        <v>0</v>
      </c>
      <c r="P324" s="38" t="str">
        <f t="shared" si="149"/>
        <v/>
      </c>
    </row>
    <row r="325" spans="2:17" ht="18.75" customHeight="1" x14ac:dyDescent="0.2">
      <c r="B325" s="31">
        <v>46422</v>
      </c>
      <c r="C325" s="39" t="str">
        <f>'Q4 Setup'!$C$16</f>
        <v>Rep 10</v>
      </c>
      <c r="D325" s="33"/>
      <c r="E325" s="25"/>
      <c r="F325" s="40">
        <f t="shared" si="144"/>
        <v>0</v>
      </c>
      <c r="G325" s="40" t="str">
        <f t="shared" si="145"/>
        <v/>
      </c>
      <c r="H325" s="41" t="str">
        <f t="shared" si="146"/>
        <v/>
      </c>
      <c r="I325" s="36"/>
      <c r="J325" s="42">
        <f t="shared" si="147"/>
        <v>0</v>
      </c>
      <c r="K325" s="41" t="str">
        <f t="shared" si="148"/>
        <v/>
      </c>
      <c r="L325" s="25"/>
      <c r="M325" s="25"/>
      <c r="N325" s="26"/>
      <c r="O325" s="29">
        <f>IFERROR(('Q4 Setup'!$D$16-'Q4 Setup'!$E$16+SUMIFS($N$4:$N324,$C$4:$C324,'Q4 Setup'!$C$16)-SUMIFS($N$4:$N324,$C$4:$C324,'Q4 Setup'!$C$16,$B$4:$B324,"&lt;"&amp;$B325))/IFERROR(NETWORKDAYS($B325,'Q4 Setup'!$G$4),1),0)</f>
        <v>0</v>
      </c>
      <c r="P325" s="43" t="str">
        <f t="shared" si="149"/>
        <v/>
      </c>
    </row>
    <row r="326" spans="2:17" ht="18.75" customHeight="1" x14ac:dyDescent="0.2">
      <c r="B326" s="31">
        <v>46422</v>
      </c>
      <c r="C326" s="32">
        <f>'Q4 Setup'!$C$17</f>
        <v>0</v>
      </c>
      <c r="D326" s="33"/>
      <c r="E326" s="25"/>
      <c r="F326" s="34">
        <f t="shared" si="144"/>
        <v>0</v>
      </c>
      <c r="G326" s="34" t="str">
        <f t="shared" si="145"/>
        <v/>
      </c>
      <c r="H326" s="35" t="str">
        <f t="shared" si="146"/>
        <v/>
      </c>
      <c r="I326" s="36"/>
      <c r="J326" s="37">
        <f t="shared" si="147"/>
        <v>0</v>
      </c>
      <c r="K326" s="35" t="str">
        <f t="shared" si="148"/>
        <v/>
      </c>
      <c r="L326" s="25"/>
      <c r="M326" s="25"/>
      <c r="N326" s="26"/>
      <c r="O326" s="29">
        <f>IFERROR(('Q4 Setup'!$D$17-'Q4 Setup'!$E$17+SUMIFS($N$4:$N325,$C$4:$C325,'Q4 Setup'!$C$17)-SUMIFS($N$4:$N325,$C$4:$C325,'Q4 Setup'!$C$17,$B$4:$B325,"&lt;"&amp;$B326))/IFERROR(NETWORKDAYS($B326,'Q4 Setup'!$G$4),1),0)</f>
        <v>0</v>
      </c>
      <c r="P326" s="38" t="str">
        <f t="shared" si="149"/>
        <v/>
      </c>
    </row>
    <row r="327" spans="2:17" ht="18.75" customHeight="1" x14ac:dyDescent="0.2">
      <c r="B327" s="31">
        <v>46422</v>
      </c>
      <c r="C327" s="39">
        <f>'Q4 Setup'!$C$18</f>
        <v>0</v>
      </c>
      <c r="D327" s="33"/>
      <c r="E327" s="25"/>
      <c r="F327" s="40">
        <f t="shared" si="144"/>
        <v>0</v>
      </c>
      <c r="G327" s="40" t="str">
        <f t="shared" si="145"/>
        <v/>
      </c>
      <c r="H327" s="41" t="str">
        <f t="shared" si="146"/>
        <v/>
      </c>
      <c r="I327" s="36"/>
      <c r="J327" s="42">
        <f t="shared" si="147"/>
        <v>0</v>
      </c>
      <c r="K327" s="41" t="str">
        <f t="shared" si="148"/>
        <v/>
      </c>
      <c r="L327" s="25"/>
      <c r="M327" s="25"/>
      <c r="N327" s="26"/>
      <c r="O327" s="29">
        <f>IFERROR(('Q4 Setup'!$D$18-'Q4 Setup'!$E$18+SUMIFS($N$4:$N326,$C$4:$C326,'Q4 Setup'!$C$18)-SUMIFS($N$4:$N326,$C$4:$C326,'Q4 Setup'!$C$18,$B$4:$B326,"&lt;"&amp;$B327))/IFERROR(NETWORKDAYS($B327,'Q4 Setup'!$G$4),1),0)</f>
        <v>0</v>
      </c>
      <c r="P327" s="43" t="str">
        <f t="shared" si="149"/>
        <v/>
      </c>
    </row>
    <row r="328" spans="2:17" ht="4.5" customHeight="1" x14ac:dyDescent="0.2"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</row>
    <row r="329" spans="2:17" ht="18.75" customHeight="1" x14ac:dyDescent="0.2">
      <c r="B329" s="31">
        <v>46423</v>
      </c>
      <c r="C329" s="32" t="str">
        <f>'Q4 Setup'!$C$7</f>
        <v>Rep 1</v>
      </c>
      <c r="D329" s="33"/>
      <c r="E329" s="25"/>
      <c r="F329" s="34">
        <f t="shared" ref="F329:F340" si="150">IFERROR(D329*7.5,"")</f>
        <v>0</v>
      </c>
      <c r="G329" s="34" t="str">
        <f t="shared" ref="G329:G340" si="151">IFERROR(E329/D329,"")</f>
        <v/>
      </c>
      <c r="H329" s="35" t="str">
        <f t="shared" ref="H329:H340" si="152">IFERROR(E329/F329,"")</f>
        <v/>
      </c>
      <c r="I329" s="36"/>
      <c r="J329" s="37">
        <f t="shared" ref="J329:J340" si="153">IFERROR(D329*0.375/24,"")</f>
        <v>0</v>
      </c>
      <c r="K329" s="35" t="str">
        <f t="shared" ref="K329:K340" si="154">IFERROR(I329/J329,"")</f>
        <v/>
      </c>
      <c r="L329" s="25"/>
      <c r="M329" s="25"/>
      <c r="N329" s="26"/>
      <c r="O329" s="29">
        <f>IFERROR(('Q4 Setup'!$D$7-'Q4 Setup'!$E$7+SUMIFS($N$4:$N328,$C$4:$C328,'Q4 Setup'!$C$7)-SUMIFS($N$4:$N328,$C$4:$C328,'Q4 Setup'!$C$7,$B$4:$B328,"&lt;"&amp;$B329))/IFERROR(NETWORKDAYS($B329,'Q4 Setup'!$G$4),1),0)</f>
        <v>0</v>
      </c>
      <c r="P329" s="38" t="str">
        <f t="shared" ref="P329:P340" si="155">IFERROR(N329/O329,"")</f>
        <v/>
      </c>
    </row>
    <row r="330" spans="2:17" ht="18.75" customHeight="1" x14ac:dyDescent="0.2">
      <c r="B330" s="31">
        <v>46423</v>
      </c>
      <c r="C330" s="39" t="str">
        <f>'Q4 Setup'!$C$8</f>
        <v>Rep 2</v>
      </c>
      <c r="D330" s="33"/>
      <c r="E330" s="25"/>
      <c r="F330" s="40">
        <f t="shared" si="150"/>
        <v>0</v>
      </c>
      <c r="G330" s="40" t="str">
        <f t="shared" si="151"/>
        <v/>
      </c>
      <c r="H330" s="41" t="str">
        <f t="shared" si="152"/>
        <v/>
      </c>
      <c r="I330" s="36"/>
      <c r="J330" s="42">
        <f t="shared" si="153"/>
        <v>0</v>
      </c>
      <c r="K330" s="41" t="str">
        <f t="shared" si="154"/>
        <v/>
      </c>
      <c r="L330" s="25"/>
      <c r="M330" s="25"/>
      <c r="N330" s="26"/>
      <c r="O330" s="29">
        <f>IFERROR(('Q4 Setup'!$D$8-'Q4 Setup'!$E$8+SUMIFS($N$4:$N329,$C$4:$C329,'Q4 Setup'!$C$8)-SUMIFS($N$4:$N329,$C$4:$C329,'Q4 Setup'!$C$8,$B$4:$B329,"&lt;"&amp;$B330))/IFERROR(NETWORKDAYS($B330,'Q4 Setup'!$G$4),1),0)</f>
        <v>0</v>
      </c>
      <c r="P330" s="43" t="str">
        <f t="shared" si="155"/>
        <v/>
      </c>
    </row>
    <row r="331" spans="2:17" ht="18.75" customHeight="1" x14ac:dyDescent="0.2">
      <c r="B331" s="31">
        <v>46423</v>
      </c>
      <c r="C331" s="32" t="str">
        <f>'Q4 Setup'!$C$9</f>
        <v>Rep 3</v>
      </c>
      <c r="D331" s="33"/>
      <c r="E331" s="25"/>
      <c r="F331" s="34">
        <f t="shared" si="150"/>
        <v>0</v>
      </c>
      <c r="G331" s="34" t="str">
        <f t="shared" si="151"/>
        <v/>
      </c>
      <c r="H331" s="35" t="str">
        <f t="shared" si="152"/>
        <v/>
      </c>
      <c r="I331" s="36"/>
      <c r="J331" s="37">
        <f t="shared" si="153"/>
        <v>0</v>
      </c>
      <c r="K331" s="35" t="str">
        <f t="shared" si="154"/>
        <v/>
      </c>
      <c r="L331" s="25"/>
      <c r="M331" s="25"/>
      <c r="N331" s="26"/>
      <c r="O331" s="29">
        <f>IFERROR(('Q4 Setup'!$D$9-'Q4 Setup'!$E$9+SUMIFS($N$4:$N330,$C$4:$C330,'Q4 Setup'!$C$9)-SUMIFS($N$4:$N330,$C$4:$C330,'Q4 Setup'!$C$9,$B$4:$B330,"&lt;"&amp;$B331))/IFERROR(NETWORKDAYS($B331,'Q4 Setup'!$G$4),1),0)</f>
        <v>0</v>
      </c>
      <c r="P331" s="38" t="str">
        <f t="shared" si="155"/>
        <v/>
      </c>
    </row>
    <row r="332" spans="2:17" ht="18.75" customHeight="1" x14ac:dyDescent="0.2">
      <c r="B332" s="31">
        <v>46423</v>
      </c>
      <c r="C332" s="39" t="str">
        <f>'Q4 Setup'!$C$10</f>
        <v>Rep 4</v>
      </c>
      <c r="D332" s="33"/>
      <c r="E332" s="25"/>
      <c r="F332" s="40">
        <f t="shared" si="150"/>
        <v>0</v>
      </c>
      <c r="G332" s="40" t="str">
        <f t="shared" si="151"/>
        <v/>
      </c>
      <c r="H332" s="41" t="str">
        <f t="shared" si="152"/>
        <v/>
      </c>
      <c r="I332" s="36"/>
      <c r="J332" s="42">
        <f t="shared" si="153"/>
        <v>0</v>
      </c>
      <c r="K332" s="41" t="str">
        <f t="shared" si="154"/>
        <v/>
      </c>
      <c r="L332" s="25"/>
      <c r="M332" s="25"/>
      <c r="N332" s="26"/>
      <c r="O332" s="29">
        <f>IFERROR(('Q4 Setup'!$D$10-'Q4 Setup'!$E$10+SUMIFS($N$4:$N331,$C$4:$C331,'Q4 Setup'!$C$10)-SUMIFS($N$4:$N331,$C$4:$C331,'Q4 Setup'!$C$10,$B$4:$B331,"&lt;"&amp;$B332))/IFERROR(NETWORKDAYS($B332,'Q4 Setup'!$G$4),1),0)</f>
        <v>0</v>
      </c>
      <c r="P332" s="43" t="str">
        <f t="shared" si="155"/>
        <v/>
      </c>
    </row>
    <row r="333" spans="2:17" ht="18.75" customHeight="1" x14ac:dyDescent="0.2">
      <c r="B333" s="31">
        <v>46423</v>
      </c>
      <c r="C333" s="32" t="str">
        <f>'Q4 Setup'!$C$11</f>
        <v>Rep 5</v>
      </c>
      <c r="D333" s="33"/>
      <c r="E333" s="25"/>
      <c r="F333" s="34">
        <f t="shared" si="150"/>
        <v>0</v>
      </c>
      <c r="G333" s="34" t="str">
        <f t="shared" si="151"/>
        <v/>
      </c>
      <c r="H333" s="35" t="str">
        <f t="shared" si="152"/>
        <v/>
      </c>
      <c r="I333" s="36"/>
      <c r="J333" s="37">
        <f t="shared" si="153"/>
        <v>0</v>
      </c>
      <c r="K333" s="35" t="str">
        <f t="shared" si="154"/>
        <v/>
      </c>
      <c r="L333" s="25"/>
      <c r="M333" s="25"/>
      <c r="N333" s="26"/>
      <c r="O333" s="29">
        <f>IFERROR(('Q4 Setup'!$D$11-'Q4 Setup'!$E$11+SUMIFS($N$4:$N332,$C$4:$C332,'Q4 Setup'!$C$11)-SUMIFS($N$4:$N332,$C$4:$C332,'Q4 Setup'!$C$11,$B$4:$B332,"&lt;"&amp;$B333))/IFERROR(NETWORKDAYS($B333,'Q4 Setup'!$G$4),1),0)</f>
        <v>0</v>
      </c>
      <c r="P333" s="38" t="str">
        <f t="shared" si="155"/>
        <v/>
      </c>
    </row>
    <row r="334" spans="2:17" ht="18.75" customHeight="1" x14ac:dyDescent="0.2">
      <c r="B334" s="31">
        <v>46423</v>
      </c>
      <c r="C334" s="39" t="str">
        <f>'Q4 Setup'!$C$12</f>
        <v>Rep 6</v>
      </c>
      <c r="D334" s="33"/>
      <c r="E334" s="25"/>
      <c r="F334" s="40">
        <f t="shared" si="150"/>
        <v>0</v>
      </c>
      <c r="G334" s="40" t="str">
        <f t="shared" si="151"/>
        <v/>
      </c>
      <c r="H334" s="41" t="str">
        <f t="shared" si="152"/>
        <v/>
      </c>
      <c r="I334" s="36"/>
      <c r="J334" s="42">
        <f t="shared" si="153"/>
        <v>0</v>
      </c>
      <c r="K334" s="41" t="str">
        <f t="shared" si="154"/>
        <v/>
      </c>
      <c r="L334" s="25"/>
      <c r="M334" s="25"/>
      <c r="N334" s="26"/>
      <c r="O334" s="29">
        <f>IFERROR(('Q4 Setup'!$D$12-'Q4 Setup'!$E$12+SUMIFS($N$4:$N333,$C$4:$C333,'Q4 Setup'!$C$12)-SUMIFS($N$4:$N333,$C$4:$C333,'Q4 Setup'!$C$12,$B$4:$B333,"&lt;"&amp;$B334))/IFERROR(NETWORKDAYS($B334,'Q4 Setup'!$G$4),1),0)</f>
        <v>0</v>
      </c>
      <c r="P334" s="43" t="str">
        <f t="shared" si="155"/>
        <v/>
      </c>
    </row>
    <row r="335" spans="2:17" ht="18.75" customHeight="1" x14ac:dyDescent="0.2">
      <c r="B335" s="31">
        <v>46423</v>
      </c>
      <c r="C335" s="32" t="str">
        <f>'Q4 Setup'!$C$13</f>
        <v>Rep 7</v>
      </c>
      <c r="D335" s="33"/>
      <c r="E335" s="25"/>
      <c r="F335" s="34">
        <f t="shared" si="150"/>
        <v>0</v>
      </c>
      <c r="G335" s="34" t="str">
        <f t="shared" si="151"/>
        <v/>
      </c>
      <c r="H335" s="35" t="str">
        <f t="shared" si="152"/>
        <v/>
      </c>
      <c r="I335" s="36"/>
      <c r="J335" s="37">
        <f t="shared" si="153"/>
        <v>0</v>
      </c>
      <c r="K335" s="35" t="str">
        <f t="shared" si="154"/>
        <v/>
      </c>
      <c r="L335" s="25"/>
      <c r="M335" s="25"/>
      <c r="N335" s="26"/>
      <c r="O335" s="29">
        <f>IFERROR(('Q4 Setup'!$D$13-'Q4 Setup'!$E$13+SUMIFS($N$4:$N334,$C$4:$C334,'Q4 Setup'!$C$13)-SUMIFS($N$4:$N334,$C$4:$C334,'Q4 Setup'!$C$13,$B$4:$B334,"&lt;"&amp;$B335))/IFERROR(NETWORKDAYS($B335,'Q4 Setup'!$G$4),1),0)</f>
        <v>0</v>
      </c>
      <c r="P335" s="38" t="str">
        <f t="shared" si="155"/>
        <v/>
      </c>
    </row>
    <row r="336" spans="2:17" ht="18.75" customHeight="1" x14ac:dyDescent="0.2">
      <c r="B336" s="31">
        <v>46423</v>
      </c>
      <c r="C336" s="39" t="str">
        <f>'Q4 Setup'!$C$14</f>
        <v>Rep 8</v>
      </c>
      <c r="D336" s="33"/>
      <c r="E336" s="25"/>
      <c r="F336" s="40">
        <f t="shared" si="150"/>
        <v>0</v>
      </c>
      <c r="G336" s="40" t="str">
        <f t="shared" si="151"/>
        <v/>
      </c>
      <c r="H336" s="41" t="str">
        <f t="shared" si="152"/>
        <v/>
      </c>
      <c r="I336" s="36"/>
      <c r="J336" s="42">
        <f t="shared" si="153"/>
        <v>0</v>
      </c>
      <c r="K336" s="41" t="str">
        <f t="shared" si="154"/>
        <v/>
      </c>
      <c r="L336" s="25"/>
      <c r="M336" s="25"/>
      <c r="N336" s="26"/>
      <c r="O336" s="29">
        <f>IFERROR(('Q4 Setup'!$D$14-'Q4 Setup'!$E$14+SUMIFS($N$4:$N335,$C$4:$C335,'Q4 Setup'!$C$14)-SUMIFS($N$4:$N335,$C$4:$C335,'Q4 Setup'!$C$14,$B$4:$B335,"&lt;"&amp;$B336))/IFERROR(NETWORKDAYS($B336,'Q4 Setup'!$G$4),1),0)</f>
        <v>0</v>
      </c>
      <c r="P336" s="43" t="str">
        <f t="shared" si="155"/>
        <v/>
      </c>
    </row>
    <row r="337" spans="2:17" ht="18.75" customHeight="1" x14ac:dyDescent="0.2">
      <c r="B337" s="31">
        <v>46423</v>
      </c>
      <c r="C337" s="32" t="str">
        <f>'Q4 Setup'!$C$15</f>
        <v>Rep 9</v>
      </c>
      <c r="D337" s="33"/>
      <c r="E337" s="25"/>
      <c r="F337" s="34">
        <f t="shared" si="150"/>
        <v>0</v>
      </c>
      <c r="G337" s="34" t="str">
        <f t="shared" si="151"/>
        <v/>
      </c>
      <c r="H337" s="35" t="str">
        <f t="shared" si="152"/>
        <v/>
      </c>
      <c r="I337" s="36"/>
      <c r="J337" s="37">
        <f t="shared" si="153"/>
        <v>0</v>
      </c>
      <c r="K337" s="35" t="str">
        <f t="shared" si="154"/>
        <v/>
      </c>
      <c r="L337" s="25"/>
      <c r="M337" s="25"/>
      <c r="N337" s="26"/>
      <c r="O337" s="29">
        <f>IFERROR(('Q4 Setup'!$D$15-'Q4 Setup'!$E$15+SUMIFS($N$4:$N336,$C$4:$C336,'Q4 Setup'!$C$15)-SUMIFS($N$4:$N336,$C$4:$C336,'Q4 Setup'!$C$15,$B$4:$B336,"&lt;"&amp;$B337))/IFERROR(NETWORKDAYS($B337,'Q4 Setup'!$G$4),1),0)</f>
        <v>0</v>
      </c>
      <c r="P337" s="38" t="str">
        <f t="shared" si="155"/>
        <v/>
      </c>
    </row>
    <row r="338" spans="2:17" ht="18.75" customHeight="1" x14ac:dyDescent="0.2">
      <c r="B338" s="31">
        <v>46423</v>
      </c>
      <c r="C338" s="39" t="str">
        <f>'Q4 Setup'!$C$16</f>
        <v>Rep 10</v>
      </c>
      <c r="D338" s="33"/>
      <c r="E338" s="25"/>
      <c r="F338" s="40">
        <f t="shared" si="150"/>
        <v>0</v>
      </c>
      <c r="G338" s="40" t="str">
        <f t="shared" si="151"/>
        <v/>
      </c>
      <c r="H338" s="41" t="str">
        <f t="shared" si="152"/>
        <v/>
      </c>
      <c r="I338" s="36"/>
      <c r="J338" s="42">
        <f t="shared" si="153"/>
        <v>0</v>
      </c>
      <c r="K338" s="41" t="str">
        <f t="shared" si="154"/>
        <v/>
      </c>
      <c r="L338" s="25"/>
      <c r="M338" s="25"/>
      <c r="N338" s="26"/>
      <c r="O338" s="29">
        <f>IFERROR(('Q4 Setup'!$D$16-'Q4 Setup'!$E$16+SUMIFS($N$4:$N337,$C$4:$C337,'Q4 Setup'!$C$16)-SUMIFS($N$4:$N337,$C$4:$C337,'Q4 Setup'!$C$16,$B$4:$B337,"&lt;"&amp;$B338))/IFERROR(NETWORKDAYS($B338,'Q4 Setup'!$G$4),1),0)</f>
        <v>0</v>
      </c>
      <c r="P338" s="43" t="str">
        <f t="shared" si="155"/>
        <v/>
      </c>
    </row>
    <row r="339" spans="2:17" ht="18.75" customHeight="1" x14ac:dyDescent="0.2">
      <c r="B339" s="31">
        <v>46423</v>
      </c>
      <c r="C339" s="32">
        <f>'Q4 Setup'!$C$17</f>
        <v>0</v>
      </c>
      <c r="D339" s="33"/>
      <c r="E339" s="25"/>
      <c r="F339" s="34">
        <f t="shared" si="150"/>
        <v>0</v>
      </c>
      <c r="G339" s="34" t="str">
        <f t="shared" si="151"/>
        <v/>
      </c>
      <c r="H339" s="35" t="str">
        <f t="shared" si="152"/>
        <v/>
      </c>
      <c r="I339" s="36"/>
      <c r="J339" s="37">
        <f t="shared" si="153"/>
        <v>0</v>
      </c>
      <c r="K339" s="35" t="str">
        <f t="shared" si="154"/>
        <v/>
      </c>
      <c r="L339" s="25"/>
      <c r="M339" s="25"/>
      <c r="N339" s="26"/>
      <c r="O339" s="29">
        <f>IFERROR(('Q4 Setup'!$D$17-'Q4 Setup'!$E$17+SUMIFS($N$4:$N338,$C$4:$C338,'Q4 Setup'!$C$17)-SUMIFS($N$4:$N338,$C$4:$C338,'Q4 Setup'!$C$17,$B$4:$B338,"&lt;"&amp;$B339))/IFERROR(NETWORKDAYS($B339,'Q4 Setup'!$G$4),1),0)</f>
        <v>0</v>
      </c>
      <c r="P339" s="38" t="str">
        <f t="shared" si="155"/>
        <v/>
      </c>
    </row>
    <row r="340" spans="2:17" ht="18.75" customHeight="1" x14ac:dyDescent="0.2">
      <c r="B340" s="31">
        <v>46423</v>
      </c>
      <c r="C340" s="39">
        <f>'Q4 Setup'!$C$18</f>
        <v>0</v>
      </c>
      <c r="D340" s="33"/>
      <c r="E340" s="25"/>
      <c r="F340" s="40">
        <f t="shared" si="150"/>
        <v>0</v>
      </c>
      <c r="G340" s="40" t="str">
        <f t="shared" si="151"/>
        <v/>
      </c>
      <c r="H340" s="41" t="str">
        <f t="shared" si="152"/>
        <v/>
      </c>
      <c r="I340" s="36"/>
      <c r="J340" s="42">
        <f t="shared" si="153"/>
        <v>0</v>
      </c>
      <c r="K340" s="41" t="str">
        <f t="shared" si="154"/>
        <v/>
      </c>
      <c r="L340" s="25"/>
      <c r="M340" s="25"/>
      <c r="N340" s="26"/>
      <c r="O340" s="29">
        <f>IFERROR(('Q4 Setup'!$D$18-'Q4 Setup'!$E$18+SUMIFS($N$4:$N339,$C$4:$C339,'Q4 Setup'!$C$18)-SUMIFS($N$4:$N339,$C$4:$C339,'Q4 Setup'!$C$18,$B$4:$B339,"&lt;"&amp;$B340))/IFERROR(NETWORKDAYS($B340,'Q4 Setup'!$G$4),1),0)</f>
        <v>0</v>
      </c>
      <c r="P340" s="43" t="str">
        <f t="shared" si="155"/>
        <v/>
      </c>
    </row>
    <row r="341" spans="2:17" ht="4.5" customHeight="1" x14ac:dyDescent="0.2"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</row>
    <row r="342" spans="2:17" ht="18.75" customHeight="1" x14ac:dyDescent="0.2">
      <c r="B342" s="31">
        <v>46426</v>
      </c>
      <c r="C342" s="32" t="str">
        <f>'Q4 Setup'!$C$7</f>
        <v>Rep 1</v>
      </c>
      <c r="D342" s="33"/>
      <c r="E342" s="25"/>
      <c r="F342" s="34">
        <f t="shared" ref="F342:F353" si="156">IFERROR(D342*7.5,"")</f>
        <v>0</v>
      </c>
      <c r="G342" s="34" t="str">
        <f t="shared" ref="G342:G353" si="157">IFERROR(E342/D342,"")</f>
        <v/>
      </c>
      <c r="H342" s="35" t="str">
        <f t="shared" ref="H342:H353" si="158">IFERROR(E342/F342,"")</f>
        <v/>
      </c>
      <c r="I342" s="36"/>
      <c r="J342" s="37">
        <f t="shared" ref="J342:J353" si="159">IFERROR(D342*0.375/24,"")</f>
        <v>0</v>
      </c>
      <c r="K342" s="35" t="str">
        <f t="shared" ref="K342:K353" si="160">IFERROR(I342/J342,"")</f>
        <v/>
      </c>
      <c r="L342" s="25"/>
      <c r="M342" s="25"/>
      <c r="N342" s="26"/>
      <c r="O342" s="29">
        <f>IFERROR(('Q4 Setup'!$D$7-'Q4 Setup'!$E$7+SUMIFS($N$4:$N341,$C$4:$C341,'Q4 Setup'!$C$7)-SUMIFS($N$4:$N341,$C$4:$C341,'Q4 Setup'!$C$7,$B$4:$B341,"&lt;"&amp;$B342))/IFERROR(NETWORKDAYS($B342,'Q4 Setup'!$G$4),1),0)</f>
        <v>0</v>
      </c>
      <c r="P342" s="38" t="str">
        <f t="shared" ref="P342:P353" si="161">IFERROR(N342/O342,"")</f>
        <v/>
      </c>
    </row>
    <row r="343" spans="2:17" ht="18.75" customHeight="1" x14ac:dyDescent="0.2">
      <c r="B343" s="31">
        <v>46426</v>
      </c>
      <c r="C343" s="39" t="str">
        <f>'Q4 Setup'!$C$8</f>
        <v>Rep 2</v>
      </c>
      <c r="D343" s="33"/>
      <c r="E343" s="25"/>
      <c r="F343" s="40">
        <f t="shared" si="156"/>
        <v>0</v>
      </c>
      <c r="G343" s="40" t="str">
        <f t="shared" si="157"/>
        <v/>
      </c>
      <c r="H343" s="41" t="str">
        <f t="shared" si="158"/>
        <v/>
      </c>
      <c r="I343" s="36"/>
      <c r="J343" s="42">
        <f t="shared" si="159"/>
        <v>0</v>
      </c>
      <c r="K343" s="41" t="str">
        <f t="shared" si="160"/>
        <v/>
      </c>
      <c r="L343" s="25"/>
      <c r="M343" s="25"/>
      <c r="N343" s="26"/>
      <c r="O343" s="29">
        <f>IFERROR(('Q4 Setup'!$D$8-'Q4 Setup'!$E$8+SUMIFS($N$4:$N342,$C$4:$C342,'Q4 Setup'!$C$8)-SUMIFS($N$4:$N342,$C$4:$C342,'Q4 Setup'!$C$8,$B$4:$B342,"&lt;"&amp;$B343))/IFERROR(NETWORKDAYS($B343,'Q4 Setup'!$G$4),1),0)</f>
        <v>0</v>
      </c>
      <c r="P343" s="43" t="str">
        <f t="shared" si="161"/>
        <v/>
      </c>
    </row>
    <row r="344" spans="2:17" ht="18.75" customHeight="1" x14ac:dyDescent="0.2">
      <c r="B344" s="31">
        <v>46426</v>
      </c>
      <c r="C344" s="32" t="str">
        <f>'Q4 Setup'!$C$9</f>
        <v>Rep 3</v>
      </c>
      <c r="D344" s="33"/>
      <c r="E344" s="25"/>
      <c r="F344" s="34">
        <f t="shared" si="156"/>
        <v>0</v>
      </c>
      <c r="G344" s="34" t="str">
        <f t="shared" si="157"/>
        <v/>
      </c>
      <c r="H344" s="35" t="str">
        <f t="shared" si="158"/>
        <v/>
      </c>
      <c r="I344" s="36"/>
      <c r="J344" s="37">
        <f t="shared" si="159"/>
        <v>0</v>
      </c>
      <c r="K344" s="35" t="str">
        <f t="shared" si="160"/>
        <v/>
      </c>
      <c r="L344" s="25"/>
      <c r="M344" s="25"/>
      <c r="N344" s="26"/>
      <c r="O344" s="29">
        <f>IFERROR(('Q4 Setup'!$D$9-'Q4 Setup'!$E$9+SUMIFS($N$4:$N343,$C$4:$C343,'Q4 Setup'!$C$9)-SUMIFS($N$4:$N343,$C$4:$C343,'Q4 Setup'!$C$9,$B$4:$B343,"&lt;"&amp;$B344))/IFERROR(NETWORKDAYS($B344,'Q4 Setup'!$G$4),1),0)</f>
        <v>0</v>
      </c>
      <c r="P344" s="38" t="str">
        <f t="shared" si="161"/>
        <v/>
      </c>
    </row>
    <row r="345" spans="2:17" ht="18.75" customHeight="1" x14ac:dyDescent="0.2">
      <c r="B345" s="31">
        <v>46426</v>
      </c>
      <c r="C345" s="39" t="str">
        <f>'Q4 Setup'!$C$10</f>
        <v>Rep 4</v>
      </c>
      <c r="D345" s="33"/>
      <c r="E345" s="25"/>
      <c r="F345" s="40">
        <f t="shared" si="156"/>
        <v>0</v>
      </c>
      <c r="G345" s="40" t="str">
        <f t="shared" si="157"/>
        <v/>
      </c>
      <c r="H345" s="41" t="str">
        <f t="shared" si="158"/>
        <v/>
      </c>
      <c r="I345" s="36"/>
      <c r="J345" s="42">
        <f t="shared" si="159"/>
        <v>0</v>
      </c>
      <c r="K345" s="41" t="str">
        <f t="shared" si="160"/>
        <v/>
      </c>
      <c r="L345" s="25"/>
      <c r="M345" s="25"/>
      <c r="N345" s="26"/>
      <c r="O345" s="29">
        <f>IFERROR(('Q4 Setup'!$D$10-'Q4 Setup'!$E$10+SUMIFS($N$4:$N344,$C$4:$C344,'Q4 Setup'!$C$10)-SUMIFS($N$4:$N344,$C$4:$C344,'Q4 Setup'!$C$10,$B$4:$B344,"&lt;"&amp;$B345))/IFERROR(NETWORKDAYS($B345,'Q4 Setup'!$G$4),1),0)</f>
        <v>0</v>
      </c>
      <c r="P345" s="43" t="str">
        <f t="shared" si="161"/>
        <v/>
      </c>
    </row>
    <row r="346" spans="2:17" ht="18.75" customHeight="1" x14ac:dyDescent="0.2">
      <c r="B346" s="31">
        <v>46426</v>
      </c>
      <c r="C346" s="32" t="str">
        <f>'Q4 Setup'!$C$11</f>
        <v>Rep 5</v>
      </c>
      <c r="D346" s="33"/>
      <c r="E346" s="25"/>
      <c r="F346" s="34">
        <f t="shared" si="156"/>
        <v>0</v>
      </c>
      <c r="G346" s="34" t="str">
        <f t="shared" si="157"/>
        <v/>
      </c>
      <c r="H346" s="35" t="str">
        <f t="shared" si="158"/>
        <v/>
      </c>
      <c r="I346" s="36"/>
      <c r="J346" s="37">
        <f t="shared" si="159"/>
        <v>0</v>
      </c>
      <c r="K346" s="35" t="str">
        <f t="shared" si="160"/>
        <v/>
      </c>
      <c r="L346" s="25"/>
      <c r="M346" s="25"/>
      <c r="N346" s="26"/>
      <c r="O346" s="29">
        <f>IFERROR(('Q4 Setup'!$D$11-'Q4 Setup'!$E$11+SUMIFS($N$4:$N345,$C$4:$C345,'Q4 Setup'!$C$11)-SUMIFS($N$4:$N345,$C$4:$C345,'Q4 Setup'!$C$11,$B$4:$B345,"&lt;"&amp;$B346))/IFERROR(NETWORKDAYS($B346,'Q4 Setup'!$G$4),1),0)</f>
        <v>0</v>
      </c>
      <c r="P346" s="38" t="str">
        <f t="shared" si="161"/>
        <v/>
      </c>
    </row>
    <row r="347" spans="2:17" ht="18.75" customHeight="1" x14ac:dyDescent="0.2">
      <c r="B347" s="31">
        <v>46426</v>
      </c>
      <c r="C347" s="39" t="str">
        <f>'Q4 Setup'!$C$12</f>
        <v>Rep 6</v>
      </c>
      <c r="D347" s="33"/>
      <c r="E347" s="25"/>
      <c r="F347" s="40">
        <f t="shared" si="156"/>
        <v>0</v>
      </c>
      <c r="G347" s="40" t="str">
        <f t="shared" si="157"/>
        <v/>
      </c>
      <c r="H347" s="41" t="str">
        <f t="shared" si="158"/>
        <v/>
      </c>
      <c r="I347" s="36"/>
      <c r="J347" s="42">
        <f t="shared" si="159"/>
        <v>0</v>
      </c>
      <c r="K347" s="41" t="str">
        <f t="shared" si="160"/>
        <v/>
      </c>
      <c r="L347" s="25"/>
      <c r="M347" s="25"/>
      <c r="N347" s="26"/>
      <c r="O347" s="29">
        <f>IFERROR(('Q4 Setup'!$D$12-'Q4 Setup'!$E$12+SUMIFS($N$4:$N346,$C$4:$C346,'Q4 Setup'!$C$12)-SUMIFS($N$4:$N346,$C$4:$C346,'Q4 Setup'!$C$12,$B$4:$B346,"&lt;"&amp;$B347))/IFERROR(NETWORKDAYS($B347,'Q4 Setup'!$G$4),1),0)</f>
        <v>0</v>
      </c>
      <c r="P347" s="43" t="str">
        <f t="shared" si="161"/>
        <v/>
      </c>
    </row>
    <row r="348" spans="2:17" ht="18.75" customHeight="1" x14ac:dyDescent="0.2">
      <c r="B348" s="31">
        <v>46426</v>
      </c>
      <c r="C348" s="32" t="str">
        <f>'Q4 Setup'!$C$13</f>
        <v>Rep 7</v>
      </c>
      <c r="D348" s="33"/>
      <c r="E348" s="25"/>
      <c r="F348" s="34">
        <f t="shared" si="156"/>
        <v>0</v>
      </c>
      <c r="G348" s="34" t="str">
        <f t="shared" si="157"/>
        <v/>
      </c>
      <c r="H348" s="35" t="str">
        <f t="shared" si="158"/>
        <v/>
      </c>
      <c r="I348" s="36"/>
      <c r="J348" s="37">
        <f t="shared" si="159"/>
        <v>0</v>
      </c>
      <c r="K348" s="35" t="str">
        <f t="shared" si="160"/>
        <v/>
      </c>
      <c r="L348" s="25"/>
      <c r="M348" s="25"/>
      <c r="N348" s="26"/>
      <c r="O348" s="29">
        <f>IFERROR(('Q4 Setup'!$D$13-'Q4 Setup'!$E$13+SUMIFS($N$4:$N347,$C$4:$C347,'Q4 Setup'!$C$13)-SUMIFS($N$4:$N347,$C$4:$C347,'Q4 Setup'!$C$13,$B$4:$B347,"&lt;"&amp;$B348))/IFERROR(NETWORKDAYS($B348,'Q4 Setup'!$G$4),1),0)</f>
        <v>0</v>
      </c>
      <c r="P348" s="38" t="str">
        <f t="shared" si="161"/>
        <v/>
      </c>
    </row>
    <row r="349" spans="2:17" ht="18.75" customHeight="1" x14ac:dyDescent="0.2">
      <c r="B349" s="31">
        <v>46426</v>
      </c>
      <c r="C349" s="39" t="str">
        <f>'Q4 Setup'!$C$14</f>
        <v>Rep 8</v>
      </c>
      <c r="D349" s="33"/>
      <c r="E349" s="25"/>
      <c r="F349" s="40">
        <f t="shared" si="156"/>
        <v>0</v>
      </c>
      <c r="G349" s="40" t="str">
        <f t="shared" si="157"/>
        <v/>
      </c>
      <c r="H349" s="41" t="str">
        <f t="shared" si="158"/>
        <v/>
      </c>
      <c r="I349" s="36"/>
      <c r="J349" s="42">
        <f t="shared" si="159"/>
        <v>0</v>
      </c>
      <c r="K349" s="41" t="str">
        <f t="shared" si="160"/>
        <v/>
      </c>
      <c r="L349" s="25"/>
      <c r="M349" s="25"/>
      <c r="N349" s="26"/>
      <c r="O349" s="29">
        <f>IFERROR(('Q4 Setup'!$D$14-'Q4 Setup'!$E$14+SUMIFS($N$4:$N348,$C$4:$C348,'Q4 Setup'!$C$14)-SUMIFS($N$4:$N348,$C$4:$C348,'Q4 Setup'!$C$14,$B$4:$B348,"&lt;"&amp;$B349))/IFERROR(NETWORKDAYS($B349,'Q4 Setup'!$G$4),1),0)</f>
        <v>0</v>
      </c>
      <c r="P349" s="43" t="str">
        <f t="shared" si="161"/>
        <v/>
      </c>
    </row>
    <row r="350" spans="2:17" ht="18.75" customHeight="1" x14ac:dyDescent="0.2">
      <c r="B350" s="31">
        <v>46426</v>
      </c>
      <c r="C350" s="32" t="str">
        <f>'Q4 Setup'!$C$15</f>
        <v>Rep 9</v>
      </c>
      <c r="D350" s="33"/>
      <c r="E350" s="25"/>
      <c r="F350" s="34">
        <f t="shared" si="156"/>
        <v>0</v>
      </c>
      <c r="G350" s="34" t="str">
        <f t="shared" si="157"/>
        <v/>
      </c>
      <c r="H350" s="35" t="str">
        <f t="shared" si="158"/>
        <v/>
      </c>
      <c r="I350" s="36"/>
      <c r="J350" s="37">
        <f t="shared" si="159"/>
        <v>0</v>
      </c>
      <c r="K350" s="35" t="str">
        <f t="shared" si="160"/>
        <v/>
      </c>
      <c r="L350" s="25"/>
      <c r="M350" s="25"/>
      <c r="N350" s="26"/>
      <c r="O350" s="29">
        <f>IFERROR(('Q4 Setup'!$D$15-'Q4 Setup'!$E$15+SUMIFS($N$4:$N349,$C$4:$C349,'Q4 Setup'!$C$15)-SUMIFS($N$4:$N349,$C$4:$C349,'Q4 Setup'!$C$15,$B$4:$B349,"&lt;"&amp;$B350))/IFERROR(NETWORKDAYS($B350,'Q4 Setup'!$G$4),1),0)</f>
        <v>0</v>
      </c>
      <c r="P350" s="38" t="str">
        <f t="shared" si="161"/>
        <v/>
      </c>
    </row>
    <row r="351" spans="2:17" ht="18.75" customHeight="1" x14ac:dyDescent="0.2">
      <c r="B351" s="31">
        <v>46426</v>
      </c>
      <c r="C351" s="39" t="str">
        <f>'Q4 Setup'!$C$16</f>
        <v>Rep 10</v>
      </c>
      <c r="D351" s="33"/>
      <c r="E351" s="25"/>
      <c r="F351" s="40">
        <f t="shared" si="156"/>
        <v>0</v>
      </c>
      <c r="G351" s="40" t="str">
        <f t="shared" si="157"/>
        <v/>
      </c>
      <c r="H351" s="41" t="str">
        <f t="shared" si="158"/>
        <v/>
      </c>
      <c r="I351" s="36"/>
      <c r="J351" s="42">
        <f t="shared" si="159"/>
        <v>0</v>
      </c>
      <c r="K351" s="41" t="str">
        <f t="shared" si="160"/>
        <v/>
      </c>
      <c r="L351" s="25"/>
      <c r="M351" s="25"/>
      <c r="N351" s="26"/>
      <c r="O351" s="29">
        <f>IFERROR(('Q4 Setup'!$D$16-'Q4 Setup'!$E$16+SUMIFS($N$4:$N350,$C$4:$C350,'Q4 Setup'!$C$16)-SUMIFS($N$4:$N350,$C$4:$C350,'Q4 Setup'!$C$16,$B$4:$B350,"&lt;"&amp;$B351))/IFERROR(NETWORKDAYS($B351,'Q4 Setup'!$G$4),1),0)</f>
        <v>0</v>
      </c>
      <c r="P351" s="43" t="str">
        <f t="shared" si="161"/>
        <v/>
      </c>
    </row>
    <row r="352" spans="2:17" ht="18.75" customHeight="1" x14ac:dyDescent="0.2">
      <c r="B352" s="31">
        <v>46426</v>
      </c>
      <c r="C352" s="32">
        <f>'Q4 Setup'!$C$17</f>
        <v>0</v>
      </c>
      <c r="D352" s="33"/>
      <c r="E352" s="25"/>
      <c r="F352" s="34">
        <f t="shared" si="156"/>
        <v>0</v>
      </c>
      <c r="G352" s="34" t="str">
        <f t="shared" si="157"/>
        <v/>
      </c>
      <c r="H352" s="35" t="str">
        <f t="shared" si="158"/>
        <v/>
      </c>
      <c r="I352" s="36"/>
      <c r="J352" s="37">
        <f t="shared" si="159"/>
        <v>0</v>
      </c>
      <c r="K352" s="35" t="str">
        <f t="shared" si="160"/>
        <v/>
      </c>
      <c r="L352" s="25"/>
      <c r="M352" s="25"/>
      <c r="N352" s="26"/>
      <c r="O352" s="29">
        <f>IFERROR(('Q4 Setup'!$D$17-'Q4 Setup'!$E$17+SUMIFS($N$4:$N351,$C$4:$C351,'Q4 Setup'!$C$17)-SUMIFS($N$4:$N351,$C$4:$C351,'Q4 Setup'!$C$17,$B$4:$B351,"&lt;"&amp;$B352))/IFERROR(NETWORKDAYS($B352,'Q4 Setup'!$G$4),1),0)</f>
        <v>0</v>
      </c>
      <c r="P352" s="38" t="str">
        <f t="shared" si="161"/>
        <v/>
      </c>
    </row>
    <row r="353" spans="2:17" ht="18.75" customHeight="1" x14ac:dyDescent="0.2">
      <c r="B353" s="31">
        <v>46426</v>
      </c>
      <c r="C353" s="39">
        <f>'Q4 Setup'!$C$18</f>
        <v>0</v>
      </c>
      <c r="D353" s="33"/>
      <c r="E353" s="25"/>
      <c r="F353" s="40">
        <f t="shared" si="156"/>
        <v>0</v>
      </c>
      <c r="G353" s="40" t="str">
        <f t="shared" si="157"/>
        <v/>
      </c>
      <c r="H353" s="41" t="str">
        <f t="shared" si="158"/>
        <v/>
      </c>
      <c r="I353" s="36"/>
      <c r="J353" s="42">
        <f t="shared" si="159"/>
        <v>0</v>
      </c>
      <c r="K353" s="41" t="str">
        <f t="shared" si="160"/>
        <v/>
      </c>
      <c r="L353" s="25"/>
      <c r="M353" s="25"/>
      <c r="N353" s="26"/>
      <c r="O353" s="29">
        <f>IFERROR(('Q4 Setup'!$D$18-'Q4 Setup'!$E$18+SUMIFS($N$4:$N352,$C$4:$C352,'Q4 Setup'!$C$18)-SUMIFS($N$4:$N352,$C$4:$C352,'Q4 Setup'!$C$18,$B$4:$B352,"&lt;"&amp;$B353))/IFERROR(NETWORKDAYS($B353,'Q4 Setup'!$G$4),1),0)</f>
        <v>0</v>
      </c>
      <c r="P353" s="43" t="str">
        <f t="shared" si="161"/>
        <v/>
      </c>
    </row>
    <row r="354" spans="2:17" ht="4.5" customHeight="1" x14ac:dyDescent="0.2"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</row>
    <row r="355" spans="2:17" ht="18.75" customHeight="1" x14ac:dyDescent="0.2">
      <c r="B355" s="31">
        <v>46427</v>
      </c>
      <c r="C355" s="32" t="str">
        <f>'Q4 Setup'!$C$7</f>
        <v>Rep 1</v>
      </c>
      <c r="D355" s="33"/>
      <c r="E355" s="25"/>
      <c r="F355" s="34">
        <f t="shared" ref="F355:F366" si="162">IFERROR(D355*7.5,"")</f>
        <v>0</v>
      </c>
      <c r="G355" s="34" t="str">
        <f t="shared" ref="G355:G366" si="163">IFERROR(E355/D355,"")</f>
        <v/>
      </c>
      <c r="H355" s="35" t="str">
        <f t="shared" ref="H355:H366" si="164">IFERROR(E355/F355,"")</f>
        <v/>
      </c>
      <c r="I355" s="36"/>
      <c r="J355" s="37">
        <f t="shared" ref="J355:J366" si="165">IFERROR(D355*0.375/24,"")</f>
        <v>0</v>
      </c>
      <c r="K355" s="35" t="str">
        <f t="shared" ref="K355:K366" si="166">IFERROR(I355/J355,"")</f>
        <v/>
      </c>
      <c r="L355" s="25"/>
      <c r="M355" s="25"/>
      <c r="N355" s="26"/>
      <c r="O355" s="29">
        <f>IFERROR(('Q4 Setup'!$D$7-'Q4 Setup'!$E$7+SUMIFS($N$4:$N354,$C$4:$C354,'Q4 Setup'!$C$7)-SUMIFS($N$4:$N354,$C$4:$C354,'Q4 Setup'!$C$7,$B$4:$B354,"&lt;"&amp;$B355))/IFERROR(NETWORKDAYS($B355,'Q4 Setup'!$G$4),1),0)</f>
        <v>0</v>
      </c>
      <c r="P355" s="38" t="str">
        <f t="shared" ref="P355:P366" si="167">IFERROR(N355/O355,"")</f>
        <v/>
      </c>
    </row>
    <row r="356" spans="2:17" ht="18.75" customHeight="1" x14ac:dyDescent="0.2">
      <c r="B356" s="31">
        <v>46427</v>
      </c>
      <c r="C356" s="39" t="str">
        <f>'Q4 Setup'!$C$8</f>
        <v>Rep 2</v>
      </c>
      <c r="D356" s="33"/>
      <c r="E356" s="25"/>
      <c r="F356" s="40">
        <f t="shared" si="162"/>
        <v>0</v>
      </c>
      <c r="G356" s="40" t="str">
        <f t="shared" si="163"/>
        <v/>
      </c>
      <c r="H356" s="41" t="str">
        <f t="shared" si="164"/>
        <v/>
      </c>
      <c r="I356" s="36"/>
      <c r="J356" s="42">
        <f t="shared" si="165"/>
        <v>0</v>
      </c>
      <c r="K356" s="41" t="str">
        <f t="shared" si="166"/>
        <v/>
      </c>
      <c r="L356" s="25"/>
      <c r="M356" s="25"/>
      <c r="N356" s="26"/>
      <c r="O356" s="29">
        <f>IFERROR(('Q4 Setup'!$D$8-'Q4 Setup'!$E$8+SUMIFS($N$4:$N355,$C$4:$C355,'Q4 Setup'!$C$8)-SUMIFS($N$4:$N355,$C$4:$C355,'Q4 Setup'!$C$8,$B$4:$B355,"&lt;"&amp;$B356))/IFERROR(NETWORKDAYS($B356,'Q4 Setup'!$G$4),1),0)</f>
        <v>0</v>
      </c>
      <c r="P356" s="43" t="str">
        <f t="shared" si="167"/>
        <v/>
      </c>
    </row>
    <row r="357" spans="2:17" ht="18.75" customHeight="1" x14ac:dyDescent="0.2">
      <c r="B357" s="31">
        <v>46427</v>
      </c>
      <c r="C357" s="32" t="str">
        <f>'Q4 Setup'!$C$9</f>
        <v>Rep 3</v>
      </c>
      <c r="D357" s="33"/>
      <c r="E357" s="25"/>
      <c r="F357" s="34">
        <f t="shared" si="162"/>
        <v>0</v>
      </c>
      <c r="G357" s="34" t="str">
        <f t="shared" si="163"/>
        <v/>
      </c>
      <c r="H357" s="35" t="str">
        <f t="shared" si="164"/>
        <v/>
      </c>
      <c r="I357" s="36"/>
      <c r="J357" s="37">
        <f t="shared" si="165"/>
        <v>0</v>
      </c>
      <c r="K357" s="35" t="str">
        <f t="shared" si="166"/>
        <v/>
      </c>
      <c r="L357" s="25"/>
      <c r="M357" s="25"/>
      <c r="N357" s="26"/>
      <c r="O357" s="29">
        <f>IFERROR(('Q4 Setup'!$D$9-'Q4 Setup'!$E$9+SUMIFS($N$4:$N356,$C$4:$C356,'Q4 Setup'!$C$9)-SUMIFS($N$4:$N356,$C$4:$C356,'Q4 Setup'!$C$9,$B$4:$B356,"&lt;"&amp;$B357))/IFERROR(NETWORKDAYS($B357,'Q4 Setup'!$G$4),1),0)</f>
        <v>0</v>
      </c>
      <c r="P357" s="38" t="str">
        <f t="shared" si="167"/>
        <v/>
      </c>
    </row>
    <row r="358" spans="2:17" ht="18.75" customHeight="1" x14ac:dyDescent="0.2">
      <c r="B358" s="31">
        <v>46427</v>
      </c>
      <c r="C358" s="39" t="str">
        <f>'Q4 Setup'!$C$10</f>
        <v>Rep 4</v>
      </c>
      <c r="D358" s="33"/>
      <c r="E358" s="25"/>
      <c r="F358" s="40">
        <f t="shared" si="162"/>
        <v>0</v>
      </c>
      <c r="G358" s="40" t="str">
        <f t="shared" si="163"/>
        <v/>
      </c>
      <c r="H358" s="41" t="str">
        <f t="shared" si="164"/>
        <v/>
      </c>
      <c r="I358" s="36"/>
      <c r="J358" s="42">
        <f t="shared" si="165"/>
        <v>0</v>
      </c>
      <c r="K358" s="41" t="str">
        <f t="shared" si="166"/>
        <v/>
      </c>
      <c r="L358" s="25"/>
      <c r="M358" s="25"/>
      <c r="N358" s="26"/>
      <c r="O358" s="29">
        <f>IFERROR(('Q4 Setup'!$D$10-'Q4 Setup'!$E$10+SUMIFS($N$4:$N357,$C$4:$C357,'Q4 Setup'!$C$10)-SUMIFS($N$4:$N357,$C$4:$C357,'Q4 Setup'!$C$10,$B$4:$B357,"&lt;"&amp;$B358))/IFERROR(NETWORKDAYS($B358,'Q4 Setup'!$G$4),1),0)</f>
        <v>0</v>
      </c>
      <c r="P358" s="43" t="str">
        <f t="shared" si="167"/>
        <v/>
      </c>
    </row>
    <row r="359" spans="2:17" ht="18.75" customHeight="1" x14ac:dyDescent="0.2">
      <c r="B359" s="31">
        <v>46427</v>
      </c>
      <c r="C359" s="32" t="str">
        <f>'Q4 Setup'!$C$11</f>
        <v>Rep 5</v>
      </c>
      <c r="D359" s="33"/>
      <c r="E359" s="25"/>
      <c r="F359" s="34">
        <f t="shared" si="162"/>
        <v>0</v>
      </c>
      <c r="G359" s="34" t="str">
        <f t="shared" si="163"/>
        <v/>
      </c>
      <c r="H359" s="35" t="str">
        <f t="shared" si="164"/>
        <v/>
      </c>
      <c r="I359" s="36"/>
      <c r="J359" s="37">
        <f t="shared" si="165"/>
        <v>0</v>
      </c>
      <c r="K359" s="35" t="str">
        <f t="shared" si="166"/>
        <v/>
      </c>
      <c r="L359" s="25"/>
      <c r="M359" s="25"/>
      <c r="N359" s="26"/>
      <c r="O359" s="29">
        <f>IFERROR(('Q4 Setup'!$D$11-'Q4 Setup'!$E$11+SUMIFS($N$4:$N358,$C$4:$C358,'Q4 Setup'!$C$11)-SUMIFS($N$4:$N358,$C$4:$C358,'Q4 Setup'!$C$11,$B$4:$B358,"&lt;"&amp;$B359))/IFERROR(NETWORKDAYS($B359,'Q4 Setup'!$G$4),1),0)</f>
        <v>0</v>
      </c>
      <c r="P359" s="38" t="str">
        <f t="shared" si="167"/>
        <v/>
      </c>
    </row>
    <row r="360" spans="2:17" ht="18.75" customHeight="1" x14ac:dyDescent="0.2">
      <c r="B360" s="31">
        <v>46427</v>
      </c>
      <c r="C360" s="39" t="str">
        <f>'Q4 Setup'!$C$12</f>
        <v>Rep 6</v>
      </c>
      <c r="D360" s="33"/>
      <c r="E360" s="25"/>
      <c r="F360" s="40">
        <f t="shared" si="162"/>
        <v>0</v>
      </c>
      <c r="G360" s="40" t="str">
        <f t="shared" si="163"/>
        <v/>
      </c>
      <c r="H360" s="41" t="str">
        <f t="shared" si="164"/>
        <v/>
      </c>
      <c r="I360" s="36"/>
      <c r="J360" s="42">
        <f t="shared" si="165"/>
        <v>0</v>
      </c>
      <c r="K360" s="41" t="str">
        <f t="shared" si="166"/>
        <v/>
      </c>
      <c r="L360" s="25"/>
      <c r="M360" s="25"/>
      <c r="N360" s="26"/>
      <c r="O360" s="29">
        <f>IFERROR(('Q4 Setup'!$D$12-'Q4 Setup'!$E$12+SUMIFS($N$4:$N359,$C$4:$C359,'Q4 Setup'!$C$12)-SUMIFS($N$4:$N359,$C$4:$C359,'Q4 Setup'!$C$12,$B$4:$B359,"&lt;"&amp;$B360))/IFERROR(NETWORKDAYS($B360,'Q4 Setup'!$G$4),1),0)</f>
        <v>0</v>
      </c>
      <c r="P360" s="43" t="str">
        <f t="shared" si="167"/>
        <v/>
      </c>
    </row>
    <row r="361" spans="2:17" ht="18.75" customHeight="1" x14ac:dyDescent="0.2">
      <c r="B361" s="31">
        <v>46427</v>
      </c>
      <c r="C361" s="32" t="str">
        <f>'Q4 Setup'!$C$13</f>
        <v>Rep 7</v>
      </c>
      <c r="D361" s="33"/>
      <c r="E361" s="25"/>
      <c r="F361" s="34">
        <f t="shared" si="162"/>
        <v>0</v>
      </c>
      <c r="G361" s="34" t="str">
        <f t="shared" si="163"/>
        <v/>
      </c>
      <c r="H361" s="35" t="str">
        <f t="shared" si="164"/>
        <v/>
      </c>
      <c r="I361" s="36"/>
      <c r="J361" s="37">
        <f t="shared" si="165"/>
        <v>0</v>
      </c>
      <c r="K361" s="35" t="str">
        <f t="shared" si="166"/>
        <v/>
      </c>
      <c r="L361" s="25"/>
      <c r="M361" s="25"/>
      <c r="N361" s="26"/>
      <c r="O361" s="29">
        <f>IFERROR(('Q4 Setup'!$D$13-'Q4 Setup'!$E$13+SUMIFS($N$4:$N360,$C$4:$C360,'Q4 Setup'!$C$13)-SUMIFS($N$4:$N360,$C$4:$C360,'Q4 Setup'!$C$13,$B$4:$B360,"&lt;"&amp;$B361))/IFERROR(NETWORKDAYS($B361,'Q4 Setup'!$G$4),1),0)</f>
        <v>0</v>
      </c>
      <c r="P361" s="38" t="str">
        <f t="shared" si="167"/>
        <v/>
      </c>
    </row>
    <row r="362" spans="2:17" ht="18.75" customHeight="1" x14ac:dyDescent="0.2">
      <c r="B362" s="31">
        <v>46427</v>
      </c>
      <c r="C362" s="39" t="str">
        <f>'Q4 Setup'!$C$14</f>
        <v>Rep 8</v>
      </c>
      <c r="D362" s="33"/>
      <c r="E362" s="25"/>
      <c r="F362" s="40">
        <f t="shared" si="162"/>
        <v>0</v>
      </c>
      <c r="G362" s="40" t="str">
        <f t="shared" si="163"/>
        <v/>
      </c>
      <c r="H362" s="41" t="str">
        <f t="shared" si="164"/>
        <v/>
      </c>
      <c r="I362" s="36"/>
      <c r="J362" s="42">
        <f t="shared" si="165"/>
        <v>0</v>
      </c>
      <c r="K362" s="41" t="str">
        <f t="shared" si="166"/>
        <v/>
      </c>
      <c r="L362" s="25"/>
      <c r="M362" s="25"/>
      <c r="N362" s="26"/>
      <c r="O362" s="29">
        <f>IFERROR(('Q4 Setup'!$D$14-'Q4 Setup'!$E$14+SUMIFS($N$4:$N361,$C$4:$C361,'Q4 Setup'!$C$14)-SUMIFS($N$4:$N361,$C$4:$C361,'Q4 Setup'!$C$14,$B$4:$B361,"&lt;"&amp;$B362))/IFERROR(NETWORKDAYS($B362,'Q4 Setup'!$G$4),1),0)</f>
        <v>0</v>
      </c>
      <c r="P362" s="43" t="str">
        <f t="shared" si="167"/>
        <v/>
      </c>
    </row>
    <row r="363" spans="2:17" ht="18.75" customHeight="1" x14ac:dyDescent="0.2">
      <c r="B363" s="31">
        <v>46427</v>
      </c>
      <c r="C363" s="32" t="str">
        <f>'Q4 Setup'!$C$15</f>
        <v>Rep 9</v>
      </c>
      <c r="D363" s="33"/>
      <c r="E363" s="25"/>
      <c r="F363" s="34">
        <f t="shared" si="162"/>
        <v>0</v>
      </c>
      <c r="G363" s="34" t="str">
        <f t="shared" si="163"/>
        <v/>
      </c>
      <c r="H363" s="35" t="str">
        <f t="shared" si="164"/>
        <v/>
      </c>
      <c r="I363" s="36"/>
      <c r="J363" s="37">
        <f t="shared" si="165"/>
        <v>0</v>
      </c>
      <c r="K363" s="35" t="str">
        <f t="shared" si="166"/>
        <v/>
      </c>
      <c r="L363" s="25"/>
      <c r="M363" s="25"/>
      <c r="N363" s="26"/>
      <c r="O363" s="29">
        <f>IFERROR(('Q4 Setup'!$D$15-'Q4 Setup'!$E$15+SUMIFS($N$4:$N362,$C$4:$C362,'Q4 Setup'!$C$15)-SUMIFS($N$4:$N362,$C$4:$C362,'Q4 Setup'!$C$15,$B$4:$B362,"&lt;"&amp;$B363))/IFERROR(NETWORKDAYS($B363,'Q4 Setup'!$G$4),1),0)</f>
        <v>0</v>
      </c>
      <c r="P363" s="38" t="str">
        <f t="shared" si="167"/>
        <v/>
      </c>
    </row>
    <row r="364" spans="2:17" ht="18.75" customHeight="1" x14ac:dyDescent="0.2">
      <c r="B364" s="31">
        <v>46427</v>
      </c>
      <c r="C364" s="39" t="str">
        <f>'Q4 Setup'!$C$16</f>
        <v>Rep 10</v>
      </c>
      <c r="D364" s="33"/>
      <c r="E364" s="25"/>
      <c r="F364" s="40">
        <f t="shared" si="162"/>
        <v>0</v>
      </c>
      <c r="G364" s="40" t="str">
        <f t="shared" si="163"/>
        <v/>
      </c>
      <c r="H364" s="41" t="str">
        <f t="shared" si="164"/>
        <v/>
      </c>
      <c r="I364" s="36"/>
      <c r="J364" s="42">
        <f t="shared" si="165"/>
        <v>0</v>
      </c>
      <c r="K364" s="41" t="str">
        <f t="shared" si="166"/>
        <v/>
      </c>
      <c r="L364" s="25"/>
      <c r="M364" s="25"/>
      <c r="N364" s="26"/>
      <c r="O364" s="29">
        <f>IFERROR(('Q4 Setup'!$D$16-'Q4 Setup'!$E$16+SUMIFS($N$4:$N363,$C$4:$C363,'Q4 Setup'!$C$16)-SUMIFS($N$4:$N363,$C$4:$C363,'Q4 Setup'!$C$16,$B$4:$B363,"&lt;"&amp;$B364))/IFERROR(NETWORKDAYS($B364,'Q4 Setup'!$G$4),1),0)</f>
        <v>0</v>
      </c>
      <c r="P364" s="43" t="str">
        <f t="shared" si="167"/>
        <v/>
      </c>
    </row>
    <row r="365" spans="2:17" ht="18.75" customHeight="1" x14ac:dyDescent="0.2">
      <c r="B365" s="31">
        <v>46427</v>
      </c>
      <c r="C365" s="32">
        <f>'Q4 Setup'!$C$17</f>
        <v>0</v>
      </c>
      <c r="D365" s="33"/>
      <c r="E365" s="25"/>
      <c r="F365" s="34">
        <f t="shared" si="162"/>
        <v>0</v>
      </c>
      <c r="G365" s="34" t="str">
        <f t="shared" si="163"/>
        <v/>
      </c>
      <c r="H365" s="35" t="str">
        <f t="shared" si="164"/>
        <v/>
      </c>
      <c r="I365" s="36"/>
      <c r="J365" s="37">
        <f t="shared" si="165"/>
        <v>0</v>
      </c>
      <c r="K365" s="35" t="str">
        <f t="shared" si="166"/>
        <v/>
      </c>
      <c r="L365" s="25"/>
      <c r="M365" s="25"/>
      <c r="N365" s="26"/>
      <c r="O365" s="29">
        <f>IFERROR(('Q4 Setup'!$D$17-'Q4 Setup'!$E$17+SUMIFS($N$4:$N364,$C$4:$C364,'Q4 Setup'!$C$17)-SUMIFS($N$4:$N364,$C$4:$C364,'Q4 Setup'!$C$17,$B$4:$B364,"&lt;"&amp;$B365))/IFERROR(NETWORKDAYS($B365,'Q4 Setup'!$G$4),1),0)</f>
        <v>0</v>
      </c>
      <c r="P365" s="38" t="str">
        <f t="shared" si="167"/>
        <v/>
      </c>
    </row>
    <row r="366" spans="2:17" ht="18.75" customHeight="1" x14ac:dyDescent="0.2">
      <c r="B366" s="31">
        <v>46427</v>
      </c>
      <c r="C366" s="39">
        <f>'Q4 Setup'!$C$18</f>
        <v>0</v>
      </c>
      <c r="D366" s="33"/>
      <c r="E366" s="25"/>
      <c r="F366" s="40">
        <f t="shared" si="162"/>
        <v>0</v>
      </c>
      <c r="G366" s="40" t="str">
        <f t="shared" si="163"/>
        <v/>
      </c>
      <c r="H366" s="41" t="str">
        <f t="shared" si="164"/>
        <v/>
      </c>
      <c r="I366" s="36"/>
      <c r="J366" s="42">
        <f t="shared" si="165"/>
        <v>0</v>
      </c>
      <c r="K366" s="41" t="str">
        <f t="shared" si="166"/>
        <v/>
      </c>
      <c r="L366" s="25"/>
      <c r="M366" s="25"/>
      <c r="N366" s="26"/>
      <c r="O366" s="29">
        <f>IFERROR(('Q4 Setup'!$D$18-'Q4 Setup'!$E$18+SUMIFS($N$4:$N365,$C$4:$C365,'Q4 Setup'!$C$18)-SUMIFS($N$4:$N365,$C$4:$C365,'Q4 Setup'!$C$18,$B$4:$B365,"&lt;"&amp;$B366))/IFERROR(NETWORKDAYS($B366,'Q4 Setup'!$G$4),1),0)</f>
        <v>0</v>
      </c>
      <c r="P366" s="43" t="str">
        <f t="shared" si="167"/>
        <v/>
      </c>
    </row>
    <row r="367" spans="2:17" ht="4.5" customHeight="1" x14ac:dyDescent="0.2"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</row>
    <row r="368" spans="2:17" ht="18.75" customHeight="1" x14ac:dyDescent="0.2">
      <c r="B368" s="31">
        <v>46428</v>
      </c>
      <c r="C368" s="32" t="str">
        <f>'Q4 Setup'!$C$7</f>
        <v>Rep 1</v>
      </c>
      <c r="D368" s="33"/>
      <c r="E368" s="25"/>
      <c r="F368" s="34">
        <f t="shared" ref="F368:F379" si="168">IFERROR(D368*7.5,"")</f>
        <v>0</v>
      </c>
      <c r="G368" s="34" t="str">
        <f t="shared" ref="G368:G379" si="169">IFERROR(E368/D368,"")</f>
        <v/>
      </c>
      <c r="H368" s="35" t="str">
        <f t="shared" ref="H368:H379" si="170">IFERROR(E368/F368,"")</f>
        <v/>
      </c>
      <c r="I368" s="36"/>
      <c r="J368" s="37">
        <f t="shared" ref="J368:J379" si="171">IFERROR(D368*0.375/24,"")</f>
        <v>0</v>
      </c>
      <c r="K368" s="35" t="str">
        <f t="shared" ref="K368:K379" si="172">IFERROR(I368/J368,"")</f>
        <v/>
      </c>
      <c r="L368" s="25"/>
      <c r="M368" s="25"/>
      <c r="N368" s="26"/>
      <c r="O368" s="29">
        <f>IFERROR(('Q4 Setup'!$D$7-'Q4 Setup'!$E$7+SUMIFS($N$4:$N367,$C$4:$C367,'Q4 Setup'!$C$7)-SUMIFS($N$4:$N367,$C$4:$C367,'Q4 Setup'!$C$7,$B$4:$B367,"&lt;"&amp;$B368))/IFERROR(NETWORKDAYS($B368,'Q4 Setup'!$G$4),1),0)</f>
        <v>0</v>
      </c>
      <c r="P368" s="38" t="str">
        <f t="shared" ref="P368:P379" si="173">IFERROR(N368/O368,"")</f>
        <v/>
      </c>
    </row>
    <row r="369" spans="2:17" ht="18.75" customHeight="1" x14ac:dyDescent="0.2">
      <c r="B369" s="31">
        <v>46428</v>
      </c>
      <c r="C369" s="39" t="str">
        <f>'Q4 Setup'!$C$8</f>
        <v>Rep 2</v>
      </c>
      <c r="D369" s="33"/>
      <c r="E369" s="25"/>
      <c r="F369" s="40">
        <f t="shared" si="168"/>
        <v>0</v>
      </c>
      <c r="G369" s="40" t="str">
        <f t="shared" si="169"/>
        <v/>
      </c>
      <c r="H369" s="41" t="str">
        <f t="shared" si="170"/>
        <v/>
      </c>
      <c r="I369" s="36"/>
      <c r="J369" s="42">
        <f t="shared" si="171"/>
        <v>0</v>
      </c>
      <c r="K369" s="41" t="str">
        <f t="shared" si="172"/>
        <v/>
      </c>
      <c r="L369" s="25"/>
      <c r="M369" s="25"/>
      <c r="N369" s="26"/>
      <c r="O369" s="29">
        <f>IFERROR(('Q4 Setup'!$D$8-'Q4 Setup'!$E$8+SUMIFS($N$4:$N368,$C$4:$C368,'Q4 Setup'!$C$8)-SUMIFS($N$4:$N368,$C$4:$C368,'Q4 Setup'!$C$8,$B$4:$B368,"&lt;"&amp;$B369))/IFERROR(NETWORKDAYS($B369,'Q4 Setup'!$G$4),1),0)</f>
        <v>0</v>
      </c>
      <c r="P369" s="43" t="str">
        <f t="shared" si="173"/>
        <v/>
      </c>
    </row>
    <row r="370" spans="2:17" ht="18.75" customHeight="1" x14ac:dyDescent="0.2">
      <c r="B370" s="31">
        <v>46428</v>
      </c>
      <c r="C370" s="32" t="str">
        <f>'Q4 Setup'!$C$9</f>
        <v>Rep 3</v>
      </c>
      <c r="D370" s="33"/>
      <c r="E370" s="25"/>
      <c r="F370" s="34">
        <f t="shared" si="168"/>
        <v>0</v>
      </c>
      <c r="G370" s="34" t="str">
        <f t="shared" si="169"/>
        <v/>
      </c>
      <c r="H370" s="35" t="str">
        <f t="shared" si="170"/>
        <v/>
      </c>
      <c r="I370" s="36"/>
      <c r="J370" s="37">
        <f t="shared" si="171"/>
        <v>0</v>
      </c>
      <c r="K370" s="35" t="str">
        <f t="shared" si="172"/>
        <v/>
      </c>
      <c r="L370" s="25"/>
      <c r="M370" s="25"/>
      <c r="N370" s="26"/>
      <c r="O370" s="29">
        <f>IFERROR(('Q4 Setup'!$D$9-'Q4 Setup'!$E$9+SUMIFS($N$4:$N369,$C$4:$C369,'Q4 Setup'!$C$9)-SUMIFS($N$4:$N369,$C$4:$C369,'Q4 Setup'!$C$9,$B$4:$B369,"&lt;"&amp;$B370))/IFERROR(NETWORKDAYS($B370,'Q4 Setup'!$G$4),1),0)</f>
        <v>0</v>
      </c>
      <c r="P370" s="38" t="str">
        <f t="shared" si="173"/>
        <v/>
      </c>
    </row>
    <row r="371" spans="2:17" ht="18.75" customHeight="1" x14ac:dyDescent="0.2">
      <c r="B371" s="31">
        <v>46428</v>
      </c>
      <c r="C371" s="39" t="str">
        <f>'Q4 Setup'!$C$10</f>
        <v>Rep 4</v>
      </c>
      <c r="D371" s="33"/>
      <c r="E371" s="25"/>
      <c r="F371" s="40">
        <f t="shared" si="168"/>
        <v>0</v>
      </c>
      <c r="G371" s="40" t="str">
        <f t="shared" si="169"/>
        <v/>
      </c>
      <c r="H371" s="41" t="str">
        <f t="shared" si="170"/>
        <v/>
      </c>
      <c r="I371" s="36"/>
      <c r="J371" s="42">
        <f t="shared" si="171"/>
        <v>0</v>
      </c>
      <c r="K371" s="41" t="str">
        <f t="shared" si="172"/>
        <v/>
      </c>
      <c r="L371" s="25"/>
      <c r="M371" s="25"/>
      <c r="N371" s="26"/>
      <c r="O371" s="29">
        <f>IFERROR(('Q4 Setup'!$D$10-'Q4 Setup'!$E$10+SUMIFS($N$4:$N370,$C$4:$C370,'Q4 Setup'!$C$10)-SUMIFS($N$4:$N370,$C$4:$C370,'Q4 Setup'!$C$10,$B$4:$B370,"&lt;"&amp;$B371))/IFERROR(NETWORKDAYS($B371,'Q4 Setup'!$G$4),1),0)</f>
        <v>0</v>
      </c>
      <c r="P371" s="43" t="str">
        <f t="shared" si="173"/>
        <v/>
      </c>
    </row>
    <row r="372" spans="2:17" ht="18.75" customHeight="1" x14ac:dyDescent="0.2">
      <c r="B372" s="31">
        <v>46428</v>
      </c>
      <c r="C372" s="32" t="str">
        <f>'Q4 Setup'!$C$11</f>
        <v>Rep 5</v>
      </c>
      <c r="D372" s="33"/>
      <c r="E372" s="25"/>
      <c r="F372" s="34">
        <f t="shared" si="168"/>
        <v>0</v>
      </c>
      <c r="G372" s="34" t="str">
        <f t="shared" si="169"/>
        <v/>
      </c>
      <c r="H372" s="35" t="str">
        <f t="shared" si="170"/>
        <v/>
      </c>
      <c r="I372" s="36"/>
      <c r="J372" s="37">
        <f t="shared" si="171"/>
        <v>0</v>
      </c>
      <c r="K372" s="35" t="str">
        <f t="shared" si="172"/>
        <v/>
      </c>
      <c r="L372" s="25"/>
      <c r="M372" s="25"/>
      <c r="N372" s="26"/>
      <c r="O372" s="29">
        <f>IFERROR(('Q4 Setup'!$D$11-'Q4 Setup'!$E$11+SUMIFS($N$4:$N371,$C$4:$C371,'Q4 Setup'!$C$11)-SUMIFS($N$4:$N371,$C$4:$C371,'Q4 Setup'!$C$11,$B$4:$B371,"&lt;"&amp;$B372))/IFERROR(NETWORKDAYS($B372,'Q4 Setup'!$G$4),1),0)</f>
        <v>0</v>
      </c>
      <c r="P372" s="38" t="str">
        <f t="shared" si="173"/>
        <v/>
      </c>
    </row>
    <row r="373" spans="2:17" ht="18.75" customHeight="1" x14ac:dyDescent="0.2">
      <c r="B373" s="31">
        <v>46428</v>
      </c>
      <c r="C373" s="39" t="str">
        <f>'Q4 Setup'!$C$12</f>
        <v>Rep 6</v>
      </c>
      <c r="D373" s="33"/>
      <c r="E373" s="25"/>
      <c r="F373" s="40">
        <f t="shared" si="168"/>
        <v>0</v>
      </c>
      <c r="G373" s="40" t="str">
        <f t="shared" si="169"/>
        <v/>
      </c>
      <c r="H373" s="41" t="str">
        <f t="shared" si="170"/>
        <v/>
      </c>
      <c r="I373" s="36"/>
      <c r="J373" s="42">
        <f t="shared" si="171"/>
        <v>0</v>
      </c>
      <c r="K373" s="41" t="str">
        <f t="shared" si="172"/>
        <v/>
      </c>
      <c r="L373" s="25"/>
      <c r="M373" s="25"/>
      <c r="N373" s="26"/>
      <c r="O373" s="29">
        <f>IFERROR(('Q4 Setup'!$D$12-'Q4 Setup'!$E$12+SUMIFS($N$4:$N372,$C$4:$C372,'Q4 Setup'!$C$12)-SUMIFS($N$4:$N372,$C$4:$C372,'Q4 Setup'!$C$12,$B$4:$B372,"&lt;"&amp;$B373))/IFERROR(NETWORKDAYS($B373,'Q4 Setup'!$G$4),1),0)</f>
        <v>0</v>
      </c>
      <c r="P373" s="43" t="str">
        <f t="shared" si="173"/>
        <v/>
      </c>
    </row>
    <row r="374" spans="2:17" ht="18.75" customHeight="1" x14ac:dyDescent="0.2">
      <c r="B374" s="31">
        <v>46428</v>
      </c>
      <c r="C374" s="32" t="str">
        <f>'Q4 Setup'!$C$13</f>
        <v>Rep 7</v>
      </c>
      <c r="D374" s="33"/>
      <c r="E374" s="25"/>
      <c r="F374" s="34">
        <f t="shared" si="168"/>
        <v>0</v>
      </c>
      <c r="G374" s="34" t="str">
        <f t="shared" si="169"/>
        <v/>
      </c>
      <c r="H374" s="35" t="str">
        <f t="shared" si="170"/>
        <v/>
      </c>
      <c r="I374" s="36"/>
      <c r="J374" s="37">
        <f t="shared" si="171"/>
        <v>0</v>
      </c>
      <c r="K374" s="35" t="str">
        <f t="shared" si="172"/>
        <v/>
      </c>
      <c r="L374" s="25"/>
      <c r="M374" s="25"/>
      <c r="N374" s="26"/>
      <c r="O374" s="29">
        <f>IFERROR(('Q4 Setup'!$D$13-'Q4 Setup'!$E$13+SUMIFS($N$4:$N373,$C$4:$C373,'Q4 Setup'!$C$13)-SUMIFS($N$4:$N373,$C$4:$C373,'Q4 Setup'!$C$13,$B$4:$B373,"&lt;"&amp;$B374))/IFERROR(NETWORKDAYS($B374,'Q4 Setup'!$G$4),1),0)</f>
        <v>0</v>
      </c>
      <c r="P374" s="38" t="str">
        <f t="shared" si="173"/>
        <v/>
      </c>
    </row>
    <row r="375" spans="2:17" ht="18.75" customHeight="1" x14ac:dyDescent="0.2">
      <c r="B375" s="31">
        <v>46428</v>
      </c>
      <c r="C375" s="39" t="str">
        <f>'Q4 Setup'!$C$14</f>
        <v>Rep 8</v>
      </c>
      <c r="D375" s="33"/>
      <c r="E375" s="25"/>
      <c r="F375" s="40">
        <f t="shared" si="168"/>
        <v>0</v>
      </c>
      <c r="G375" s="40" t="str">
        <f t="shared" si="169"/>
        <v/>
      </c>
      <c r="H375" s="41" t="str">
        <f t="shared" si="170"/>
        <v/>
      </c>
      <c r="I375" s="36"/>
      <c r="J375" s="42">
        <f t="shared" si="171"/>
        <v>0</v>
      </c>
      <c r="K375" s="41" t="str">
        <f t="shared" si="172"/>
        <v/>
      </c>
      <c r="L375" s="25"/>
      <c r="M375" s="25"/>
      <c r="N375" s="26"/>
      <c r="O375" s="29">
        <f>IFERROR(('Q4 Setup'!$D$14-'Q4 Setup'!$E$14+SUMIFS($N$4:$N374,$C$4:$C374,'Q4 Setup'!$C$14)-SUMIFS($N$4:$N374,$C$4:$C374,'Q4 Setup'!$C$14,$B$4:$B374,"&lt;"&amp;$B375))/IFERROR(NETWORKDAYS($B375,'Q4 Setup'!$G$4),1),0)</f>
        <v>0</v>
      </c>
      <c r="P375" s="43" t="str">
        <f t="shared" si="173"/>
        <v/>
      </c>
    </row>
    <row r="376" spans="2:17" ht="18.75" customHeight="1" x14ac:dyDescent="0.2">
      <c r="B376" s="31">
        <v>46428</v>
      </c>
      <c r="C376" s="32" t="str">
        <f>'Q4 Setup'!$C$15</f>
        <v>Rep 9</v>
      </c>
      <c r="D376" s="33"/>
      <c r="E376" s="25"/>
      <c r="F376" s="34">
        <f t="shared" si="168"/>
        <v>0</v>
      </c>
      <c r="G376" s="34" t="str">
        <f t="shared" si="169"/>
        <v/>
      </c>
      <c r="H376" s="35" t="str">
        <f t="shared" si="170"/>
        <v/>
      </c>
      <c r="I376" s="36"/>
      <c r="J376" s="37">
        <f t="shared" si="171"/>
        <v>0</v>
      </c>
      <c r="K376" s="35" t="str">
        <f t="shared" si="172"/>
        <v/>
      </c>
      <c r="L376" s="25"/>
      <c r="M376" s="25"/>
      <c r="N376" s="26"/>
      <c r="O376" s="29">
        <f>IFERROR(('Q4 Setup'!$D$15-'Q4 Setup'!$E$15+SUMIFS($N$4:$N375,$C$4:$C375,'Q4 Setup'!$C$15)-SUMIFS($N$4:$N375,$C$4:$C375,'Q4 Setup'!$C$15,$B$4:$B375,"&lt;"&amp;$B376))/IFERROR(NETWORKDAYS($B376,'Q4 Setup'!$G$4),1),0)</f>
        <v>0</v>
      </c>
      <c r="P376" s="38" t="str">
        <f t="shared" si="173"/>
        <v/>
      </c>
    </row>
    <row r="377" spans="2:17" ht="18.75" customHeight="1" x14ac:dyDescent="0.2">
      <c r="B377" s="31">
        <v>46428</v>
      </c>
      <c r="C377" s="39" t="str">
        <f>'Q4 Setup'!$C$16</f>
        <v>Rep 10</v>
      </c>
      <c r="D377" s="33"/>
      <c r="E377" s="25"/>
      <c r="F377" s="40">
        <f t="shared" si="168"/>
        <v>0</v>
      </c>
      <c r="G377" s="40" t="str">
        <f t="shared" si="169"/>
        <v/>
      </c>
      <c r="H377" s="41" t="str">
        <f t="shared" si="170"/>
        <v/>
      </c>
      <c r="I377" s="36"/>
      <c r="J377" s="42">
        <f t="shared" si="171"/>
        <v>0</v>
      </c>
      <c r="K377" s="41" t="str">
        <f t="shared" si="172"/>
        <v/>
      </c>
      <c r="L377" s="25"/>
      <c r="M377" s="25"/>
      <c r="N377" s="26"/>
      <c r="O377" s="29">
        <f>IFERROR(('Q4 Setup'!$D$16-'Q4 Setup'!$E$16+SUMIFS($N$4:$N376,$C$4:$C376,'Q4 Setup'!$C$16)-SUMIFS($N$4:$N376,$C$4:$C376,'Q4 Setup'!$C$16,$B$4:$B376,"&lt;"&amp;$B377))/IFERROR(NETWORKDAYS($B377,'Q4 Setup'!$G$4),1),0)</f>
        <v>0</v>
      </c>
      <c r="P377" s="43" t="str">
        <f t="shared" si="173"/>
        <v/>
      </c>
    </row>
    <row r="378" spans="2:17" ht="18.75" customHeight="1" x14ac:dyDescent="0.2">
      <c r="B378" s="31">
        <v>46428</v>
      </c>
      <c r="C378" s="32">
        <f>'Q4 Setup'!$C$17</f>
        <v>0</v>
      </c>
      <c r="D378" s="33"/>
      <c r="E378" s="25"/>
      <c r="F378" s="34">
        <f t="shared" si="168"/>
        <v>0</v>
      </c>
      <c r="G378" s="34" t="str">
        <f t="shared" si="169"/>
        <v/>
      </c>
      <c r="H378" s="35" t="str">
        <f t="shared" si="170"/>
        <v/>
      </c>
      <c r="I378" s="36"/>
      <c r="J378" s="37">
        <f t="shared" si="171"/>
        <v>0</v>
      </c>
      <c r="K378" s="35" t="str">
        <f t="shared" si="172"/>
        <v/>
      </c>
      <c r="L378" s="25"/>
      <c r="M378" s="25"/>
      <c r="N378" s="26"/>
      <c r="O378" s="29">
        <f>IFERROR(('Q4 Setup'!$D$17-'Q4 Setup'!$E$17+SUMIFS($N$4:$N377,$C$4:$C377,'Q4 Setup'!$C$17)-SUMIFS($N$4:$N377,$C$4:$C377,'Q4 Setup'!$C$17,$B$4:$B377,"&lt;"&amp;$B378))/IFERROR(NETWORKDAYS($B378,'Q4 Setup'!$G$4),1),0)</f>
        <v>0</v>
      </c>
      <c r="P378" s="38" t="str">
        <f t="shared" si="173"/>
        <v/>
      </c>
    </row>
    <row r="379" spans="2:17" ht="18.75" customHeight="1" x14ac:dyDescent="0.2">
      <c r="B379" s="31">
        <v>46428</v>
      </c>
      <c r="C379" s="39">
        <f>'Q4 Setup'!$C$18</f>
        <v>0</v>
      </c>
      <c r="D379" s="33"/>
      <c r="E379" s="25"/>
      <c r="F379" s="40">
        <f t="shared" si="168"/>
        <v>0</v>
      </c>
      <c r="G379" s="40" t="str">
        <f t="shared" si="169"/>
        <v/>
      </c>
      <c r="H379" s="41" t="str">
        <f t="shared" si="170"/>
        <v/>
      </c>
      <c r="I379" s="36"/>
      <c r="J379" s="42">
        <f t="shared" si="171"/>
        <v>0</v>
      </c>
      <c r="K379" s="41" t="str">
        <f t="shared" si="172"/>
        <v/>
      </c>
      <c r="L379" s="25"/>
      <c r="M379" s="25"/>
      <c r="N379" s="26"/>
      <c r="O379" s="29">
        <f>IFERROR(('Q4 Setup'!$D$18-'Q4 Setup'!$E$18+SUMIFS($N$4:$N378,$C$4:$C378,'Q4 Setup'!$C$18)-SUMIFS($N$4:$N378,$C$4:$C378,'Q4 Setup'!$C$18,$B$4:$B378,"&lt;"&amp;$B379))/IFERROR(NETWORKDAYS($B379,'Q4 Setup'!$G$4),1),0)</f>
        <v>0</v>
      </c>
      <c r="P379" s="43" t="str">
        <f t="shared" si="173"/>
        <v/>
      </c>
    </row>
    <row r="380" spans="2:17" ht="4.5" customHeight="1" x14ac:dyDescent="0.2"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</row>
    <row r="381" spans="2:17" ht="18.75" customHeight="1" x14ac:dyDescent="0.2">
      <c r="B381" s="31">
        <v>46429</v>
      </c>
      <c r="C381" s="32" t="str">
        <f>'Q4 Setup'!$C$7</f>
        <v>Rep 1</v>
      </c>
      <c r="D381" s="33"/>
      <c r="E381" s="25"/>
      <c r="F381" s="34">
        <f t="shared" ref="F381:F392" si="174">IFERROR(D381*7.5,"")</f>
        <v>0</v>
      </c>
      <c r="G381" s="34" t="str">
        <f t="shared" ref="G381:G392" si="175">IFERROR(E381/D381,"")</f>
        <v/>
      </c>
      <c r="H381" s="35" t="str">
        <f t="shared" ref="H381:H392" si="176">IFERROR(E381/F381,"")</f>
        <v/>
      </c>
      <c r="I381" s="36"/>
      <c r="J381" s="37">
        <f t="shared" ref="J381:J392" si="177">IFERROR(D381*0.375/24,"")</f>
        <v>0</v>
      </c>
      <c r="K381" s="35" t="str">
        <f t="shared" ref="K381:K392" si="178">IFERROR(I381/J381,"")</f>
        <v/>
      </c>
      <c r="L381" s="25"/>
      <c r="M381" s="25"/>
      <c r="N381" s="26"/>
      <c r="O381" s="29">
        <f>IFERROR(('Q4 Setup'!$D$7-'Q4 Setup'!$E$7+SUMIFS($N$4:$N380,$C$4:$C380,'Q4 Setup'!$C$7)-SUMIFS($N$4:$N380,$C$4:$C380,'Q4 Setup'!$C$7,$B$4:$B380,"&lt;"&amp;$B381))/IFERROR(NETWORKDAYS($B381,'Q4 Setup'!$G$4),1),0)</f>
        <v>0</v>
      </c>
      <c r="P381" s="38" t="str">
        <f t="shared" ref="P381:P392" si="179">IFERROR(N381/O381,"")</f>
        <v/>
      </c>
    </row>
    <row r="382" spans="2:17" ht="18.75" customHeight="1" x14ac:dyDescent="0.2">
      <c r="B382" s="31">
        <v>46429</v>
      </c>
      <c r="C382" s="39" t="str">
        <f>'Q4 Setup'!$C$8</f>
        <v>Rep 2</v>
      </c>
      <c r="D382" s="33"/>
      <c r="E382" s="25"/>
      <c r="F382" s="40">
        <f t="shared" si="174"/>
        <v>0</v>
      </c>
      <c r="G382" s="40" t="str">
        <f t="shared" si="175"/>
        <v/>
      </c>
      <c r="H382" s="41" t="str">
        <f t="shared" si="176"/>
        <v/>
      </c>
      <c r="I382" s="36"/>
      <c r="J382" s="42">
        <f t="shared" si="177"/>
        <v>0</v>
      </c>
      <c r="K382" s="41" t="str">
        <f t="shared" si="178"/>
        <v/>
      </c>
      <c r="L382" s="25"/>
      <c r="M382" s="25"/>
      <c r="N382" s="26"/>
      <c r="O382" s="29">
        <f>IFERROR(('Q4 Setup'!$D$8-'Q4 Setup'!$E$8+SUMIFS($N$4:$N381,$C$4:$C381,'Q4 Setup'!$C$8)-SUMIFS($N$4:$N381,$C$4:$C381,'Q4 Setup'!$C$8,$B$4:$B381,"&lt;"&amp;$B382))/IFERROR(NETWORKDAYS($B382,'Q4 Setup'!$G$4),1),0)</f>
        <v>0</v>
      </c>
      <c r="P382" s="43" t="str">
        <f t="shared" si="179"/>
        <v/>
      </c>
    </row>
    <row r="383" spans="2:17" ht="18.75" customHeight="1" x14ac:dyDescent="0.2">
      <c r="B383" s="31">
        <v>46429</v>
      </c>
      <c r="C383" s="32" t="str">
        <f>'Q4 Setup'!$C$9</f>
        <v>Rep 3</v>
      </c>
      <c r="D383" s="33"/>
      <c r="E383" s="25"/>
      <c r="F383" s="34">
        <f t="shared" si="174"/>
        <v>0</v>
      </c>
      <c r="G383" s="34" t="str">
        <f t="shared" si="175"/>
        <v/>
      </c>
      <c r="H383" s="35" t="str">
        <f t="shared" si="176"/>
        <v/>
      </c>
      <c r="I383" s="36"/>
      <c r="J383" s="37">
        <f t="shared" si="177"/>
        <v>0</v>
      </c>
      <c r="K383" s="35" t="str">
        <f t="shared" si="178"/>
        <v/>
      </c>
      <c r="L383" s="25"/>
      <c r="M383" s="25"/>
      <c r="N383" s="26"/>
      <c r="O383" s="29">
        <f>IFERROR(('Q4 Setup'!$D$9-'Q4 Setup'!$E$9+SUMIFS($N$4:$N382,$C$4:$C382,'Q4 Setup'!$C$9)-SUMIFS($N$4:$N382,$C$4:$C382,'Q4 Setup'!$C$9,$B$4:$B382,"&lt;"&amp;$B383))/IFERROR(NETWORKDAYS($B383,'Q4 Setup'!$G$4),1),0)</f>
        <v>0</v>
      </c>
      <c r="P383" s="38" t="str">
        <f t="shared" si="179"/>
        <v/>
      </c>
    </row>
    <row r="384" spans="2:17" ht="18.75" customHeight="1" x14ac:dyDescent="0.2">
      <c r="B384" s="31">
        <v>46429</v>
      </c>
      <c r="C384" s="39" t="str">
        <f>'Q4 Setup'!$C$10</f>
        <v>Rep 4</v>
      </c>
      <c r="D384" s="33"/>
      <c r="E384" s="25"/>
      <c r="F384" s="40">
        <f t="shared" si="174"/>
        <v>0</v>
      </c>
      <c r="G384" s="40" t="str">
        <f t="shared" si="175"/>
        <v/>
      </c>
      <c r="H384" s="41" t="str">
        <f t="shared" si="176"/>
        <v/>
      </c>
      <c r="I384" s="36"/>
      <c r="J384" s="42">
        <f t="shared" si="177"/>
        <v>0</v>
      </c>
      <c r="K384" s="41" t="str">
        <f t="shared" si="178"/>
        <v/>
      </c>
      <c r="L384" s="25"/>
      <c r="M384" s="25"/>
      <c r="N384" s="26"/>
      <c r="O384" s="29">
        <f>IFERROR(('Q4 Setup'!$D$10-'Q4 Setup'!$E$10+SUMIFS($N$4:$N383,$C$4:$C383,'Q4 Setup'!$C$10)-SUMIFS($N$4:$N383,$C$4:$C383,'Q4 Setup'!$C$10,$B$4:$B383,"&lt;"&amp;$B384))/IFERROR(NETWORKDAYS($B384,'Q4 Setup'!$G$4),1),0)</f>
        <v>0</v>
      </c>
      <c r="P384" s="43" t="str">
        <f t="shared" si="179"/>
        <v/>
      </c>
    </row>
    <row r="385" spans="2:17" ht="18.75" customHeight="1" x14ac:dyDescent="0.2">
      <c r="B385" s="31">
        <v>46429</v>
      </c>
      <c r="C385" s="32" t="str">
        <f>'Q4 Setup'!$C$11</f>
        <v>Rep 5</v>
      </c>
      <c r="D385" s="33"/>
      <c r="E385" s="25"/>
      <c r="F385" s="34">
        <f t="shared" si="174"/>
        <v>0</v>
      </c>
      <c r="G385" s="34" t="str">
        <f t="shared" si="175"/>
        <v/>
      </c>
      <c r="H385" s="35" t="str">
        <f t="shared" si="176"/>
        <v/>
      </c>
      <c r="I385" s="36"/>
      <c r="J385" s="37">
        <f t="shared" si="177"/>
        <v>0</v>
      </c>
      <c r="K385" s="35" t="str">
        <f t="shared" si="178"/>
        <v/>
      </c>
      <c r="L385" s="25"/>
      <c r="M385" s="25"/>
      <c r="N385" s="26"/>
      <c r="O385" s="29">
        <f>IFERROR(('Q4 Setup'!$D$11-'Q4 Setup'!$E$11+SUMIFS($N$4:$N384,$C$4:$C384,'Q4 Setup'!$C$11)-SUMIFS($N$4:$N384,$C$4:$C384,'Q4 Setup'!$C$11,$B$4:$B384,"&lt;"&amp;$B385))/IFERROR(NETWORKDAYS($B385,'Q4 Setup'!$G$4),1),0)</f>
        <v>0</v>
      </c>
      <c r="P385" s="38" t="str">
        <f t="shared" si="179"/>
        <v/>
      </c>
    </row>
    <row r="386" spans="2:17" ht="18.75" customHeight="1" x14ac:dyDescent="0.2">
      <c r="B386" s="31">
        <v>46429</v>
      </c>
      <c r="C386" s="39" t="str">
        <f>'Q4 Setup'!$C$12</f>
        <v>Rep 6</v>
      </c>
      <c r="D386" s="33"/>
      <c r="E386" s="25"/>
      <c r="F386" s="40">
        <f t="shared" si="174"/>
        <v>0</v>
      </c>
      <c r="G386" s="40" t="str">
        <f t="shared" si="175"/>
        <v/>
      </c>
      <c r="H386" s="41" t="str">
        <f t="shared" si="176"/>
        <v/>
      </c>
      <c r="I386" s="36"/>
      <c r="J386" s="42">
        <f t="shared" si="177"/>
        <v>0</v>
      </c>
      <c r="K386" s="41" t="str">
        <f t="shared" si="178"/>
        <v/>
      </c>
      <c r="L386" s="25"/>
      <c r="M386" s="25"/>
      <c r="N386" s="26"/>
      <c r="O386" s="29">
        <f>IFERROR(('Q4 Setup'!$D$12-'Q4 Setup'!$E$12+SUMIFS($N$4:$N385,$C$4:$C385,'Q4 Setup'!$C$12)-SUMIFS($N$4:$N385,$C$4:$C385,'Q4 Setup'!$C$12,$B$4:$B385,"&lt;"&amp;$B386))/IFERROR(NETWORKDAYS($B386,'Q4 Setup'!$G$4),1),0)</f>
        <v>0</v>
      </c>
      <c r="P386" s="43" t="str">
        <f t="shared" si="179"/>
        <v/>
      </c>
    </row>
    <row r="387" spans="2:17" ht="18.75" customHeight="1" x14ac:dyDescent="0.2">
      <c r="B387" s="31">
        <v>46429</v>
      </c>
      <c r="C387" s="32" t="str">
        <f>'Q4 Setup'!$C$13</f>
        <v>Rep 7</v>
      </c>
      <c r="D387" s="33"/>
      <c r="E387" s="25"/>
      <c r="F387" s="34">
        <f t="shared" si="174"/>
        <v>0</v>
      </c>
      <c r="G387" s="34" t="str">
        <f t="shared" si="175"/>
        <v/>
      </c>
      <c r="H387" s="35" t="str">
        <f t="shared" si="176"/>
        <v/>
      </c>
      <c r="I387" s="36"/>
      <c r="J387" s="37">
        <f t="shared" si="177"/>
        <v>0</v>
      </c>
      <c r="K387" s="35" t="str">
        <f t="shared" si="178"/>
        <v/>
      </c>
      <c r="L387" s="25"/>
      <c r="M387" s="25"/>
      <c r="N387" s="26"/>
      <c r="O387" s="29">
        <f>IFERROR(('Q4 Setup'!$D$13-'Q4 Setup'!$E$13+SUMIFS($N$4:$N386,$C$4:$C386,'Q4 Setup'!$C$13)-SUMIFS($N$4:$N386,$C$4:$C386,'Q4 Setup'!$C$13,$B$4:$B386,"&lt;"&amp;$B387))/IFERROR(NETWORKDAYS($B387,'Q4 Setup'!$G$4),1),0)</f>
        <v>0</v>
      </c>
      <c r="P387" s="38" t="str">
        <f t="shared" si="179"/>
        <v/>
      </c>
    </row>
    <row r="388" spans="2:17" ht="18.75" customHeight="1" x14ac:dyDescent="0.2">
      <c r="B388" s="31">
        <v>46429</v>
      </c>
      <c r="C388" s="39" t="str">
        <f>'Q4 Setup'!$C$14</f>
        <v>Rep 8</v>
      </c>
      <c r="D388" s="33"/>
      <c r="E388" s="25"/>
      <c r="F388" s="40">
        <f t="shared" si="174"/>
        <v>0</v>
      </c>
      <c r="G388" s="40" t="str">
        <f t="shared" si="175"/>
        <v/>
      </c>
      <c r="H388" s="41" t="str">
        <f t="shared" si="176"/>
        <v/>
      </c>
      <c r="I388" s="36"/>
      <c r="J388" s="42">
        <f t="shared" si="177"/>
        <v>0</v>
      </c>
      <c r="K388" s="41" t="str">
        <f t="shared" si="178"/>
        <v/>
      </c>
      <c r="L388" s="25"/>
      <c r="M388" s="25"/>
      <c r="N388" s="26"/>
      <c r="O388" s="29">
        <f>IFERROR(('Q4 Setup'!$D$14-'Q4 Setup'!$E$14+SUMIFS($N$4:$N387,$C$4:$C387,'Q4 Setup'!$C$14)-SUMIFS($N$4:$N387,$C$4:$C387,'Q4 Setup'!$C$14,$B$4:$B387,"&lt;"&amp;$B388))/IFERROR(NETWORKDAYS($B388,'Q4 Setup'!$G$4),1),0)</f>
        <v>0</v>
      </c>
      <c r="P388" s="43" t="str">
        <f t="shared" si="179"/>
        <v/>
      </c>
    </row>
    <row r="389" spans="2:17" ht="18.75" customHeight="1" x14ac:dyDescent="0.2">
      <c r="B389" s="31">
        <v>46429</v>
      </c>
      <c r="C389" s="32" t="str">
        <f>'Q4 Setup'!$C$15</f>
        <v>Rep 9</v>
      </c>
      <c r="D389" s="33"/>
      <c r="E389" s="25"/>
      <c r="F389" s="34">
        <f t="shared" si="174"/>
        <v>0</v>
      </c>
      <c r="G389" s="34" t="str">
        <f t="shared" si="175"/>
        <v/>
      </c>
      <c r="H389" s="35" t="str">
        <f t="shared" si="176"/>
        <v/>
      </c>
      <c r="I389" s="36"/>
      <c r="J389" s="37">
        <f t="shared" si="177"/>
        <v>0</v>
      </c>
      <c r="K389" s="35" t="str">
        <f t="shared" si="178"/>
        <v/>
      </c>
      <c r="L389" s="25"/>
      <c r="M389" s="25"/>
      <c r="N389" s="26"/>
      <c r="O389" s="29">
        <f>IFERROR(('Q4 Setup'!$D$15-'Q4 Setup'!$E$15+SUMIFS($N$4:$N388,$C$4:$C388,'Q4 Setup'!$C$15)-SUMIFS($N$4:$N388,$C$4:$C388,'Q4 Setup'!$C$15,$B$4:$B388,"&lt;"&amp;$B389))/IFERROR(NETWORKDAYS($B389,'Q4 Setup'!$G$4),1),0)</f>
        <v>0</v>
      </c>
      <c r="P389" s="38" t="str">
        <f t="shared" si="179"/>
        <v/>
      </c>
    </row>
    <row r="390" spans="2:17" ht="18.75" customHeight="1" x14ac:dyDescent="0.2">
      <c r="B390" s="31">
        <v>46429</v>
      </c>
      <c r="C390" s="39" t="str">
        <f>'Q4 Setup'!$C$16</f>
        <v>Rep 10</v>
      </c>
      <c r="D390" s="33"/>
      <c r="E390" s="25"/>
      <c r="F390" s="40">
        <f t="shared" si="174"/>
        <v>0</v>
      </c>
      <c r="G390" s="40" t="str">
        <f t="shared" si="175"/>
        <v/>
      </c>
      <c r="H390" s="41" t="str">
        <f t="shared" si="176"/>
        <v/>
      </c>
      <c r="I390" s="36"/>
      <c r="J390" s="42">
        <f t="shared" si="177"/>
        <v>0</v>
      </c>
      <c r="K390" s="41" t="str">
        <f t="shared" si="178"/>
        <v/>
      </c>
      <c r="L390" s="25"/>
      <c r="M390" s="25"/>
      <c r="N390" s="26"/>
      <c r="O390" s="29">
        <f>IFERROR(('Q4 Setup'!$D$16-'Q4 Setup'!$E$16+SUMIFS($N$4:$N389,$C$4:$C389,'Q4 Setup'!$C$16)-SUMIFS($N$4:$N389,$C$4:$C389,'Q4 Setup'!$C$16,$B$4:$B389,"&lt;"&amp;$B390))/IFERROR(NETWORKDAYS($B390,'Q4 Setup'!$G$4),1),0)</f>
        <v>0</v>
      </c>
      <c r="P390" s="43" t="str">
        <f t="shared" si="179"/>
        <v/>
      </c>
    </row>
    <row r="391" spans="2:17" ht="18.75" customHeight="1" x14ac:dyDescent="0.2">
      <c r="B391" s="31">
        <v>46429</v>
      </c>
      <c r="C391" s="32">
        <f>'Q4 Setup'!$C$17</f>
        <v>0</v>
      </c>
      <c r="D391" s="33"/>
      <c r="E391" s="25"/>
      <c r="F391" s="34">
        <f t="shared" si="174"/>
        <v>0</v>
      </c>
      <c r="G391" s="34" t="str">
        <f t="shared" si="175"/>
        <v/>
      </c>
      <c r="H391" s="35" t="str">
        <f t="shared" si="176"/>
        <v/>
      </c>
      <c r="I391" s="36"/>
      <c r="J391" s="37">
        <f t="shared" si="177"/>
        <v>0</v>
      </c>
      <c r="K391" s="35" t="str">
        <f t="shared" si="178"/>
        <v/>
      </c>
      <c r="L391" s="25"/>
      <c r="M391" s="25"/>
      <c r="N391" s="26"/>
      <c r="O391" s="29">
        <f>IFERROR(('Q4 Setup'!$D$17-'Q4 Setup'!$E$17+SUMIFS($N$4:$N390,$C$4:$C390,'Q4 Setup'!$C$17)-SUMIFS($N$4:$N390,$C$4:$C390,'Q4 Setup'!$C$17,$B$4:$B390,"&lt;"&amp;$B391))/IFERROR(NETWORKDAYS($B391,'Q4 Setup'!$G$4),1),0)</f>
        <v>0</v>
      </c>
      <c r="P391" s="38" t="str">
        <f t="shared" si="179"/>
        <v/>
      </c>
    </row>
    <row r="392" spans="2:17" ht="18.75" customHeight="1" x14ac:dyDescent="0.2">
      <c r="B392" s="31">
        <v>46429</v>
      </c>
      <c r="C392" s="39">
        <f>'Q4 Setup'!$C$18</f>
        <v>0</v>
      </c>
      <c r="D392" s="33"/>
      <c r="E392" s="25"/>
      <c r="F392" s="40">
        <f t="shared" si="174"/>
        <v>0</v>
      </c>
      <c r="G392" s="40" t="str">
        <f t="shared" si="175"/>
        <v/>
      </c>
      <c r="H392" s="41" t="str">
        <f t="shared" si="176"/>
        <v/>
      </c>
      <c r="I392" s="36"/>
      <c r="J392" s="42">
        <f t="shared" si="177"/>
        <v>0</v>
      </c>
      <c r="K392" s="41" t="str">
        <f t="shared" si="178"/>
        <v/>
      </c>
      <c r="L392" s="25"/>
      <c r="M392" s="25"/>
      <c r="N392" s="26"/>
      <c r="O392" s="29">
        <f>IFERROR(('Q4 Setup'!$D$18-'Q4 Setup'!$E$18+SUMIFS($N$4:$N391,$C$4:$C391,'Q4 Setup'!$C$18)-SUMIFS($N$4:$N391,$C$4:$C391,'Q4 Setup'!$C$18,$B$4:$B391,"&lt;"&amp;$B392))/IFERROR(NETWORKDAYS($B392,'Q4 Setup'!$G$4),1),0)</f>
        <v>0</v>
      </c>
      <c r="P392" s="43" t="str">
        <f t="shared" si="179"/>
        <v/>
      </c>
    </row>
    <row r="393" spans="2:17" ht="4.5" customHeight="1" x14ac:dyDescent="0.2"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</row>
    <row r="394" spans="2:17" ht="18.75" customHeight="1" x14ac:dyDescent="0.2">
      <c r="B394" s="31">
        <v>46430</v>
      </c>
      <c r="C394" s="32" t="str">
        <f>'Q4 Setup'!$C$7</f>
        <v>Rep 1</v>
      </c>
      <c r="D394" s="33"/>
      <c r="E394" s="25"/>
      <c r="F394" s="34">
        <f t="shared" ref="F394:F405" si="180">IFERROR(D394*7.5,"")</f>
        <v>0</v>
      </c>
      <c r="G394" s="34" t="str">
        <f t="shared" ref="G394:G405" si="181">IFERROR(E394/D394,"")</f>
        <v/>
      </c>
      <c r="H394" s="35" t="str">
        <f t="shared" ref="H394:H405" si="182">IFERROR(E394/F394,"")</f>
        <v/>
      </c>
      <c r="I394" s="36"/>
      <c r="J394" s="37">
        <f t="shared" ref="J394:J405" si="183">IFERROR(D394*0.375/24,"")</f>
        <v>0</v>
      </c>
      <c r="K394" s="35" t="str">
        <f t="shared" ref="K394:K405" si="184">IFERROR(I394/J394,"")</f>
        <v/>
      </c>
      <c r="L394" s="25"/>
      <c r="M394" s="25"/>
      <c r="N394" s="26"/>
      <c r="O394" s="29">
        <f>IFERROR(('Q4 Setup'!$D$7-'Q4 Setup'!$E$7+SUMIFS($N$4:$N393,$C$4:$C393,'Q4 Setup'!$C$7)-SUMIFS($N$4:$N393,$C$4:$C393,'Q4 Setup'!$C$7,$B$4:$B393,"&lt;"&amp;$B394))/IFERROR(NETWORKDAYS($B394,'Q4 Setup'!$G$4),1),0)</f>
        <v>0</v>
      </c>
      <c r="P394" s="38" t="str">
        <f t="shared" ref="P394:P405" si="185">IFERROR(N394/O394,"")</f>
        <v/>
      </c>
    </row>
    <row r="395" spans="2:17" ht="18.75" customHeight="1" x14ac:dyDescent="0.2">
      <c r="B395" s="31">
        <v>46430</v>
      </c>
      <c r="C395" s="39" t="str">
        <f>'Q4 Setup'!$C$8</f>
        <v>Rep 2</v>
      </c>
      <c r="D395" s="33"/>
      <c r="E395" s="25"/>
      <c r="F395" s="40">
        <f t="shared" si="180"/>
        <v>0</v>
      </c>
      <c r="G395" s="40" t="str">
        <f t="shared" si="181"/>
        <v/>
      </c>
      <c r="H395" s="41" t="str">
        <f t="shared" si="182"/>
        <v/>
      </c>
      <c r="I395" s="36"/>
      <c r="J395" s="42">
        <f t="shared" si="183"/>
        <v>0</v>
      </c>
      <c r="K395" s="41" t="str">
        <f t="shared" si="184"/>
        <v/>
      </c>
      <c r="L395" s="25"/>
      <c r="M395" s="25"/>
      <c r="N395" s="26"/>
      <c r="O395" s="29">
        <f>IFERROR(('Q4 Setup'!$D$8-'Q4 Setup'!$E$8+SUMIFS($N$4:$N394,$C$4:$C394,'Q4 Setup'!$C$8)-SUMIFS($N$4:$N394,$C$4:$C394,'Q4 Setup'!$C$8,$B$4:$B394,"&lt;"&amp;$B395))/IFERROR(NETWORKDAYS($B395,'Q4 Setup'!$G$4),1),0)</f>
        <v>0</v>
      </c>
      <c r="P395" s="43" t="str">
        <f t="shared" si="185"/>
        <v/>
      </c>
    </row>
    <row r="396" spans="2:17" ht="18.75" customHeight="1" x14ac:dyDescent="0.2">
      <c r="B396" s="31">
        <v>46430</v>
      </c>
      <c r="C396" s="32" t="str">
        <f>'Q4 Setup'!$C$9</f>
        <v>Rep 3</v>
      </c>
      <c r="D396" s="33"/>
      <c r="E396" s="25"/>
      <c r="F396" s="34">
        <f t="shared" si="180"/>
        <v>0</v>
      </c>
      <c r="G396" s="34" t="str">
        <f t="shared" si="181"/>
        <v/>
      </c>
      <c r="H396" s="35" t="str">
        <f t="shared" si="182"/>
        <v/>
      </c>
      <c r="I396" s="36"/>
      <c r="J396" s="37">
        <f t="shared" si="183"/>
        <v>0</v>
      </c>
      <c r="K396" s="35" t="str">
        <f t="shared" si="184"/>
        <v/>
      </c>
      <c r="L396" s="25"/>
      <c r="M396" s="25"/>
      <c r="N396" s="26"/>
      <c r="O396" s="29">
        <f>IFERROR(('Q4 Setup'!$D$9-'Q4 Setup'!$E$9+SUMIFS($N$4:$N395,$C$4:$C395,'Q4 Setup'!$C$9)-SUMIFS($N$4:$N395,$C$4:$C395,'Q4 Setup'!$C$9,$B$4:$B395,"&lt;"&amp;$B396))/IFERROR(NETWORKDAYS($B396,'Q4 Setup'!$G$4),1),0)</f>
        <v>0</v>
      </c>
      <c r="P396" s="38" t="str">
        <f t="shared" si="185"/>
        <v/>
      </c>
    </row>
    <row r="397" spans="2:17" ht="18.75" customHeight="1" x14ac:dyDescent="0.2">
      <c r="B397" s="31">
        <v>46430</v>
      </c>
      <c r="C397" s="39" t="str">
        <f>'Q4 Setup'!$C$10</f>
        <v>Rep 4</v>
      </c>
      <c r="D397" s="33"/>
      <c r="E397" s="25"/>
      <c r="F397" s="40">
        <f t="shared" si="180"/>
        <v>0</v>
      </c>
      <c r="G397" s="40" t="str">
        <f t="shared" si="181"/>
        <v/>
      </c>
      <c r="H397" s="41" t="str">
        <f t="shared" si="182"/>
        <v/>
      </c>
      <c r="I397" s="36"/>
      <c r="J397" s="42">
        <f t="shared" si="183"/>
        <v>0</v>
      </c>
      <c r="K397" s="41" t="str">
        <f t="shared" si="184"/>
        <v/>
      </c>
      <c r="L397" s="25"/>
      <c r="M397" s="25"/>
      <c r="N397" s="26"/>
      <c r="O397" s="29">
        <f>IFERROR(('Q4 Setup'!$D$10-'Q4 Setup'!$E$10+SUMIFS($N$4:$N396,$C$4:$C396,'Q4 Setup'!$C$10)-SUMIFS($N$4:$N396,$C$4:$C396,'Q4 Setup'!$C$10,$B$4:$B396,"&lt;"&amp;$B397))/IFERROR(NETWORKDAYS($B397,'Q4 Setup'!$G$4),1),0)</f>
        <v>0</v>
      </c>
      <c r="P397" s="43" t="str">
        <f t="shared" si="185"/>
        <v/>
      </c>
    </row>
    <row r="398" spans="2:17" ht="18.75" customHeight="1" x14ac:dyDescent="0.2">
      <c r="B398" s="31">
        <v>46430</v>
      </c>
      <c r="C398" s="32" t="str">
        <f>'Q4 Setup'!$C$11</f>
        <v>Rep 5</v>
      </c>
      <c r="D398" s="33"/>
      <c r="E398" s="25"/>
      <c r="F398" s="34">
        <f t="shared" si="180"/>
        <v>0</v>
      </c>
      <c r="G398" s="34" t="str">
        <f t="shared" si="181"/>
        <v/>
      </c>
      <c r="H398" s="35" t="str">
        <f t="shared" si="182"/>
        <v/>
      </c>
      <c r="I398" s="36"/>
      <c r="J398" s="37">
        <f t="shared" si="183"/>
        <v>0</v>
      </c>
      <c r="K398" s="35" t="str">
        <f t="shared" si="184"/>
        <v/>
      </c>
      <c r="L398" s="25"/>
      <c r="M398" s="25"/>
      <c r="N398" s="26"/>
      <c r="O398" s="29">
        <f>IFERROR(('Q4 Setup'!$D$11-'Q4 Setup'!$E$11+SUMIFS($N$4:$N397,$C$4:$C397,'Q4 Setup'!$C$11)-SUMIFS($N$4:$N397,$C$4:$C397,'Q4 Setup'!$C$11,$B$4:$B397,"&lt;"&amp;$B398))/IFERROR(NETWORKDAYS($B398,'Q4 Setup'!$G$4),1),0)</f>
        <v>0</v>
      </c>
      <c r="P398" s="38" t="str">
        <f t="shared" si="185"/>
        <v/>
      </c>
    </row>
    <row r="399" spans="2:17" ht="18.75" customHeight="1" x14ac:dyDescent="0.2">
      <c r="B399" s="31">
        <v>46430</v>
      </c>
      <c r="C399" s="39" t="str">
        <f>'Q4 Setup'!$C$12</f>
        <v>Rep 6</v>
      </c>
      <c r="D399" s="33"/>
      <c r="E399" s="25"/>
      <c r="F399" s="40">
        <f t="shared" si="180"/>
        <v>0</v>
      </c>
      <c r="G399" s="40" t="str">
        <f t="shared" si="181"/>
        <v/>
      </c>
      <c r="H399" s="41" t="str">
        <f t="shared" si="182"/>
        <v/>
      </c>
      <c r="I399" s="36"/>
      <c r="J399" s="42">
        <f t="shared" si="183"/>
        <v>0</v>
      </c>
      <c r="K399" s="41" t="str">
        <f t="shared" si="184"/>
        <v/>
      </c>
      <c r="L399" s="25"/>
      <c r="M399" s="25"/>
      <c r="N399" s="26"/>
      <c r="O399" s="29">
        <f>IFERROR(('Q4 Setup'!$D$12-'Q4 Setup'!$E$12+SUMIFS($N$4:$N398,$C$4:$C398,'Q4 Setup'!$C$12)-SUMIFS($N$4:$N398,$C$4:$C398,'Q4 Setup'!$C$12,$B$4:$B398,"&lt;"&amp;$B399))/IFERROR(NETWORKDAYS($B399,'Q4 Setup'!$G$4),1),0)</f>
        <v>0</v>
      </c>
      <c r="P399" s="43" t="str">
        <f t="shared" si="185"/>
        <v/>
      </c>
    </row>
    <row r="400" spans="2:17" ht="18.75" customHeight="1" x14ac:dyDescent="0.2">
      <c r="B400" s="31">
        <v>46430</v>
      </c>
      <c r="C400" s="32" t="str">
        <f>'Q4 Setup'!$C$13</f>
        <v>Rep 7</v>
      </c>
      <c r="D400" s="33"/>
      <c r="E400" s="25"/>
      <c r="F400" s="34">
        <f t="shared" si="180"/>
        <v>0</v>
      </c>
      <c r="G400" s="34" t="str">
        <f t="shared" si="181"/>
        <v/>
      </c>
      <c r="H400" s="35" t="str">
        <f t="shared" si="182"/>
        <v/>
      </c>
      <c r="I400" s="36"/>
      <c r="J400" s="37">
        <f t="shared" si="183"/>
        <v>0</v>
      </c>
      <c r="K400" s="35" t="str">
        <f t="shared" si="184"/>
        <v/>
      </c>
      <c r="L400" s="25"/>
      <c r="M400" s="25"/>
      <c r="N400" s="26"/>
      <c r="O400" s="29">
        <f>IFERROR(('Q4 Setup'!$D$13-'Q4 Setup'!$E$13+SUMIFS($N$4:$N399,$C$4:$C399,'Q4 Setup'!$C$13)-SUMIFS($N$4:$N399,$C$4:$C399,'Q4 Setup'!$C$13,$B$4:$B399,"&lt;"&amp;$B400))/IFERROR(NETWORKDAYS($B400,'Q4 Setup'!$G$4),1),0)</f>
        <v>0</v>
      </c>
      <c r="P400" s="38" t="str">
        <f t="shared" si="185"/>
        <v/>
      </c>
    </row>
    <row r="401" spans="2:17" ht="18.75" customHeight="1" x14ac:dyDescent="0.2">
      <c r="B401" s="31">
        <v>46430</v>
      </c>
      <c r="C401" s="39" t="str">
        <f>'Q4 Setup'!$C$14</f>
        <v>Rep 8</v>
      </c>
      <c r="D401" s="33"/>
      <c r="E401" s="25"/>
      <c r="F401" s="40">
        <f t="shared" si="180"/>
        <v>0</v>
      </c>
      <c r="G401" s="40" t="str">
        <f t="shared" si="181"/>
        <v/>
      </c>
      <c r="H401" s="41" t="str">
        <f t="shared" si="182"/>
        <v/>
      </c>
      <c r="I401" s="36"/>
      <c r="J401" s="42">
        <f t="shared" si="183"/>
        <v>0</v>
      </c>
      <c r="K401" s="41" t="str">
        <f t="shared" si="184"/>
        <v/>
      </c>
      <c r="L401" s="25"/>
      <c r="M401" s="25"/>
      <c r="N401" s="26"/>
      <c r="O401" s="29">
        <f>IFERROR(('Q4 Setup'!$D$14-'Q4 Setup'!$E$14+SUMIFS($N$4:$N400,$C$4:$C400,'Q4 Setup'!$C$14)-SUMIFS($N$4:$N400,$C$4:$C400,'Q4 Setup'!$C$14,$B$4:$B400,"&lt;"&amp;$B401))/IFERROR(NETWORKDAYS($B401,'Q4 Setup'!$G$4),1),0)</f>
        <v>0</v>
      </c>
      <c r="P401" s="43" t="str">
        <f t="shared" si="185"/>
        <v/>
      </c>
    </row>
    <row r="402" spans="2:17" ht="18.75" customHeight="1" x14ac:dyDescent="0.2">
      <c r="B402" s="31">
        <v>46430</v>
      </c>
      <c r="C402" s="32" t="str">
        <f>'Q4 Setup'!$C$15</f>
        <v>Rep 9</v>
      </c>
      <c r="D402" s="33"/>
      <c r="E402" s="25"/>
      <c r="F402" s="34">
        <f t="shared" si="180"/>
        <v>0</v>
      </c>
      <c r="G402" s="34" t="str">
        <f t="shared" si="181"/>
        <v/>
      </c>
      <c r="H402" s="35" t="str">
        <f t="shared" si="182"/>
        <v/>
      </c>
      <c r="I402" s="36"/>
      <c r="J402" s="37">
        <f t="shared" si="183"/>
        <v>0</v>
      </c>
      <c r="K402" s="35" t="str">
        <f t="shared" si="184"/>
        <v/>
      </c>
      <c r="L402" s="25"/>
      <c r="M402" s="25"/>
      <c r="N402" s="26"/>
      <c r="O402" s="29">
        <f>IFERROR(('Q4 Setup'!$D$15-'Q4 Setup'!$E$15+SUMIFS($N$4:$N401,$C$4:$C401,'Q4 Setup'!$C$15)-SUMIFS($N$4:$N401,$C$4:$C401,'Q4 Setup'!$C$15,$B$4:$B401,"&lt;"&amp;$B402))/IFERROR(NETWORKDAYS($B402,'Q4 Setup'!$G$4),1),0)</f>
        <v>0</v>
      </c>
      <c r="P402" s="38" t="str">
        <f t="shared" si="185"/>
        <v/>
      </c>
    </row>
    <row r="403" spans="2:17" ht="18.75" customHeight="1" x14ac:dyDescent="0.2">
      <c r="B403" s="31">
        <v>46430</v>
      </c>
      <c r="C403" s="39" t="str">
        <f>'Q4 Setup'!$C$16</f>
        <v>Rep 10</v>
      </c>
      <c r="D403" s="33"/>
      <c r="E403" s="25"/>
      <c r="F403" s="40">
        <f t="shared" si="180"/>
        <v>0</v>
      </c>
      <c r="G403" s="40" t="str">
        <f t="shared" si="181"/>
        <v/>
      </c>
      <c r="H403" s="41" t="str">
        <f t="shared" si="182"/>
        <v/>
      </c>
      <c r="I403" s="36"/>
      <c r="J403" s="42">
        <f t="shared" si="183"/>
        <v>0</v>
      </c>
      <c r="K403" s="41" t="str">
        <f t="shared" si="184"/>
        <v/>
      </c>
      <c r="L403" s="25"/>
      <c r="M403" s="25"/>
      <c r="N403" s="26"/>
      <c r="O403" s="29">
        <f>IFERROR(('Q4 Setup'!$D$16-'Q4 Setup'!$E$16+SUMIFS($N$4:$N402,$C$4:$C402,'Q4 Setup'!$C$16)-SUMIFS($N$4:$N402,$C$4:$C402,'Q4 Setup'!$C$16,$B$4:$B402,"&lt;"&amp;$B403))/IFERROR(NETWORKDAYS($B403,'Q4 Setup'!$G$4),1),0)</f>
        <v>0</v>
      </c>
      <c r="P403" s="43" t="str">
        <f t="shared" si="185"/>
        <v/>
      </c>
    </row>
    <row r="404" spans="2:17" ht="18.75" customHeight="1" x14ac:dyDescent="0.2">
      <c r="B404" s="31">
        <v>46430</v>
      </c>
      <c r="C404" s="32">
        <f>'Q4 Setup'!$C$17</f>
        <v>0</v>
      </c>
      <c r="D404" s="33"/>
      <c r="E404" s="25"/>
      <c r="F404" s="34">
        <f t="shared" si="180"/>
        <v>0</v>
      </c>
      <c r="G404" s="34" t="str">
        <f t="shared" si="181"/>
        <v/>
      </c>
      <c r="H404" s="35" t="str">
        <f t="shared" si="182"/>
        <v/>
      </c>
      <c r="I404" s="36"/>
      <c r="J404" s="37">
        <f t="shared" si="183"/>
        <v>0</v>
      </c>
      <c r="K404" s="35" t="str">
        <f t="shared" si="184"/>
        <v/>
      </c>
      <c r="L404" s="25"/>
      <c r="M404" s="25"/>
      <c r="N404" s="26"/>
      <c r="O404" s="29">
        <f>IFERROR(('Q4 Setup'!$D$17-'Q4 Setup'!$E$17+SUMIFS($N$4:$N403,$C$4:$C403,'Q4 Setup'!$C$17)-SUMIFS($N$4:$N403,$C$4:$C403,'Q4 Setup'!$C$17,$B$4:$B403,"&lt;"&amp;$B404))/IFERROR(NETWORKDAYS($B404,'Q4 Setup'!$G$4),1),0)</f>
        <v>0</v>
      </c>
      <c r="P404" s="38" t="str">
        <f t="shared" si="185"/>
        <v/>
      </c>
    </row>
    <row r="405" spans="2:17" ht="18.75" customHeight="1" x14ac:dyDescent="0.2">
      <c r="B405" s="31">
        <v>46430</v>
      </c>
      <c r="C405" s="39">
        <f>'Q4 Setup'!$C$18</f>
        <v>0</v>
      </c>
      <c r="D405" s="33"/>
      <c r="E405" s="25"/>
      <c r="F405" s="40">
        <f t="shared" si="180"/>
        <v>0</v>
      </c>
      <c r="G405" s="40" t="str">
        <f t="shared" si="181"/>
        <v/>
      </c>
      <c r="H405" s="41" t="str">
        <f t="shared" si="182"/>
        <v/>
      </c>
      <c r="I405" s="36"/>
      <c r="J405" s="42">
        <f t="shared" si="183"/>
        <v>0</v>
      </c>
      <c r="K405" s="41" t="str">
        <f t="shared" si="184"/>
        <v/>
      </c>
      <c r="L405" s="25"/>
      <c r="M405" s="25"/>
      <c r="N405" s="26"/>
      <c r="O405" s="29">
        <f>IFERROR(('Q4 Setup'!$D$18-'Q4 Setup'!$E$18+SUMIFS($N$4:$N404,$C$4:$C404,'Q4 Setup'!$C$18)-SUMIFS($N$4:$N404,$C$4:$C404,'Q4 Setup'!$C$18,$B$4:$B404,"&lt;"&amp;$B405))/IFERROR(NETWORKDAYS($B405,'Q4 Setup'!$G$4),1),0)</f>
        <v>0</v>
      </c>
      <c r="P405" s="43" t="str">
        <f t="shared" si="185"/>
        <v/>
      </c>
    </row>
    <row r="406" spans="2:17" ht="4.5" customHeight="1" x14ac:dyDescent="0.2"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</row>
    <row r="407" spans="2:17" ht="18.75" customHeight="1" x14ac:dyDescent="0.2">
      <c r="B407" s="31">
        <v>46433</v>
      </c>
      <c r="C407" s="32" t="str">
        <f>'Q4 Setup'!$C$7</f>
        <v>Rep 1</v>
      </c>
      <c r="D407" s="33"/>
      <c r="E407" s="25"/>
      <c r="F407" s="34">
        <f t="shared" ref="F407:F418" si="186">IFERROR(D407*7.5,"")</f>
        <v>0</v>
      </c>
      <c r="G407" s="34" t="str">
        <f t="shared" ref="G407:G418" si="187">IFERROR(E407/D407,"")</f>
        <v/>
      </c>
      <c r="H407" s="35" t="str">
        <f t="shared" ref="H407:H418" si="188">IFERROR(E407/F407,"")</f>
        <v/>
      </c>
      <c r="I407" s="36"/>
      <c r="J407" s="37">
        <f t="shared" ref="J407:J418" si="189">IFERROR(D407*0.375/24,"")</f>
        <v>0</v>
      </c>
      <c r="K407" s="35" t="str">
        <f t="shared" ref="K407:K418" si="190">IFERROR(I407/J407,"")</f>
        <v/>
      </c>
      <c r="L407" s="25"/>
      <c r="M407" s="25"/>
      <c r="N407" s="26"/>
      <c r="O407" s="29">
        <f>IFERROR(('Q4 Setup'!$D$7-'Q4 Setup'!$E$7+SUMIFS($N$4:$N406,$C$4:$C406,'Q4 Setup'!$C$7)-SUMIFS($N$4:$N406,$C$4:$C406,'Q4 Setup'!$C$7,$B$4:$B406,"&lt;"&amp;$B407))/IFERROR(NETWORKDAYS($B407,'Q4 Setup'!$G$4),1),0)</f>
        <v>0</v>
      </c>
      <c r="P407" s="38" t="str">
        <f t="shared" ref="P407:P418" si="191">IFERROR(N407/O407,"")</f>
        <v/>
      </c>
    </row>
    <row r="408" spans="2:17" ht="18.75" customHeight="1" x14ac:dyDescent="0.2">
      <c r="B408" s="31">
        <v>46433</v>
      </c>
      <c r="C408" s="39" t="str">
        <f>'Q4 Setup'!$C$8</f>
        <v>Rep 2</v>
      </c>
      <c r="D408" s="33"/>
      <c r="E408" s="25"/>
      <c r="F408" s="40">
        <f t="shared" si="186"/>
        <v>0</v>
      </c>
      <c r="G408" s="40" t="str">
        <f t="shared" si="187"/>
        <v/>
      </c>
      <c r="H408" s="41" t="str">
        <f t="shared" si="188"/>
        <v/>
      </c>
      <c r="I408" s="36"/>
      <c r="J408" s="42">
        <f t="shared" si="189"/>
        <v>0</v>
      </c>
      <c r="K408" s="41" t="str">
        <f t="shared" si="190"/>
        <v/>
      </c>
      <c r="L408" s="25"/>
      <c r="M408" s="25"/>
      <c r="N408" s="26"/>
      <c r="O408" s="29">
        <f>IFERROR(('Q4 Setup'!$D$8-'Q4 Setup'!$E$8+SUMIFS($N$4:$N407,$C$4:$C407,'Q4 Setup'!$C$8)-SUMIFS($N$4:$N407,$C$4:$C407,'Q4 Setup'!$C$8,$B$4:$B407,"&lt;"&amp;$B408))/IFERROR(NETWORKDAYS($B408,'Q4 Setup'!$G$4),1),0)</f>
        <v>0</v>
      </c>
      <c r="P408" s="43" t="str">
        <f t="shared" si="191"/>
        <v/>
      </c>
    </row>
    <row r="409" spans="2:17" ht="18.75" customHeight="1" x14ac:dyDescent="0.2">
      <c r="B409" s="31">
        <v>46433</v>
      </c>
      <c r="C409" s="32" t="str">
        <f>'Q4 Setup'!$C$9</f>
        <v>Rep 3</v>
      </c>
      <c r="D409" s="33"/>
      <c r="E409" s="25"/>
      <c r="F409" s="34">
        <f t="shared" si="186"/>
        <v>0</v>
      </c>
      <c r="G409" s="34" t="str">
        <f t="shared" si="187"/>
        <v/>
      </c>
      <c r="H409" s="35" t="str">
        <f t="shared" si="188"/>
        <v/>
      </c>
      <c r="I409" s="36"/>
      <c r="J409" s="37">
        <f t="shared" si="189"/>
        <v>0</v>
      </c>
      <c r="K409" s="35" t="str">
        <f t="shared" si="190"/>
        <v/>
      </c>
      <c r="L409" s="25"/>
      <c r="M409" s="25"/>
      <c r="N409" s="26"/>
      <c r="O409" s="29">
        <f>IFERROR(('Q4 Setup'!$D$9-'Q4 Setup'!$E$9+SUMIFS($N$4:$N408,$C$4:$C408,'Q4 Setup'!$C$9)-SUMIFS($N$4:$N408,$C$4:$C408,'Q4 Setup'!$C$9,$B$4:$B408,"&lt;"&amp;$B409))/IFERROR(NETWORKDAYS($B409,'Q4 Setup'!$G$4),1),0)</f>
        <v>0</v>
      </c>
      <c r="P409" s="38" t="str">
        <f t="shared" si="191"/>
        <v/>
      </c>
    </row>
    <row r="410" spans="2:17" ht="18.75" customHeight="1" x14ac:dyDescent="0.2">
      <c r="B410" s="31">
        <v>46433</v>
      </c>
      <c r="C410" s="39" t="str">
        <f>'Q4 Setup'!$C$10</f>
        <v>Rep 4</v>
      </c>
      <c r="D410" s="33"/>
      <c r="E410" s="25"/>
      <c r="F410" s="40">
        <f t="shared" si="186"/>
        <v>0</v>
      </c>
      <c r="G410" s="40" t="str">
        <f t="shared" si="187"/>
        <v/>
      </c>
      <c r="H410" s="41" t="str">
        <f t="shared" si="188"/>
        <v/>
      </c>
      <c r="I410" s="36"/>
      <c r="J410" s="42">
        <f t="shared" si="189"/>
        <v>0</v>
      </c>
      <c r="K410" s="41" t="str">
        <f t="shared" si="190"/>
        <v/>
      </c>
      <c r="L410" s="25"/>
      <c r="M410" s="25"/>
      <c r="N410" s="26"/>
      <c r="O410" s="29">
        <f>IFERROR(('Q4 Setup'!$D$10-'Q4 Setup'!$E$10+SUMIFS($N$4:$N409,$C$4:$C409,'Q4 Setup'!$C$10)-SUMIFS($N$4:$N409,$C$4:$C409,'Q4 Setup'!$C$10,$B$4:$B409,"&lt;"&amp;$B410))/IFERROR(NETWORKDAYS($B410,'Q4 Setup'!$G$4),1),0)</f>
        <v>0</v>
      </c>
      <c r="P410" s="43" t="str">
        <f t="shared" si="191"/>
        <v/>
      </c>
    </row>
    <row r="411" spans="2:17" ht="18.75" customHeight="1" x14ac:dyDescent="0.2">
      <c r="B411" s="31">
        <v>46433</v>
      </c>
      <c r="C411" s="32" t="str">
        <f>'Q4 Setup'!$C$11</f>
        <v>Rep 5</v>
      </c>
      <c r="D411" s="33"/>
      <c r="E411" s="25"/>
      <c r="F411" s="34">
        <f t="shared" si="186"/>
        <v>0</v>
      </c>
      <c r="G411" s="34" t="str">
        <f t="shared" si="187"/>
        <v/>
      </c>
      <c r="H411" s="35" t="str">
        <f t="shared" si="188"/>
        <v/>
      </c>
      <c r="I411" s="36"/>
      <c r="J411" s="37">
        <f t="shared" si="189"/>
        <v>0</v>
      </c>
      <c r="K411" s="35" t="str">
        <f t="shared" si="190"/>
        <v/>
      </c>
      <c r="L411" s="25"/>
      <c r="M411" s="25"/>
      <c r="N411" s="26"/>
      <c r="O411" s="29">
        <f>IFERROR(('Q4 Setup'!$D$11-'Q4 Setup'!$E$11+SUMIFS($N$4:$N410,$C$4:$C410,'Q4 Setup'!$C$11)-SUMIFS($N$4:$N410,$C$4:$C410,'Q4 Setup'!$C$11,$B$4:$B410,"&lt;"&amp;$B411))/IFERROR(NETWORKDAYS($B411,'Q4 Setup'!$G$4),1),0)</f>
        <v>0</v>
      </c>
      <c r="P411" s="38" t="str">
        <f t="shared" si="191"/>
        <v/>
      </c>
    </row>
    <row r="412" spans="2:17" ht="18.75" customHeight="1" x14ac:dyDescent="0.2">
      <c r="B412" s="31">
        <v>46433</v>
      </c>
      <c r="C412" s="39" t="str">
        <f>'Q4 Setup'!$C$12</f>
        <v>Rep 6</v>
      </c>
      <c r="D412" s="33"/>
      <c r="E412" s="25"/>
      <c r="F412" s="40">
        <f t="shared" si="186"/>
        <v>0</v>
      </c>
      <c r="G412" s="40" t="str">
        <f t="shared" si="187"/>
        <v/>
      </c>
      <c r="H412" s="41" t="str">
        <f t="shared" si="188"/>
        <v/>
      </c>
      <c r="I412" s="36"/>
      <c r="J412" s="42">
        <f t="shared" si="189"/>
        <v>0</v>
      </c>
      <c r="K412" s="41" t="str">
        <f t="shared" si="190"/>
        <v/>
      </c>
      <c r="L412" s="25"/>
      <c r="M412" s="25"/>
      <c r="N412" s="26"/>
      <c r="O412" s="29">
        <f>IFERROR(('Q4 Setup'!$D$12-'Q4 Setup'!$E$12+SUMIFS($N$4:$N411,$C$4:$C411,'Q4 Setup'!$C$12)-SUMIFS($N$4:$N411,$C$4:$C411,'Q4 Setup'!$C$12,$B$4:$B411,"&lt;"&amp;$B412))/IFERROR(NETWORKDAYS($B412,'Q4 Setup'!$G$4),1),0)</f>
        <v>0</v>
      </c>
      <c r="P412" s="43" t="str">
        <f t="shared" si="191"/>
        <v/>
      </c>
    </row>
    <row r="413" spans="2:17" ht="18.75" customHeight="1" x14ac:dyDescent="0.2">
      <c r="B413" s="31">
        <v>46433</v>
      </c>
      <c r="C413" s="32" t="str">
        <f>'Q4 Setup'!$C$13</f>
        <v>Rep 7</v>
      </c>
      <c r="D413" s="33"/>
      <c r="E413" s="25"/>
      <c r="F413" s="34">
        <f t="shared" si="186"/>
        <v>0</v>
      </c>
      <c r="G413" s="34" t="str">
        <f t="shared" si="187"/>
        <v/>
      </c>
      <c r="H413" s="35" t="str">
        <f t="shared" si="188"/>
        <v/>
      </c>
      <c r="I413" s="36"/>
      <c r="J413" s="37">
        <f t="shared" si="189"/>
        <v>0</v>
      </c>
      <c r="K413" s="35" t="str">
        <f t="shared" si="190"/>
        <v/>
      </c>
      <c r="L413" s="25"/>
      <c r="M413" s="25"/>
      <c r="N413" s="26"/>
      <c r="O413" s="29">
        <f>IFERROR(('Q4 Setup'!$D$13-'Q4 Setup'!$E$13+SUMIFS($N$4:$N412,$C$4:$C412,'Q4 Setup'!$C$13)-SUMIFS($N$4:$N412,$C$4:$C412,'Q4 Setup'!$C$13,$B$4:$B412,"&lt;"&amp;$B413))/IFERROR(NETWORKDAYS($B413,'Q4 Setup'!$G$4),1),0)</f>
        <v>0</v>
      </c>
      <c r="P413" s="38" t="str">
        <f t="shared" si="191"/>
        <v/>
      </c>
    </row>
    <row r="414" spans="2:17" ht="18.75" customHeight="1" x14ac:dyDescent="0.2">
      <c r="B414" s="31">
        <v>46433</v>
      </c>
      <c r="C414" s="39" t="str">
        <f>'Q4 Setup'!$C$14</f>
        <v>Rep 8</v>
      </c>
      <c r="D414" s="33"/>
      <c r="E414" s="25"/>
      <c r="F414" s="40">
        <f t="shared" si="186"/>
        <v>0</v>
      </c>
      <c r="G414" s="40" t="str">
        <f t="shared" si="187"/>
        <v/>
      </c>
      <c r="H414" s="41" t="str">
        <f t="shared" si="188"/>
        <v/>
      </c>
      <c r="I414" s="36"/>
      <c r="J414" s="42">
        <f t="shared" si="189"/>
        <v>0</v>
      </c>
      <c r="K414" s="41" t="str">
        <f t="shared" si="190"/>
        <v/>
      </c>
      <c r="L414" s="25"/>
      <c r="M414" s="25"/>
      <c r="N414" s="26"/>
      <c r="O414" s="29">
        <f>IFERROR(('Q4 Setup'!$D$14-'Q4 Setup'!$E$14+SUMIFS($N$4:$N413,$C$4:$C413,'Q4 Setup'!$C$14)-SUMIFS($N$4:$N413,$C$4:$C413,'Q4 Setup'!$C$14,$B$4:$B413,"&lt;"&amp;$B414))/IFERROR(NETWORKDAYS($B414,'Q4 Setup'!$G$4),1),0)</f>
        <v>0</v>
      </c>
      <c r="P414" s="43" t="str">
        <f t="shared" si="191"/>
        <v/>
      </c>
    </row>
    <row r="415" spans="2:17" ht="18.75" customHeight="1" x14ac:dyDescent="0.2">
      <c r="B415" s="31">
        <v>46433</v>
      </c>
      <c r="C415" s="32" t="str">
        <f>'Q4 Setup'!$C$15</f>
        <v>Rep 9</v>
      </c>
      <c r="D415" s="33"/>
      <c r="E415" s="25"/>
      <c r="F415" s="34">
        <f t="shared" si="186"/>
        <v>0</v>
      </c>
      <c r="G415" s="34" t="str">
        <f t="shared" si="187"/>
        <v/>
      </c>
      <c r="H415" s="35" t="str">
        <f t="shared" si="188"/>
        <v/>
      </c>
      <c r="I415" s="36"/>
      <c r="J415" s="37">
        <f t="shared" si="189"/>
        <v>0</v>
      </c>
      <c r="K415" s="35" t="str">
        <f t="shared" si="190"/>
        <v/>
      </c>
      <c r="L415" s="25"/>
      <c r="M415" s="25"/>
      <c r="N415" s="26"/>
      <c r="O415" s="29">
        <f>IFERROR(('Q4 Setup'!$D$15-'Q4 Setup'!$E$15+SUMIFS($N$4:$N414,$C$4:$C414,'Q4 Setup'!$C$15)-SUMIFS($N$4:$N414,$C$4:$C414,'Q4 Setup'!$C$15,$B$4:$B414,"&lt;"&amp;$B415))/IFERROR(NETWORKDAYS($B415,'Q4 Setup'!$G$4),1),0)</f>
        <v>0</v>
      </c>
      <c r="P415" s="38" t="str">
        <f t="shared" si="191"/>
        <v/>
      </c>
    </row>
    <row r="416" spans="2:17" ht="18.75" customHeight="1" x14ac:dyDescent="0.2">
      <c r="B416" s="31">
        <v>46433</v>
      </c>
      <c r="C416" s="39" t="str">
        <f>'Q4 Setup'!$C$16</f>
        <v>Rep 10</v>
      </c>
      <c r="D416" s="33"/>
      <c r="E416" s="25"/>
      <c r="F416" s="40">
        <f t="shared" si="186"/>
        <v>0</v>
      </c>
      <c r="G416" s="40" t="str">
        <f t="shared" si="187"/>
        <v/>
      </c>
      <c r="H416" s="41" t="str">
        <f t="shared" si="188"/>
        <v/>
      </c>
      <c r="I416" s="36"/>
      <c r="J416" s="42">
        <f t="shared" si="189"/>
        <v>0</v>
      </c>
      <c r="K416" s="41" t="str">
        <f t="shared" si="190"/>
        <v/>
      </c>
      <c r="L416" s="25"/>
      <c r="M416" s="25"/>
      <c r="N416" s="26"/>
      <c r="O416" s="29">
        <f>IFERROR(('Q4 Setup'!$D$16-'Q4 Setup'!$E$16+SUMIFS($N$4:$N415,$C$4:$C415,'Q4 Setup'!$C$16)-SUMIFS($N$4:$N415,$C$4:$C415,'Q4 Setup'!$C$16,$B$4:$B415,"&lt;"&amp;$B416))/IFERROR(NETWORKDAYS($B416,'Q4 Setup'!$G$4),1),0)</f>
        <v>0</v>
      </c>
      <c r="P416" s="43" t="str">
        <f t="shared" si="191"/>
        <v/>
      </c>
    </row>
    <row r="417" spans="2:17" ht="18.75" customHeight="1" x14ac:dyDescent="0.2">
      <c r="B417" s="31">
        <v>46433</v>
      </c>
      <c r="C417" s="32">
        <f>'Q4 Setup'!$C$17</f>
        <v>0</v>
      </c>
      <c r="D417" s="33"/>
      <c r="E417" s="25"/>
      <c r="F417" s="34">
        <f t="shared" si="186"/>
        <v>0</v>
      </c>
      <c r="G417" s="34" t="str">
        <f t="shared" si="187"/>
        <v/>
      </c>
      <c r="H417" s="35" t="str">
        <f t="shared" si="188"/>
        <v/>
      </c>
      <c r="I417" s="36"/>
      <c r="J417" s="37">
        <f t="shared" si="189"/>
        <v>0</v>
      </c>
      <c r="K417" s="35" t="str">
        <f t="shared" si="190"/>
        <v/>
      </c>
      <c r="L417" s="25"/>
      <c r="M417" s="25"/>
      <c r="N417" s="26"/>
      <c r="O417" s="29">
        <f>IFERROR(('Q4 Setup'!$D$17-'Q4 Setup'!$E$17+SUMIFS($N$4:$N416,$C$4:$C416,'Q4 Setup'!$C$17)-SUMIFS($N$4:$N416,$C$4:$C416,'Q4 Setup'!$C$17,$B$4:$B416,"&lt;"&amp;$B417))/IFERROR(NETWORKDAYS($B417,'Q4 Setup'!$G$4),1),0)</f>
        <v>0</v>
      </c>
      <c r="P417" s="38" t="str">
        <f t="shared" si="191"/>
        <v/>
      </c>
    </row>
    <row r="418" spans="2:17" ht="18.75" customHeight="1" x14ac:dyDescent="0.2">
      <c r="B418" s="31">
        <v>46433</v>
      </c>
      <c r="C418" s="39">
        <f>'Q4 Setup'!$C$18</f>
        <v>0</v>
      </c>
      <c r="D418" s="33"/>
      <c r="E418" s="25"/>
      <c r="F418" s="40">
        <f t="shared" si="186"/>
        <v>0</v>
      </c>
      <c r="G418" s="40" t="str">
        <f t="shared" si="187"/>
        <v/>
      </c>
      <c r="H418" s="41" t="str">
        <f t="shared" si="188"/>
        <v/>
      </c>
      <c r="I418" s="36"/>
      <c r="J418" s="42">
        <f t="shared" si="189"/>
        <v>0</v>
      </c>
      <c r="K418" s="41" t="str">
        <f t="shared" si="190"/>
        <v/>
      </c>
      <c r="L418" s="25"/>
      <c r="M418" s="25"/>
      <c r="N418" s="26"/>
      <c r="O418" s="29">
        <f>IFERROR(('Q4 Setup'!$D$18-'Q4 Setup'!$E$18+SUMIFS($N$4:$N417,$C$4:$C417,'Q4 Setup'!$C$18)-SUMIFS($N$4:$N417,$C$4:$C417,'Q4 Setup'!$C$18,$B$4:$B417,"&lt;"&amp;$B418))/IFERROR(NETWORKDAYS($B418,'Q4 Setup'!$G$4),1),0)</f>
        <v>0</v>
      </c>
      <c r="P418" s="43" t="str">
        <f t="shared" si="191"/>
        <v/>
      </c>
    </row>
    <row r="419" spans="2:17" ht="4.5" customHeight="1" x14ac:dyDescent="0.2"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</row>
    <row r="420" spans="2:17" ht="18.75" customHeight="1" x14ac:dyDescent="0.2">
      <c r="B420" s="31">
        <v>46434</v>
      </c>
      <c r="C420" s="32" t="str">
        <f>'Q4 Setup'!$C$7</f>
        <v>Rep 1</v>
      </c>
      <c r="D420" s="33"/>
      <c r="E420" s="25"/>
      <c r="F420" s="34">
        <f t="shared" ref="F420:F431" si="192">IFERROR(D420*7.5,"")</f>
        <v>0</v>
      </c>
      <c r="G420" s="34" t="str">
        <f t="shared" ref="G420:G431" si="193">IFERROR(E420/D420,"")</f>
        <v/>
      </c>
      <c r="H420" s="35" t="str">
        <f t="shared" ref="H420:H431" si="194">IFERROR(E420/F420,"")</f>
        <v/>
      </c>
      <c r="I420" s="36"/>
      <c r="J420" s="37">
        <f t="shared" ref="J420:J431" si="195">IFERROR(D420*0.375/24,"")</f>
        <v>0</v>
      </c>
      <c r="K420" s="35" t="str">
        <f t="shared" ref="K420:K431" si="196">IFERROR(I420/J420,"")</f>
        <v/>
      </c>
      <c r="L420" s="25"/>
      <c r="M420" s="25"/>
      <c r="N420" s="26"/>
      <c r="O420" s="29">
        <f>IFERROR(('Q4 Setup'!$D$7-'Q4 Setup'!$E$7+SUMIFS($N$4:$N419,$C$4:$C419,'Q4 Setup'!$C$7)-SUMIFS($N$4:$N419,$C$4:$C419,'Q4 Setup'!$C$7,$B$4:$B419,"&lt;"&amp;$B420))/IFERROR(NETWORKDAYS($B420,'Q4 Setup'!$G$4),1),0)</f>
        <v>0</v>
      </c>
      <c r="P420" s="38" t="str">
        <f t="shared" ref="P420:P431" si="197">IFERROR(N420/O420,"")</f>
        <v/>
      </c>
    </row>
    <row r="421" spans="2:17" ht="18.75" customHeight="1" x14ac:dyDescent="0.2">
      <c r="B421" s="31">
        <v>46434</v>
      </c>
      <c r="C421" s="39" t="str">
        <f>'Q4 Setup'!$C$8</f>
        <v>Rep 2</v>
      </c>
      <c r="D421" s="33"/>
      <c r="E421" s="25"/>
      <c r="F421" s="40">
        <f t="shared" si="192"/>
        <v>0</v>
      </c>
      <c r="G421" s="40" t="str">
        <f t="shared" si="193"/>
        <v/>
      </c>
      <c r="H421" s="41" t="str">
        <f t="shared" si="194"/>
        <v/>
      </c>
      <c r="I421" s="36"/>
      <c r="J421" s="42">
        <f t="shared" si="195"/>
        <v>0</v>
      </c>
      <c r="K421" s="41" t="str">
        <f t="shared" si="196"/>
        <v/>
      </c>
      <c r="L421" s="25"/>
      <c r="M421" s="25"/>
      <c r="N421" s="26"/>
      <c r="O421" s="29">
        <f>IFERROR(('Q4 Setup'!$D$8-'Q4 Setup'!$E$8+SUMIFS($N$4:$N420,$C$4:$C420,'Q4 Setup'!$C$8)-SUMIFS($N$4:$N420,$C$4:$C420,'Q4 Setup'!$C$8,$B$4:$B420,"&lt;"&amp;$B421))/IFERROR(NETWORKDAYS($B421,'Q4 Setup'!$G$4),1),0)</f>
        <v>0</v>
      </c>
      <c r="P421" s="43" t="str">
        <f t="shared" si="197"/>
        <v/>
      </c>
    </row>
    <row r="422" spans="2:17" ht="18.75" customHeight="1" x14ac:dyDescent="0.2">
      <c r="B422" s="31">
        <v>46434</v>
      </c>
      <c r="C422" s="32" t="str">
        <f>'Q4 Setup'!$C$9</f>
        <v>Rep 3</v>
      </c>
      <c r="D422" s="33"/>
      <c r="E422" s="25"/>
      <c r="F422" s="34">
        <f t="shared" si="192"/>
        <v>0</v>
      </c>
      <c r="G422" s="34" t="str">
        <f t="shared" si="193"/>
        <v/>
      </c>
      <c r="H422" s="35" t="str">
        <f t="shared" si="194"/>
        <v/>
      </c>
      <c r="I422" s="36"/>
      <c r="J422" s="37">
        <f t="shared" si="195"/>
        <v>0</v>
      </c>
      <c r="K422" s="35" t="str">
        <f t="shared" si="196"/>
        <v/>
      </c>
      <c r="L422" s="25"/>
      <c r="M422" s="25"/>
      <c r="N422" s="26"/>
      <c r="O422" s="29">
        <f>IFERROR(('Q4 Setup'!$D$9-'Q4 Setup'!$E$9+SUMIFS($N$4:$N421,$C$4:$C421,'Q4 Setup'!$C$9)-SUMIFS($N$4:$N421,$C$4:$C421,'Q4 Setup'!$C$9,$B$4:$B421,"&lt;"&amp;$B422))/IFERROR(NETWORKDAYS($B422,'Q4 Setup'!$G$4),1),0)</f>
        <v>0</v>
      </c>
      <c r="P422" s="38" t="str">
        <f t="shared" si="197"/>
        <v/>
      </c>
    </row>
    <row r="423" spans="2:17" ht="18.75" customHeight="1" x14ac:dyDescent="0.2">
      <c r="B423" s="31">
        <v>46434</v>
      </c>
      <c r="C423" s="39" t="str">
        <f>'Q4 Setup'!$C$10</f>
        <v>Rep 4</v>
      </c>
      <c r="D423" s="33"/>
      <c r="E423" s="25"/>
      <c r="F423" s="40">
        <f t="shared" si="192"/>
        <v>0</v>
      </c>
      <c r="G423" s="40" t="str">
        <f t="shared" si="193"/>
        <v/>
      </c>
      <c r="H423" s="41" t="str">
        <f t="shared" si="194"/>
        <v/>
      </c>
      <c r="I423" s="36"/>
      <c r="J423" s="42">
        <f t="shared" si="195"/>
        <v>0</v>
      </c>
      <c r="K423" s="41" t="str">
        <f t="shared" si="196"/>
        <v/>
      </c>
      <c r="L423" s="25"/>
      <c r="M423" s="25"/>
      <c r="N423" s="26"/>
      <c r="O423" s="29">
        <f>IFERROR(('Q4 Setup'!$D$10-'Q4 Setup'!$E$10+SUMIFS($N$4:$N422,$C$4:$C422,'Q4 Setup'!$C$10)-SUMIFS($N$4:$N422,$C$4:$C422,'Q4 Setup'!$C$10,$B$4:$B422,"&lt;"&amp;$B423))/IFERROR(NETWORKDAYS($B423,'Q4 Setup'!$G$4),1),0)</f>
        <v>0</v>
      </c>
      <c r="P423" s="43" t="str">
        <f t="shared" si="197"/>
        <v/>
      </c>
    </row>
    <row r="424" spans="2:17" ht="18.75" customHeight="1" x14ac:dyDescent="0.2">
      <c r="B424" s="31">
        <v>46434</v>
      </c>
      <c r="C424" s="32" t="str">
        <f>'Q4 Setup'!$C$11</f>
        <v>Rep 5</v>
      </c>
      <c r="D424" s="33"/>
      <c r="E424" s="25"/>
      <c r="F424" s="34">
        <f t="shared" si="192"/>
        <v>0</v>
      </c>
      <c r="G424" s="34" t="str">
        <f t="shared" si="193"/>
        <v/>
      </c>
      <c r="H424" s="35" t="str">
        <f t="shared" si="194"/>
        <v/>
      </c>
      <c r="I424" s="36"/>
      <c r="J424" s="37">
        <f t="shared" si="195"/>
        <v>0</v>
      </c>
      <c r="K424" s="35" t="str">
        <f t="shared" si="196"/>
        <v/>
      </c>
      <c r="L424" s="25"/>
      <c r="M424" s="25"/>
      <c r="N424" s="26"/>
      <c r="O424" s="29">
        <f>IFERROR(('Q4 Setup'!$D$11-'Q4 Setup'!$E$11+SUMIFS($N$4:$N423,$C$4:$C423,'Q4 Setup'!$C$11)-SUMIFS($N$4:$N423,$C$4:$C423,'Q4 Setup'!$C$11,$B$4:$B423,"&lt;"&amp;$B424))/IFERROR(NETWORKDAYS($B424,'Q4 Setup'!$G$4),1),0)</f>
        <v>0</v>
      </c>
      <c r="P424" s="38" t="str">
        <f t="shared" si="197"/>
        <v/>
      </c>
    </row>
    <row r="425" spans="2:17" ht="18.75" customHeight="1" x14ac:dyDescent="0.2">
      <c r="B425" s="31">
        <v>46434</v>
      </c>
      <c r="C425" s="39" t="str">
        <f>'Q4 Setup'!$C$12</f>
        <v>Rep 6</v>
      </c>
      <c r="D425" s="33"/>
      <c r="E425" s="25"/>
      <c r="F425" s="40">
        <f t="shared" si="192"/>
        <v>0</v>
      </c>
      <c r="G425" s="40" t="str">
        <f t="shared" si="193"/>
        <v/>
      </c>
      <c r="H425" s="41" t="str">
        <f t="shared" si="194"/>
        <v/>
      </c>
      <c r="I425" s="36"/>
      <c r="J425" s="42">
        <f t="shared" si="195"/>
        <v>0</v>
      </c>
      <c r="K425" s="41" t="str">
        <f t="shared" si="196"/>
        <v/>
      </c>
      <c r="L425" s="25"/>
      <c r="M425" s="25"/>
      <c r="N425" s="26"/>
      <c r="O425" s="29">
        <f>IFERROR(('Q4 Setup'!$D$12-'Q4 Setup'!$E$12+SUMIFS($N$4:$N424,$C$4:$C424,'Q4 Setup'!$C$12)-SUMIFS($N$4:$N424,$C$4:$C424,'Q4 Setup'!$C$12,$B$4:$B424,"&lt;"&amp;$B425))/IFERROR(NETWORKDAYS($B425,'Q4 Setup'!$G$4),1),0)</f>
        <v>0</v>
      </c>
      <c r="P425" s="43" t="str">
        <f t="shared" si="197"/>
        <v/>
      </c>
    </row>
    <row r="426" spans="2:17" ht="18.75" customHeight="1" x14ac:dyDescent="0.2">
      <c r="B426" s="31">
        <v>46434</v>
      </c>
      <c r="C426" s="32" t="str">
        <f>'Q4 Setup'!$C$13</f>
        <v>Rep 7</v>
      </c>
      <c r="D426" s="33"/>
      <c r="E426" s="25"/>
      <c r="F426" s="34">
        <f t="shared" si="192"/>
        <v>0</v>
      </c>
      <c r="G426" s="34" t="str">
        <f t="shared" si="193"/>
        <v/>
      </c>
      <c r="H426" s="35" t="str">
        <f t="shared" si="194"/>
        <v/>
      </c>
      <c r="I426" s="36"/>
      <c r="J426" s="37">
        <f t="shared" si="195"/>
        <v>0</v>
      </c>
      <c r="K426" s="35" t="str">
        <f t="shared" si="196"/>
        <v/>
      </c>
      <c r="L426" s="25"/>
      <c r="M426" s="25"/>
      <c r="N426" s="26"/>
      <c r="O426" s="29">
        <f>IFERROR(('Q4 Setup'!$D$13-'Q4 Setup'!$E$13+SUMIFS($N$4:$N425,$C$4:$C425,'Q4 Setup'!$C$13)-SUMIFS($N$4:$N425,$C$4:$C425,'Q4 Setup'!$C$13,$B$4:$B425,"&lt;"&amp;$B426))/IFERROR(NETWORKDAYS($B426,'Q4 Setup'!$G$4),1),0)</f>
        <v>0</v>
      </c>
      <c r="P426" s="38" t="str">
        <f t="shared" si="197"/>
        <v/>
      </c>
    </row>
    <row r="427" spans="2:17" ht="18.75" customHeight="1" x14ac:dyDescent="0.2">
      <c r="B427" s="31">
        <v>46434</v>
      </c>
      <c r="C427" s="39" t="str">
        <f>'Q4 Setup'!$C$14</f>
        <v>Rep 8</v>
      </c>
      <c r="D427" s="33"/>
      <c r="E427" s="25"/>
      <c r="F427" s="40">
        <f t="shared" si="192"/>
        <v>0</v>
      </c>
      <c r="G427" s="40" t="str">
        <f t="shared" si="193"/>
        <v/>
      </c>
      <c r="H427" s="41" t="str">
        <f t="shared" si="194"/>
        <v/>
      </c>
      <c r="I427" s="36"/>
      <c r="J427" s="42">
        <f t="shared" si="195"/>
        <v>0</v>
      </c>
      <c r="K427" s="41" t="str">
        <f t="shared" si="196"/>
        <v/>
      </c>
      <c r="L427" s="25"/>
      <c r="M427" s="25"/>
      <c r="N427" s="26"/>
      <c r="O427" s="29">
        <f>IFERROR(('Q4 Setup'!$D$14-'Q4 Setup'!$E$14+SUMIFS($N$4:$N426,$C$4:$C426,'Q4 Setup'!$C$14)-SUMIFS($N$4:$N426,$C$4:$C426,'Q4 Setup'!$C$14,$B$4:$B426,"&lt;"&amp;$B427))/IFERROR(NETWORKDAYS($B427,'Q4 Setup'!$G$4),1),0)</f>
        <v>0</v>
      </c>
      <c r="P427" s="43" t="str">
        <f t="shared" si="197"/>
        <v/>
      </c>
    </row>
    <row r="428" spans="2:17" ht="18.75" customHeight="1" x14ac:dyDescent="0.2">
      <c r="B428" s="31">
        <v>46434</v>
      </c>
      <c r="C428" s="32" t="str">
        <f>'Q4 Setup'!$C$15</f>
        <v>Rep 9</v>
      </c>
      <c r="D428" s="33"/>
      <c r="E428" s="25"/>
      <c r="F428" s="34">
        <f t="shared" si="192"/>
        <v>0</v>
      </c>
      <c r="G428" s="34" t="str">
        <f t="shared" si="193"/>
        <v/>
      </c>
      <c r="H428" s="35" t="str">
        <f t="shared" si="194"/>
        <v/>
      </c>
      <c r="I428" s="36"/>
      <c r="J428" s="37">
        <f t="shared" si="195"/>
        <v>0</v>
      </c>
      <c r="K428" s="35" t="str">
        <f t="shared" si="196"/>
        <v/>
      </c>
      <c r="L428" s="25"/>
      <c r="M428" s="25"/>
      <c r="N428" s="26"/>
      <c r="O428" s="29">
        <f>IFERROR(('Q4 Setup'!$D$15-'Q4 Setup'!$E$15+SUMIFS($N$4:$N427,$C$4:$C427,'Q4 Setup'!$C$15)-SUMIFS($N$4:$N427,$C$4:$C427,'Q4 Setup'!$C$15,$B$4:$B427,"&lt;"&amp;$B428))/IFERROR(NETWORKDAYS($B428,'Q4 Setup'!$G$4),1),0)</f>
        <v>0</v>
      </c>
      <c r="P428" s="38" t="str">
        <f t="shared" si="197"/>
        <v/>
      </c>
    </row>
    <row r="429" spans="2:17" ht="18.75" customHeight="1" x14ac:dyDescent="0.2">
      <c r="B429" s="31">
        <v>46434</v>
      </c>
      <c r="C429" s="39" t="str">
        <f>'Q4 Setup'!$C$16</f>
        <v>Rep 10</v>
      </c>
      <c r="D429" s="33"/>
      <c r="E429" s="25"/>
      <c r="F429" s="40">
        <f t="shared" si="192"/>
        <v>0</v>
      </c>
      <c r="G429" s="40" t="str">
        <f t="shared" si="193"/>
        <v/>
      </c>
      <c r="H429" s="41" t="str">
        <f t="shared" si="194"/>
        <v/>
      </c>
      <c r="I429" s="36"/>
      <c r="J429" s="42">
        <f t="shared" si="195"/>
        <v>0</v>
      </c>
      <c r="K429" s="41" t="str">
        <f t="shared" si="196"/>
        <v/>
      </c>
      <c r="L429" s="25"/>
      <c r="M429" s="25"/>
      <c r="N429" s="26"/>
      <c r="O429" s="29">
        <f>IFERROR(('Q4 Setup'!$D$16-'Q4 Setup'!$E$16+SUMIFS($N$4:$N428,$C$4:$C428,'Q4 Setup'!$C$16)-SUMIFS($N$4:$N428,$C$4:$C428,'Q4 Setup'!$C$16,$B$4:$B428,"&lt;"&amp;$B429))/IFERROR(NETWORKDAYS($B429,'Q4 Setup'!$G$4),1),0)</f>
        <v>0</v>
      </c>
      <c r="P429" s="43" t="str">
        <f t="shared" si="197"/>
        <v/>
      </c>
    </row>
    <row r="430" spans="2:17" ht="18.75" customHeight="1" x14ac:dyDescent="0.2">
      <c r="B430" s="31">
        <v>46434</v>
      </c>
      <c r="C430" s="32">
        <f>'Q4 Setup'!$C$17</f>
        <v>0</v>
      </c>
      <c r="D430" s="33"/>
      <c r="E430" s="25"/>
      <c r="F430" s="34">
        <f t="shared" si="192"/>
        <v>0</v>
      </c>
      <c r="G430" s="34" t="str">
        <f t="shared" si="193"/>
        <v/>
      </c>
      <c r="H430" s="35" t="str">
        <f t="shared" si="194"/>
        <v/>
      </c>
      <c r="I430" s="36"/>
      <c r="J430" s="37">
        <f t="shared" si="195"/>
        <v>0</v>
      </c>
      <c r="K430" s="35" t="str">
        <f t="shared" si="196"/>
        <v/>
      </c>
      <c r="L430" s="25"/>
      <c r="M430" s="25"/>
      <c r="N430" s="26"/>
      <c r="O430" s="29">
        <f>IFERROR(('Q4 Setup'!$D$17-'Q4 Setup'!$E$17+SUMIFS($N$4:$N429,$C$4:$C429,'Q4 Setup'!$C$17)-SUMIFS($N$4:$N429,$C$4:$C429,'Q4 Setup'!$C$17,$B$4:$B429,"&lt;"&amp;$B430))/IFERROR(NETWORKDAYS($B430,'Q4 Setup'!$G$4),1),0)</f>
        <v>0</v>
      </c>
      <c r="P430" s="38" t="str">
        <f t="shared" si="197"/>
        <v/>
      </c>
    </row>
    <row r="431" spans="2:17" ht="18.75" customHeight="1" x14ac:dyDescent="0.2">
      <c r="B431" s="31">
        <v>46434</v>
      </c>
      <c r="C431" s="39">
        <f>'Q4 Setup'!$C$18</f>
        <v>0</v>
      </c>
      <c r="D431" s="33"/>
      <c r="E431" s="25"/>
      <c r="F431" s="40">
        <f t="shared" si="192"/>
        <v>0</v>
      </c>
      <c r="G431" s="40" t="str">
        <f t="shared" si="193"/>
        <v/>
      </c>
      <c r="H431" s="41" t="str">
        <f t="shared" si="194"/>
        <v/>
      </c>
      <c r="I431" s="36"/>
      <c r="J431" s="42">
        <f t="shared" si="195"/>
        <v>0</v>
      </c>
      <c r="K431" s="41" t="str">
        <f t="shared" si="196"/>
        <v/>
      </c>
      <c r="L431" s="25"/>
      <c r="M431" s="25"/>
      <c r="N431" s="26"/>
      <c r="O431" s="29">
        <f>IFERROR(('Q4 Setup'!$D$18-'Q4 Setup'!$E$18+SUMIFS($N$4:$N430,$C$4:$C430,'Q4 Setup'!$C$18)-SUMIFS($N$4:$N430,$C$4:$C430,'Q4 Setup'!$C$18,$B$4:$B430,"&lt;"&amp;$B431))/IFERROR(NETWORKDAYS($B431,'Q4 Setup'!$G$4),1),0)</f>
        <v>0</v>
      </c>
      <c r="P431" s="43" t="str">
        <f t="shared" si="197"/>
        <v/>
      </c>
    </row>
    <row r="432" spans="2:17" ht="4.5" customHeight="1" x14ac:dyDescent="0.2"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</row>
    <row r="433" spans="2:17" ht="18.75" customHeight="1" x14ac:dyDescent="0.2">
      <c r="B433" s="31">
        <v>46435</v>
      </c>
      <c r="C433" s="32" t="str">
        <f>'Q4 Setup'!$C$7</f>
        <v>Rep 1</v>
      </c>
      <c r="D433" s="33"/>
      <c r="E433" s="25"/>
      <c r="F433" s="34">
        <f t="shared" ref="F433:F444" si="198">IFERROR(D433*7.5,"")</f>
        <v>0</v>
      </c>
      <c r="G433" s="34" t="str">
        <f t="shared" ref="G433:G444" si="199">IFERROR(E433/D433,"")</f>
        <v/>
      </c>
      <c r="H433" s="35" t="str">
        <f t="shared" ref="H433:H444" si="200">IFERROR(E433/F433,"")</f>
        <v/>
      </c>
      <c r="I433" s="36"/>
      <c r="J433" s="37">
        <f t="shared" ref="J433:J444" si="201">IFERROR(D433*0.375/24,"")</f>
        <v>0</v>
      </c>
      <c r="K433" s="35" t="str">
        <f t="shared" ref="K433:K444" si="202">IFERROR(I433/J433,"")</f>
        <v/>
      </c>
      <c r="L433" s="25"/>
      <c r="M433" s="25"/>
      <c r="N433" s="26"/>
      <c r="O433" s="29">
        <f>IFERROR(('Q4 Setup'!$D$7-'Q4 Setup'!$E$7+SUMIFS($N$4:$N432,$C$4:$C432,'Q4 Setup'!$C$7)-SUMIFS($N$4:$N432,$C$4:$C432,'Q4 Setup'!$C$7,$B$4:$B432,"&lt;"&amp;$B433))/IFERROR(NETWORKDAYS($B433,'Q4 Setup'!$G$4),1),0)</f>
        <v>0</v>
      </c>
      <c r="P433" s="38" t="str">
        <f t="shared" ref="P433:P444" si="203">IFERROR(N433/O433,"")</f>
        <v/>
      </c>
    </row>
    <row r="434" spans="2:17" ht="18.75" customHeight="1" x14ac:dyDescent="0.2">
      <c r="B434" s="31">
        <v>46435</v>
      </c>
      <c r="C434" s="39" t="str">
        <f>'Q4 Setup'!$C$8</f>
        <v>Rep 2</v>
      </c>
      <c r="D434" s="33"/>
      <c r="E434" s="25"/>
      <c r="F434" s="40">
        <f t="shared" si="198"/>
        <v>0</v>
      </c>
      <c r="G434" s="40" t="str">
        <f t="shared" si="199"/>
        <v/>
      </c>
      <c r="H434" s="41" t="str">
        <f t="shared" si="200"/>
        <v/>
      </c>
      <c r="I434" s="36"/>
      <c r="J434" s="42">
        <f t="shared" si="201"/>
        <v>0</v>
      </c>
      <c r="K434" s="41" t="str">
        <f t="shared" si="202"/>
        <v/>
      </c>
      <c r="L434" s="25"/>
      <c r="M434" s="25"/>
      <c r="N434" s="26"/>
      <c r="O434" s="29">
        <f>IFERROR(('Q4 Setup'!$D$8-'Q4 Setup'!$E$8+SUMIFS($N$4:$N433,$C$4:$C433,'Q4 Setup'!$C$8)-SUMIFS($N$4:$N433,$C$4:$C433,'Q4 Setup'!$C$8,$B$4:$B433,"&lt;"&amp;$B434))/IFERROR(NETWORKDAYS($B434,'Q4 Setup'!$G$4),1),0)</f>
        <v>0</v>
      </c>
      <c r="P434" s="43" t="str">
        <f t="shared" si="203"/>
        <v/>
      </c>
    </row>
    <row r="435" spans="2:17" ht="18.75" customHeight="1" x14ac:dyDescent="0.2">
      <c r="B435" s="31">
        <v>46435</v>
      </c>
      <c r="C435" s="32" t="str">
        <f>'Q4 Setup'!$C$9</f>
        <v>Rep 3</v>
      </c>
      <c r="D435" s="33"/>
      <c r="E435" s="25"/>
      <c r="F435" s="34">
        <f t="shared" si="198"/>
        <v>0</v>
      </c>
      <c r="G435" s="34" t="str">
        <f t="shared" si="199"/>
        <v/>
      </c>
      <c r="H435" s="35" t="str">
        <f t="shared" si="200"/>
        <v/>
      </c>
      <c r="I435" s="36"/>
      <c r="J435" s="37">
        <f t="shared" si="201"/>
        <v>0</v>
      </c>
      <c r="K435" s="35" t="str">
        <f t="shared" si="202"/>
        <v/>
      </c>
      <c r="L435" s="25"/>
      <c r="M435" s="25"/>
      <c r="N435" s="26"/>
      <c r="O435" s="29">
        <f>IFERROR(('Q4 Setup'!$D$9-'Q4 Setup'!$E$9+SUMIFS($N$4:$N434,$C$4:$C434,'Q4 Setup'!$C$9)-SUMIFS($N$4:$N434,$C$4:$C434,'Q4 Setup'!$C$9,$B$4:$B434,"&lt;"&amp;$B435))/IFERROR(NETWORKDAYS($B435,'Q4 Setup'!$G$4),1),0)</f>
        <v>0</v>
      </c>
      <c r="P435" s="38" t="str">
        <f t="shared" si="203"/>
        <v/>
      </c>
    </row>
    <row r="436" spans="2:17" ht="18.75" customHeight="1" x14ac:dyDescent="0.2">
      <c r="B436" s="31">
        <v>46435</v>
      </c>
      <c r="C436" s="39" t="str">
        <f>'Q4 Setup'!$C$10</f>
        <v>Rep 4</v>
      </c>
      <c r="D436" s="33"/>
      <c r="E436" s="25"/>
      <c r="F436" s="40">
        <f t="shared" si="198"/>
        <v>0</v>
      </c>
      <c r="G436" s="40" t="str">
        <f t="shared" si="199"/>
        <v/>
      </c>
      <c r="H436" s="41" t="str">
        <f t="shared" si="200"/>
        <v/>
      </c>
      <c r="I436" s="36"/>
      <c r="J436" s="42">
        <f t="shared" si="201"/>
        <v>0</v>
      </c>
      <c r="K436" s="41" t="str">
        <f t="shared" si="202"/>
        <v/>
      </c>
      <c r="L436" s="25"/>
      <c r="M436" s="25"/>
      <c r="N436" s="26"/>
      <c r="O436" s="29">
        <f>IFERROR(('Q4 Setup'!$D$10-'Q4 Setup'!$E$10+SUMIFS($N$4:$N435,$C$4:$C435,'Q4 Setup'!$C$10)-SUMIFS($N$4:$N435,$C$4:$C435,'Q4 Setup'!$C$10,$B$4:$B435,"&lt;"&amp;$B436))/IFERROR(NETWORKDAYS($B436,'Q4 Setup'!$G$4),1),0)</f>
        <v>0</v>
      </c>
      <c r="P436" s="43" t="str">
        <f t="shared" si="203"/>
        <v/>
      </c>
    </row>
    <row r="437" spans="2:17" ht="18.75" customHeight="1" x14ac:dyDescent="0.2">
      <c r="B437" s="31">
        <v>46435</v>
      </c>
      <c r="C437" s="32" t="str">
        <f>'Q4 Setup'!$C$11</f>
        <v>Rep 5</v>
      </c>
      <c r="D437" s="33"/>
      <c r="E437" s="25"/>
      <c r="F437" s="34">
        <f t="shared" si="198"/>
        <v>0</v>
      </c>
      <c r="G437" s="34" t="str">
        <f t="shared" si="199"/>
        <v/>
      </c>
      <c r="H437" s="35" t="str">
        <f t="shared" si="200"/>
        <v/>
      </c>
      <c r="I437" s="36"/>
      <c r="J437" s="37">
        <f t="shared" si="201"/>
        <v>0</v>
      </c>
      <c r="K437" s="35" t="str">
        <f t="shared" si="202"/>
        <v/>
      </c>
      <c r="L437" s="25"/>
      <c r="M437" s="25"/>
      <c r="N437" s="26"/>
      <c r="O437" s="29">
        <f>IFERROR(('Q4 Setup'!$D$11-'Q4 Setup'!$E$11+SUMIFS($N$4:$N436,$C$4:$C436,'Q4 Setup'!$C$11)-SUMIFS($N$4:$N436,$C$4:$C436,'Q4 Setup'!$C$11,$B$4:$B436,"&lt;"&amp;$B437))/IFERROR(NETWORKDAYS($B437,'Q4 Setup'!$G$4),1),0)</f>
        <v>0</v>
      </c>
      <c r="P437" s="38" t="str">
        <f t="shared" si="203"/>
        <v/>
      </c>
    </row>
    <row r="438" spans="2:17" ht="18.75" customHeight="1" x14ac:dyDescent="0.2">
      <c r="B438" s="31">
        <v>46435</v>
      </c>
      <c r="C438" s="39" t="str">
        <f>'Q4 Setup'!$C$12</f>
        <v>Rep 6</v>
      </c>
      <c r="D438" s="33"/>
      <c r="E438" s="25"/>
      <c r="F438" s="40">
        <f t="shared" si="198"/>
        <v>0</v>
      </c>
      <c r="G438" s="40" t="str">
        <f t="shared" si="199"/>
        <v/>
      </c>
      <c r="H438" s="41" t="str">
        <f t="shared" si="200"/>
        <v/>
      </c>
      <c r="I438" s="36"/>
      <c r="J438" s="42">
        <f t="shared" si="201"/>
        <v>0</v>
      </c>
      <c r="K438" s="41" t="str">
        <f t="shared" si="202"/>
        <v/>
      </c>
      <c r="L438" s="25"/>
      <c r="M438" s="25"/>
      <c r="N438" s="26"/>
      <c r="O438" s="29">
        <f>IFERROR(('Q4 Setup'!$D$12-'Q4 Setup'!$E$12+SUMIFS($N$4:$N437,$C$4:$C437,'Q4 Setup'!$C$12)-SUMIFS($N$4:$N437,$C$4:$C437,'Q4 Setup'!$C$12,$B$4:$B437,"&lt;"&amp;$B438))/IFERROR(NETWORKDAYS($B438,'Q4 Setup'!$G$4),1),0)</f>
        <v>0</v>
      </c>
      <c r="P438" s="43" t="str">
        <f t="shared" si="203"/>
        <v/>
      </c>
    </row>
    <row r="439" spans="2:17" ht="18.75" customHeight="1" x14ac:dyDescent="0.2">
      <c r="B439" s="31">
        <v>46435</v>
      </c>
      <c r="C439" s="32" t="str">
        <f>'Q4 Setup'!$C$13</f>
        <v>Rep 7</v>
      </c>
      <c r="D439" s="33"/>
      <c r="E439" s="25"/>
      <c r="F439" s="34">
        <f t="shared" si="198"/>
        <v>0</v>
      </c>
      <c r="G439" s="34" t="str">
        <f t="shared" si="199"/>
        <v/>
      </c>
      <c r="H439" s="35" t="str">
        <f t="shared" si="200"/>
        <v/>
      </c>
      <c r="I439" s="36"/>
      <c r="J439" s="37">
        <f t="shared" si="201"/>
        <v>0</v>
      </c>
      <c r="K439" s="35" t="str">
        <f t="shared" si="202"/>
        <v/>
      </c>
      <c r="L439" s="25"/>
      <c r="M439" s="25"/>
      <c r="N439" s="26"/>
      <c r="O439" s="29">
        <f>IFERROR(('Q4 Setup'!$D$13-'Q4 Setup'!$E$13+SUMIFS($N$4:$N438,$C$4:$C438,'Q4 Setup'!$C$13)-SUMIFS($N$4:$N438,$C$4:$C438,'Q4 Setup'!$C$13,$B$4:$B438,"&lt;"&amp;$B439))/IFERROR(NETWORKDAYS($B439,'Q4 Setup'!$G$4),1),0)</f>
        <v>0</v>
      </c>
      <c r="P439" s="38" t="str">
        <f t="shared" si="203"/>
        <v/>
      </c>
    </row>
    <row r="440" spans="2:17" ht="18.75" customHeight="1" x14ac:dyDescent="0.2">
      <c r="B440" s="31">
        <v>46435</v>
      </c>
      <c r="C440" s="39" t="str">
        <f>'Q4 Setup'!$C$14</f>
        <v>Rep 8</v>
      </c>
      <c r="D440" s="33"/>
      <c r="E440" s="25"/>
      <c r="F440" s="40">
        <f t="shared" si="198"/>
        <v>0</v>
      </c>
      <c r="G440" s="40" t="str">
        <f t="shared" si="199"/>
        <v/>
      </c>
      <c r="H440" s="41" t="str">
        <f t="shared" si="200"/>
        <v/>
      </c>
      <c r="I440" s="36"/>
      <c r="J440" s="42">
        <f t="shared" si="201"/>
        <v>0</v>
      </c>
      <c r="K440" s="41" t="str">
        <f t="shared" si="202"/>
        <v/>
      </c>
      <c r="L440" s="25"/>
      <c r="M440" s="25"/>
      <c r="N440" s="26"/>
      <c r="O440" s="29">
        <f>IFERROR(('Q4 Setup'!$D$14-'Q4 Setup'!$E$14+SUMIFS($N$4:$N439,$C$4:$C439,'Q4 Setup'!$C$14)-SUMIFS($N$4:$N439,$C$4:$C439,'Q4 Setup'!$C$14,$B$4:$B439,"&lt;"&amp;$B440))/IFERROR(NETWORKDAYS($B440,'Q4 Setup'!$G$4),1),0)</f>
        <v>0</v>
      </c>
      <c r="P440" s="43" t="str">
        <f t="shared" si="203"/>
        <v/>
      </c>
    </row>
    <row r="441" spans="2:17" ht="18.75" customHeight="1" x14ac:dyDescent="0.2">
      <c r="B441" s="31">
        <v>46435</v>
      </c>
      <c r="C441" s="32" t="str">
        <f>'Q4 Setup'!$C$15</f>
        <v>Rep 9</v>
      </c>
      <c r="D441" s="33"/>
      <c r="E441" s="25"/>
      <c r="F441" s="34">
        <f t="shared" si="198"/>
        <v>0</v>
      </c>
      <c r="G441" s="34" t="str">
        <f t="shared" si="199"/>
        <v/>
      </c>
      <c r="H441" s="35" t="str">
        <f t="shared" si="200"/>
        <v/>
      </c>
      <c r="I441" s="36"/>
      <c r="J441" s="37">
        <f t="shared" si="201"/>
        <v>0</v>
      </c>
      <c r="K441" s="35" t="str">
        <f t="shared" si="202"/>
        <v/>
      </c>
      <c r="L441" s="25"/>
      <c r="M441" s="25"/>
      <c r="N441" s="26"/>
      <c r="O441" s="29">
        <f>IFERROR(('Q4 Setup'!$D$15-'Q4 Setup'!$E$15+SUMIFS($N$4:$N440,$C$4:$C440,'Q4 Setup'!$C$15)-SUMIFS($N$4:$N440,$C$4:$C440,'Q4 Setup'!$C$15,$B$4:$B440,"&lt;"&amp;$B441))/IFERROR(NETWORKDAYS($B441,'Q4 Setup'!$G$4),1),0)</f>
        <v>0</v>
      </c>
      <c r="P441" s="38" t="str">
        <f t="shared" si="203"/>
        <v/>
      </c>
    </row>
    <row r="442" spans="2:17" ht="18.75" customHeight="1" x14ac:dyDescent="0.2">
      <c r="B442" s="31">
        <v>46435</v>
      </c>
      <c r="C442" s="39" t="str">
        <f>'Q4 Setup'!$C$16</f>
        <v>Rep 10</v>
      </c>
      <c r="D442" s="33"/>
      <c r="E442" s="25"/>
      <c r="F442" s="40">
        <f t="shared" si="198"/>
        <v>0</v>
      </c>
      <c r="G442" s="40" t="str">
        <f t="shared" si="199"/>
        <v/>
      </c>
      <c r="H442" s="41" t="str">
        <f t="shared" si="200"/>
        <v/>
      </c>
      <c r="I442" s="36"/>
      <c r="J442" s="42">
        <f t="shared" si="201"/>
        <v>0</v>
      </c>
      <c r="K442" s="41" t="str">
        <f t="shared" si="202"/>
        <v/>
      </c>
      <c r="L442" s="25"/>
      <c r="M442" s="25"/>
      <c r="N442" s="26"/>
      <c r="O442" s="29">
        <f>IFERROR(('Q4 Setup'!$D$16-'Q4 Setup'!$E$16+SUMIFS($N$4:$N441,$C$4:$C441,'Q4 Setup'!$C$16)-SUMIFS($N$4:$N441,$C$4:$C441,'Q4 Setup'!$C$16,$B$4:$B441,"&lt;"&amp;$B442))/IFERROR(NETWORKDAYS($B442,'Q4 Setup'!$G$4),1),0)</f>
        <v>0</v>
      </c>
      <c r="P442" s="43" t="str">
        <f t="shared" si="203"/>
        <v/>
      </c>
    </row>
    <row r="443" spans="2:17" ht="18.75" customHeight="1" x14ac:dyDescent="0.2">
      <c r="B443" s="31">
        <v>46435</v>
      </c>
      <c r="C443" s="32">
        <f>'Q4 Setup'!$C$17</f>
        <v>0</v>
      </c>
      <c r="D443" s="33"/>
      <c r="E443" s="25"/>
      <c r="F443" s="34">
        <f t="shared" si="198"/>
        <v>0</v>
      </c>
      <c r="G443" s="34" t="str">
        <f t="shared" si="199"/>
        <v/>
      </c>
      <c r="H443" s="35" t="str">
        <f t="shared" si="200"/>
        <v/>
      </c>
      <c r="I443" s="36"/>
      <c r="J443" s="37">
        <f t="shared" si="201"/>
        <v>0</v>
      </c>
      <c r="K443" s="35" t="str">
        <f t="shared" si="202"/>
        <v/>
      </c>
      <c r="L443" s="25"/>
      <c r="M443" s="25"/>
      <c r="N443" s="26"/>
      <c r="O443" s="29">
        <f>IFERROR(('Q4 Setup'!$D$17-'Q4 Setup'!$E$17+SUMIFS($N$4:$N442,$C$4:$C442,'Q4 Setup'!$C$17)-SUMIFS($N$4:$N442,$C$4:$C442,'Q4 Setup'!$C$17,$B$4:$B442,"&lt;"&amp;$B443))/IFERROR(NETWORKDAYS($B443,'Q4 Setup'!$G$4),1),0)</f>
        <v>0</v>
      </c>
      <c r="P443" s="38" t="str">
        <f t="shared" si="203"/>
        <v/>
      </c>
    </row>
    <row r="444" spans="2:17" ht="18.75" customHeight="1" x14ac:dyDescent="0.2">
      <c r="B444" s="31">
        <v>46435</v>
      </c>
      <c r="C444" s="39">
        <f>'Q4 Setup'!$C$18</f>
        <v>0</v>
      </c>
      <c r="D444" s="33"/>
      <c r="E444" s="25"/>
      <c r="F444" s="40">
        <f t="shared" si="198"/>
        <v>0</v>
      </c>
      <c r="G444" s="40" t="str">
        <f t="shared" si="199"/>
        <v/>
      </c>
      <c r="H444" s="41" t="str">
        <f t="shared" si="200"/>
        <v/>
      </c>
      <c r="I444" s="36"/>
      <c r="J444" s="42">
        <f t="shared" si="201"/>
        <v>0</v>
      </c>
      <c r="K444" s="41" t="str">
        <f t="shared" si="202"/>
        <v/>
      </c>
      <c r="L444" s="25"/>
      <c r="M444" s="25"/>
      <c r="N444" s="26"/>
      <c r="O444" s="29">
        <f>IFERROR(('Q4 Setup'!$D$18-'Q4 Setup'!$E$18+SUMIFS($N$4:$N443,$C$4:$C443,'Q4 Setup'!$C$18)-SUMIFS($N$4:$N443,$C$4:$C443,'Q4 Setup'!$C$18,$B$4:$B443,"&lt;"&amp;$B444))/IFERROR(NETWORKDAYS($B444,'Q4 Setup'!$G$4),1),0)</f>
        <v>0</v>
      </c>
      <c r="P444" s="43" t="str">
        <f t="shared" si="203"/>
        <v/>
      </c>
    </row>
    <row r="445" spans="2:17" ht="4.5" customHeight="1" x14ac:dyDescent="0.2"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</row>
    <row r="446" spans="2:17" ht="18.75" customHeight="1" x14ac:dyDescent="0.2">
      <c r="B446" s="31">
        <v>46436</v>
      </c>
      <c r="C446" s="32" t="str">
        <f>'Q4 Setup'!$C$7</f>
        <v>Rep 1</v>
      </c>
      <c r="D446" s="33"/>
      <c r="E446" s="25"/>
      <c r="F446" s="34">
        <f t="shared" ref="F446:F457" si="204">IFERROR(D446*7.5,"")</f>
        <v>0</v>
      </c>
      <c r="G446" s="34" t="str">
        <f t="shared" ref="G446:G457" si="205">IFERROR(E446/D446,"")</f>
        <v/>
      </c>
      <c r="H446" s="35" t="str">
        <f t="shared" ref="H446:H457" si="206">IFERROR(E446/F446,"")</f>
        <v/>
      </c>
      <c r="I446" s="36"/>
      <c r="J446" s="37">
        <f t="shared" ref="J446:J457" si="207">IFERROR(D446*0.375/24,"")</f>
        <v>0</v>
      </c>
      <c r="K446" s="35" t="str">
        <f t="shared" ref="K446:K457" si="208">IFERROR(I446/J446,"")</f>
        <v/>
      </c>
      <c r="L446" s="25"/>
      <c r="M446" s="25"/>
      <c r="N446" s="26"/>
      <c r="O446" s="29">
        <f>IFERROR(('Q4 Setup'!$D$7-'Q4 Setup'!$E$7+SUMIFS($N$4:$N445,$C$4:$C445,'Q4 Setup'!$C$7)-SUMIFS($N$4:$N445,$C$4:$C445,'Q4 Setup'!$C$7,$B$4:$B445,"&lt;"&amp;$B446))/IFERROR(NETWORKDAYS($B446,'Q4 Setup'!$G$4),1),0)</f>
        <v>0</v>
      </c>
      <c r="P446" s="38" t="str">
        <f t="shared" ref="P446:P457" si="209">IFERROR(N446/O446,"")</f>
        <v/>
      </c>
    </row>
    <row r="447" spans="2:17" ht="18.75" customHeight="1" x14ac:dyDescent="0.2">
      <c r="B447" s="31">
        <v>46436</v>
      </c>
      <c r="C447" s="39" t="str">
        <f>'Q4 Setup'!$C$8</f>
        <v>Rep 2</v>
      </c>
      <c r="D447" s="33"/>
      <c r="E447" s="25"/>
      <c r="F447" s="40">
        <f t="shared" si="204"/>
        <v>0</v>
      </c>
      <c r="G447" s="40" t="str">
        <f t="shared" si="205"/>
        <v/>
      </c>
      <c r="H447" s="41" t="str">
        <f t="shared" si="206"/>
        <v/>
      </c>
      <c r="I447" s="36"/>
      <c r="J447" s="42">
        <f t="shared" si="207"/>
        <v>0</v>
      </c>
      <c r="K447" s="41" t="str">
        <f t="shared" si="208"/>
        <v/>
      </c>
      <c r="L447" s="25"/>
      <c r="M447" s="25"/>
      <c r="N447" s="26"/>
      <c r="O447" s="29">
        <f>IFERROR(('Q4 Setup'!$D$8-'Q4 Setup'!$E$8+SUMIFS($N$4:$N446,$C$4:$C446,'Q4 Setup'!$C$8)-SUMIFS($N$4:$N446,$C$4:$C446,'Q4 Setup'!$C$8,$B$4:$B446,"&lt;"&amp;$B447))/IFERROR(NETWORKDAYS($B447,'Q4 Setup'!$G$4),1),0)</f>
        <v>0</v>
      </c>
      <c r="P447" s="43" t="str">
        <f t="shared" si="209"/>
        <v/>
      </c>
    </row>
    <row r="448" spans="2:17" ht="18.75" customHeight="1" x14ac:dyDescent="0.2">
      <c r="B448" s="31">
        <v>46436</v>
      </c>
      <c r="C448" s="32" t="str">
        <f>'Q4 Setup'!$C$9</f>
        <v>Rep 3</v>
      </c>
      <c r="D448" s="33"/>
      <c r="E448" s="25"/>
      <c r="F448" s="34">
        <f t="shared" si="204"/>
        <v>0</v>
      </c>
      <c r="G448" s="34" t="str">
        <f t="shared" si="205"/>
        <v/>
      </c>
      <c r="H448" s="35" t="str">
        <f t="shared" si="206"/>
        <v/>
      </c>
      <c r="I448" s="36"/>
      <c r="J448" s="37">
        <f t="shared" si="207"/>
        <v>0</v>
      </c>
      <c r="K448" s="35" t="str">
        <f t="shared" si="208"/>
        <v/>
      </c>
      <c r="L448" s="25"/>
      <c r="M448" s="25"/>
      <c r="N448" s="26"/>
      <c r="O448" s="29">
        <f>IFERROR(('Q4 Setup'!$D$9-'Q4 Setup'!$E$9+SUMIFS($N$4:$N447,$C$4:$C447,'Q4 Setup'!$C$9)-SUMIFS($N$4:$N447,$C$4:$C447,'Q4 Setup'!$C$9,$B$4:$B447,"&lt;"&amp;$B448))/IFERROR(NETWORKDAYS($B448,'Q4 Setup'!$G$4),1),0)</f>
        <v>0</v>
      </c>
      <c r="P448" s="38" t="str">
        <f t="shared" si="209"/>
        <v/>
      </c>
    </row>
    <row r="449" spans="2:17" ht="18.75" customHeight="1" x14ac:dyDescent="0.2">
      <c r="B449" s="31">
        <v>46436</v>
      </c>
      <c r="C449" s="39" t="str">
        <f>'Q4 Setup'!$C$10</f>
        <v>Rep 4</v>
      </c>
      <c r="D449" s="33"/>
      <c r="E449" s="25"/>
      <c r="F449" s="40">
        <f t="shared" si="204"/>
        <v>0</v>
      </c>
      <c r="G449" s="40" t="str">
        <f t="shared" si="205"/>
        <v/>
      </c>
      <c r="H449" s="41" t="str">
        <f t="shared" si="206"/>
        <v/>
      </c>
      <c r="I449" s="36"/>
      <c r="J449" s="42">
        <f t="shared" si="207"/>
        <v>0</v>
      </c>
      <c r="K449" s="41" t="str">
        <f t="shared" si="208"/>
        <v/>
      </c>
      <c r="L449" s="25"/>
      <c r="M449" s="25"/>
      <c r="N449" s="26"/>
      <c r="O449" s="29">
        <f>IFERROR(('Q4 Setup'!$D$10-'Q4 Setup'!$E$10+SUMIFS($N$4:$N448,$C$4:$C448,'Q4 Setup'!$C$10)-SUMIFS($N$4:$N448,$C$4:$C448,'Q4 Setup'!$C$10,$B$4:$B448,"&lt;"&amp;$B449))/IFERROR(NETWORKDAYS($B449,'Q4 Setup'!$G$4),1),0)</f>
        <v>0</v>
      </c>
      <c r="P449" s="43" t="str">
        <f t="shared" si="209"/>
        <v/>
      </c>
    </row>
    <row r="450" spans="2:17" ht="18.75" customHeight="1" x14ac:dyDescent="0.2">
      <c r="B450" s="31">
        <v>46436</v>
      </c>
      <c r="C450" s="32" t="str">
        <f>'Q4 Setup'!$C$11</f>
        <v>Rep 5</v>
      </c>
      <c r="D450" s="33"/>
      <c r="E450" s="25"/>
      <c r="F450" s="34">
        <f t="shared" si="204"/>
        <v>0</v>
      </c>
      <c r="G450" s="34" t="str">
        <f t="shared" si="205"/>
        <v/>
      </c>
      <c r="H450" s="35" t="str">
        <f t="shared" si="206"/>
        <v/>
      </c>
      <c r="I450" s="36"/>
      <c r="J450" s="37">
        <f t="shared" si="207"/>
        <v>0</v>
      </c>
      <c r="K450" s="35" t="str">
        <f t="shared" si="208"/>
        <v/>
      </c>
      <c r="L450" s="25"/>
      <c r="M450" s="25"/>
      <c r="N450" s="26"/>
      <c r="O450" s="29">
        <f>IFERROR(('Q4 Setup'!$D$11-'Q4 Setup'!$E$11+SUMIFS($N$4:$N449,$C$4:$C449,'Q4 Setup'!$C$11)-SUMIFS($N$4:$N449,$C$4:$C449,'Q4 Setup'!$C$11,$B$4:$B449,"&lt;"&amp;$B450))/IFERROR(NETWORKDAYS($B450,'Q4 Setup'!$G$4),1),0)</f>
        <v>0</v>
      </c>
      <c r="P450" s="38" t="str">
        <f t="shared" si="209"/>
        <v/>
      </c>
    </row>
    <row r="451" spans="2:17" ht="18.75" customHeight="1" x14ac:dyDescent="0.2">
      <c r="B451" s="31">
        <v>46436</v>
      </c>
      <c r="C451" s="39" t="str">
        <f>'Q4 Setup'!$C$12</f>
        <v>Rep 6</v>
      </c>
      <c r="D451" s="33"/>
      <c r="E451" s="25"/>
      <c r="F451" s="40">
        <f t="shared" si="204"/>
        <v>0</v>
      </c>
      <c r="G451" s="40" t="str">
        <f t="shared" si="205"/>
        <v/>
      </c>
      <c r="H451" s="41" t="str">
        <f t="shared" si="206"/>
        <v/>
      </c>
      <c r="I451" s="36"/>
      <c r="J451" s="42">
        <f t="shared" si="207"/>
        <v>0</v>
      </c>
      <c r="K451" s="41" t="str">
        <f t="shared" si="208"/>
        <v/>
      </c>
      <c r="L451" s="25"/>
      <c r="M451" s="25"/>
      <c r="N451" s="26"/>
      <c r="O451" s="29">
        <f>IFERROR(('Q4 Setup'!$D$12-'Q4 Setup'!$E$12+SUMIFS($N$4:$N450,$C$4:$C450,'Q4 Setup'!$C$12)-SUMIFS($N$4:$N450,$C$4:$C450,'Q4 Setup'!$C$12,$B$4:$B450,"&lt;"&amp;$B451))/IFERROR(NETWORKDAYS($B451,'Q4 Setup'!$G$4),1),0)</f>
        <v>0</v>
      </c>
      <c r="P451" s="43" t="str">
        <f t="shared" si="209"/>
        <v/>
      </c>
    </row>
    <row r="452" spans="2:17" ht="18.75" customHeight="1" x14ac:dyDescent="0.2">
      <c r="B452" s="31">
        <v>46436</v>
      </c>
      <c r="C452" s="32" t="str">
        <f>'Q4 Setup'!$C$13</f>
        <v>Rep 7</v>
      </c>
      <c r="D452" s="33"/>
      <c r="E452" s="25"/>
      <c r="F452" s="34">
        <f t="shared" si="204"/>
        <v>0</v>
      </c>
      <c r="G452" s="34" t="str">
        <f t="shared" si="205"/>
        <v/>
      </c>
      <c r="H452" s="35" t="str">
        <f t="shared" si="206"/>
        <v/>
      </c>
      <c r="I452" s="36"/>
      <c r="J452" s="37">
        <f t="shared" si="207"/>
        <v>0</v>
      </c>
      <c r="K452" s="35" t="str">
        <f t="shared" si="208"/>
        <v/>
      </c>
      <c r="L452" s="25"/>
      <c r="M452" s="25"/>
      <c r="N452" s="26"/>
      <c r="O452" s="29">
        <f>IFERROR(('Q4 Setup'!$D$13-'Q4 Setup'!$E$13+SUMIFS($N$4:$N451,$C$4:$C451,'Q4 Setup'!$C$13)-SUMIFS($N$4:$N451,$C$4:$C451,'Q4 Setup'!$C$13,$B$4:$B451,"&lt;"&amp;$B452))/IFERROR(NETWORKDAYS($B452,'Q4 Setup'!$G$4),1),0)</f>
        <v>0</v>
      </c>
      <c r="P452" s="38" t="str">
        <f t="shared" si="209"/>
        <v/>
      </c>
    </row>
    <row r="453" spans="2:17" ht="18.75" customHeight="1" x14ac:dyDescent="0.2">
      <c r="B453" s="31">
        <v>46436</v>
      </c>
      <c r="C453" s="39" t="str">
        <f>'Q4 Setup'!$C$14</f>
        <v>Rep 8</v>
      </c>
      <c r="D453" s="33"/>
      <c r="E453" s="25"/>
      <c r="F453" s="40">
        <f t="shared" si="204"/>
        <v>0</v>
      </c>
      <c r="G453" s="40" t="str">
        <f t="shared" si="205"/>
        <v/>
      </c>
      <c r="H453" s="41" t="str">
        <f t="shared" si="206"/>
        <v/>
      </c>
      <c r="I453" s="36"/>
      <c r="J453" s="42">
        <f t="shared" si="207"/>
        <v>0</v>
      </c>
      <c r="K453" s="41" t="str">
        <f t="shared" si="208"/>
        <v/>
      </c>
      <c r="L453" s="25"/>
      <c r="M453" s="25"/>
      <c r="N453" s="26"/>
      <c r="O453" s="29">
        <f>IFERROR(('Q4 Setup'!$D$14-'Q4 Setup'!$E$14+SUMIFS($N$4:$N452,$C$4:$C452,'Q4 Setup'!$C$14)-SUMIFS($N$4:$N452,$C$4:$C452,'Q4 Setup'!$C$14,$B$4:$B452,"&lt;"&amp;$B453))/IFERROR(NETWORKDAYS($B453,'Q4 Setup'!$G$4),1),0)</f>
        <v>0</v>
      </c>
      <c r="P453" s="43" t="str">
        <f t="shared" si="209"/>
        <v/>
      </c>
    </row>
    <row r="454" spans="2:17" ht="18.75" customHeight="1" x14ac:dyDescent="0.2">
      <c r="B454" s="31">
        <v>46436</v>
      </c>
      <c r="C454" s="32" t="str">
        <f>'Q4 Setup'!$C$15</f>
        <v>Rep 9</v>
      </c>
      <c r="D454" s="33"/>
      <c r="E454" s="25"/>
      <c r="F454" s="34">
        <f t="shared" si="204"/>
        <v>0</v>
      </c>
      <c r="G454" s="34" t="str">
        <f t="shared" si="205"/>
        <v/>
      </c>
      <c r="H454" s="35" t="str">
        <f t="shared" si="206"/>
        <v/>
      </c>
      <c r="I454" s="36"/>
      <c r="J454" s="37">
        <f t="shared" si="207"/>
        <v>0</v>
      </c>
      <c r="K454" s="35" t="str">
        <f t="shared" si="208"/>
        <v/>
      </c>
      <c r="L454" s="25"/>
      <c r="M454" s="25"/>
      <c r="N454" s="26"/>
      <c r="O454" s="29">
        <f>IFERROR(('Q4 Setup'!$D$15-'Q4 Setup'!$E$15+SUMIFS($N$4:$N453,$C$4:$C453,'Q4 Setup'!$C$15)-SUMIFS($N$4:$N453,$C$4:$C453,'Q4 Setup'!$C$15,$B$4:$B453,"&lt;"&amp;$B454))/IFERROR(NETWORKDAYS($B454,'Q4 Setup'!$G$4),1),0)</f>
        <v>0</v>
      </c>
      <c r="P454" s="38" t="str">
        <f t="shared" si="209"/>
        <v/>
      </c>
    </row>
    <row r="455" spans="2:17" ht="18.75" customHeight="1" x14ac:dyDescent="0.2">
      <c r="B455" s="31">
        <v>46436</v>
      </c>
      <c r="C455" s="39" t="str">
        <f>'Q4 Setup'!$C$16</f>
        <v>Rep 10</v>
      </c>
      <c r="D455" s="33"/>
      <c r="E455" s="25"/>
      <c r="F455" s="40">
        <f t="shared" si="204"/>
        <v>0</v>
      </c>
      <c r="G455" s="40" t="str">
        <f t="shared" si="205"/>
        <v/>
      </c>
      <c r="H455" s="41" t="str">
        <f t="shared" si="206"/>
        <v/>
      </c>
      <c r="I455" s="36"/>
      <c r="J455" s="42">
        <f t="shared" si="207"/>
        <v>0</v>
      </c>
      <c r="K455" s="41" t="str">
        <f t="shared" si="208"/>
        <v/>
      </c>
      <c r="L455" s="25"/>
      <c r="M455" s="25"/>
      <c r="N455" s="26"/>
      <c r="O455" s="29">
        <f>IFERROR(('Q4 Setup'!$D$16-'Q4 Setup'!$E$16+SUMIFS($N$4:$N454,$C$4:$C454,'Q4 Setup'!$C$16)-SUMIFS($N$4:$N454,$C$4:$C454,'Q4 Setup'!$C$16,$B$4:$B454,"&lt;"&amp;$B455))/IFERROR(NETWORKDAYS($B455,'Q4 Setup'!$G$4),1),0)</f>
        <v>0</v>
      </c>
      <c r="P455" s="43" t="str">
        <f t="shared" si="209"/>
        <v/>
      </c>
    </row>
    <row r="456" spans="2:17" ht="18.75" customHeight="1" x14ac:dyDescent="0.2">
      <c r="B456" s="31">
        <v>46436</v>
      </c>
      <c r="C456" s="32">
        <f>'Q4 Setup'!$C$17</f>
        <v>0</v>
      </c>
      <c r="D456" s="33"/>
      <c r="E456" s="25"/>
      <c r="F456" s="34">
        <f t="shared" si="204"/>
        <v>0</v>
      </c>
      <c r="G456" s="34" t="str">
        <f t="shared" si="205"/>
        <v/>
      </c>
      <c r="H456" s="35" t="str">
        <f t="shared" si="206"/>
        <v/>
      </c>
      <c r="I456" s="36"/>
      <c r="J456" s="37">
        <f t="shared" si="207"/>
        <v>0</v>
      </c>
      <c r="K456" s="35" t="str">
        <f t="shared" si="208"/>
        <v/>
      </c>
      <c r="L456" s="25"/>
      <c r="M456" s="25"/>
      <c r="N456" s="26"/>
      <c r="O456" s="29">
        <f>IFERROR(('Q4 Setup'!$D$17-'Q4 Setup'!$E$17+SUMIFS($N$4:$N455,$C$4:$C455,'Q4 Setup'!$C$17)-SUMIFS($N$4:$N455,$C$4:$C455,'Q4 Setup'!$C$17,$B$4:$B455,"&lt;"&amp;$B456))/IFERROR(NETWORKDAYS($B456,'Q4 Setup'!$G$4),1),0)</f>
        <v>0</v>
      </c>
      <c r="P456" s="38" t="str">
        <f t="shared" si="209"/>
        <v/>
      </c>
    </row>
    <row r="457" spans="2:17" ht="18.75" customHeight="1" x14ac:dyDescent="0.2">
      <c r="B457" s="31">
        <v>46436</v>
      </c>
      <c r="C457" s="39">
        <f>'Q4 Setup'!$C$18</f>
        <v>0</v>
      </c>
      <c r="D457" s="33"/>
      <c r="E457" s="25"/>
      <c r="F457" s="40">
        <f t="shared" si="204"/>
        <v>0</v>
      </c>
      <c r="G457" s="40" t="str">
        <f t="shared" si="205"/>
        <v/>
      </c>
      <c r="H457" s="41" t="str">
        <f t="shared" si="206"/>
        <v/>
      </c>
      <c r="I457" s="36"/>
      <c r="J457" s="42">
        <f t="shared" si="207"/>
        <v>0</v>
      </c>
      <c r="K457" s="41" t="str">
        <f t="shared" si="208"/>
        <v/>
      </c>
      <c r="L457" s="25"/>
      <c r="M457" s="25"/>
      <c r="N457" s="26"/>
      <c r="O457" s="29">
        <f>IFERROR(('Q4 Setup'!$D$18-'Q4 Setup'!$E$18+SUMIFS($N$4:$N456,$C$4:$C456,'Q4 Setup'!$C$18)-SUMIFS($N$4:$N456,$C$4:$C456,'Q4 Setup'!$C$18,$B$4:$B456,"&lt;"&amp;$B457))/IFERROR(NETWORKDAYS($B457,'Q4 Setup'!$G$4),1),0)</f>
        <v>0</v>
      </c>
      <c r="P457" s="43" t="str">
        <f t="shared" si="209"/>
        <v/>
      </c>
    </row>
    <row r="458" spans="2:17" ht="4.5" customHeight="1" x14ac:dyDescent="0.2"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</row>
    <row r="459" spans="2:17" ht="18.75" customHeight="1" x14ac:dyDescent="0.2">
      <c r="B459" s="31">
        <v>46437</v>
      </c>
      <c r="C459" s="32" t="str">
        <f>'Q4 Setup'!$C$7</f>
        <v>Rep 1</v>
      </c>
      <c r="D459" s="33"/>
      <c r="E459" s="25"/>
      <c r="F459" s="34">
        <f t="shared" ref="F459:F470" si="210">IFERROR(D459*7.5,"")</f>
        <v>0</v>
      </c>
      <c r="G459" s="34" t="str">
        <f t="shared" ref="G459:G470" si="211">IFERROR(E459/D459,"")</f>
        <v/>
      </c>
      <c r="H459" s="35" t="str">
        <f t="shared" ref="H459:H470" si="212">IFERROR(E459/F459,"")</f>
        <v/>
      </c>
      <c r="I459" s="36"/>
      <c r="J459" s="37">
        <f t="shared" ref="J459:J470" si="213">IFERROR(D459*0.375/24,"")</f>
        <v>0</v>
      </c>
      <c r="K459" s="35" t="str">
        <f t="shared" ref="K459:K470" si="214">IFERROR(I459/J459,"")</f>
        <v/>
      </c>
      <c r="L459" s="25"/>
      <c r="M459" s="25"/>
      <c r="N459" s="26"/>
      <c r="O459" s="29">
        <f>IFERROR(('Q4 Setup'!$D$7-'Q4 Setup'!$E$7+SUMIFS($N$4:$N458,$C$4:$C458,'Q4 Setup'!$C$7)-SUMIFS($N$4:$N458,$C$4:$C458,'Q4 Setup'!$C$7,$B$4:$B458,"&lt;"&amp;$B459))/IFERROR(NETWORKDAYS($B459,'Q4 Setup'!$G$4),1),0)</f>
        <v>0</v>
      </c>
      <c r="P459" s="38" t="str">
        <f t="shared" ref="P459:P470" si="215">IFERROR(N459/O459,"")</f>
        <v/>
      </c>
    </row>
    <row r="460" spans="2:17" ht="18.75" customHeight="1" x14ac:dyDescent="0.2">
      <c r="B460" s="31">
        <v>46437</v>
      </c>
      <c r="C460" s="39" t="str">
        <f>'Q4 Setup'!$C$8</f>
        <v>Rep 2</v>
      </c>
      <c r="D460" s="33"/>
      <c r="E460" s="25"/>
      <c r="F460" s="40">
        <f t="shared" si="210"/>
        <v>0</v>
      </c>
      <c r="G460" s="40" t="str">
        <f t="shared" si="211"/>
        <v/>
      </c>
      <c r="H460" s="41" t="str">
        <f t="shared" si="212"/>
        <v/>
      </c>
      <c r="I460" s="36"/>
      <c r="J460" s="42">
        <f t="shared" si="213"/>
        <v>0</v>
      </c>
      <c r="K460" s="41" t="str">
        <f t="shared" si="214"/>
        <v/>
      </c>
      <c r="L460" s="25"/>
      <c r="M460" s="25"/>
      <c r="N460" s="26"/>
      <c r="O460" s="29">
        <f>IFERROR(('Q4 Setup'!$D$8-'Q4 Setup'!$E$8+SUMIFS($N$4:$N459,$C$4:$C459,'Q4 Setup'!$C$8)-SUMIFS($N$4:$N459,$C$4:$C459,'Q4 Setup'!$C$8,$B$4:$B459,"&lt;"&amp;$B460))/IFERROR(NETWORKDAYS($B460,'Q4 Setup'!$G$4),1),0)</f>
        <v>0</v>
      </c>
      <c r="P460" s="43" t="str">
        <f t="shared" si="215"/>
        <v/>
      </c>
    </row>
    <row r="461" spans="2:17" ht="18.75" customHeight="1" x14ac:dyDescent="0.2">
      <c r="B461" s="31">
        <v>46437</v>
      </c>
      <c r="C461" s="32" t="str">
        <f>'Q4 Setup'!$C$9</f>
        <v>Rep 3</v>
      </c>
      <c r="D461" s="33"/>
      <c r="E461" s="25"/>
      <c r="F461" s="34">
        <f t="shared" si="210"/>
        <v>0</v>
      </c>
      <c r="G461" s="34" t="str">
        <f t="shared" si="211"/>
        <v/>
      </c>
      <c r="H461" s="35" t="str">
        <f t="shared" si="212"/>
        <v/>
      </c>
      <c r="I461" s="36"/>
      <c r="J461" s="37">
        <f t="shared" si="213"/>
        <v>0</v>
      </c>
      <c r="K461" s="35" t="str">
        <f t="shared" si="214"/>
        <v/>
      </c>
      <c r="L461" s="25"/>
      <c r="M461" s="25"/>
      <c r="N461" s="26"/>
      <c r="O461" s="29">
        <f>IFERROR(('Q4 Setup'!$D$9-'Q4 Setup'!$E$9+SUMIFS($N$4:$N460,$C$4:$C460,'Q4 Setup'!$C$9)-SUMIFS($N$4:$N460,$C$4:$C460,'Q4 Setup'!$C$9,$B$4:$B460,"&lt;"&amp;$B461))/IFERROR(NETWORKDAYS($B461,'Q4 Setup'!$G$4),1),0)</f>
        <v>0</v>
      </c>
      <c r="P461" s="38" t="str">
        <f t="shared" si="215"/>
        <v/>
      </c>
    </row>
    <row r="462" spans="2:17" ht="18.75" customHeight="1" x14ac:dyDescent="0.2">
      <c r="B462" s="31">
        <v>46437</v>
      </c>
      <c r="C462" s="39" t="str">
        <f>'Q4 Setup'!$C$10</f>
        <v>Rep 4</v>
      </c>
      <c r="D462" s="33"/>
      <c r="E462" s="25"/>
      <c r="F462" s="40">
        <f t="shared" si="210"/>
        <v>0</v>
      </c>
      <c r="G462" s="40" t="str">
        <f t="shared" si="211"/>
        <v/>
      </c>
      <c r="H462" s="41" t="str">
        <f t="shared" si="212"/>
        <v/>
      </c>
      <c r="I462" s="36"/>
      <c r="J462" s="42">
        <f t="shared" si="213"/>
        <v>0</v>
      </c>
      <c r="K462" s="41" t="str">
        <f t="shared" si="214"/>
        <v/>
      </c>
      <c r="L462" s="25"/>
      <c r="M462" s="25"/>
      <c r="N462" s="26"/>
      <c r="O462" s="29">
        <f>IFERROR(('Q4 Setup'!$D$10-'Q4 Setup'!$E$10+SUMIFS($N$4:$N461,$C$4:$C461,'Q4 Setup'!$C$10)-SUMIFS($N$4:$N461,$C$4:$C461,'Q4 Setup'!$C$10,$B$4:$B461,"&lt;"&amp;$B462))/IFERROR(NETWORKDAYS($B462,'Q4 Setup'!$G$4),1),0)</f>
        <v>0</v>
      </c>
      <c r="P462" s="43" t="str">
        <f t="shared" si="215"/>
        <v/>
      </c>
    </row>
    <row r="463" spans="2:17" ht="18.75" customHeight="1" x14ac:dyDescent="0.2">
      <c r="B463" s="31">
        <v>46437</v>
      </c>
      <c r="C463" s="32" t="str">
        <f>'Q4 Setup'!$C$11</f>
        <v>Rep 5</v>
      </c>
      <c r="D463" s="33"/>
      <c r="E463" s="25"/>
      <c r="F463" s="34">
        <f t="shared" si="210"/>
        <v>0</v>
      </c>
      <c r="G463" s="34" t="str">
        <f t="shared" si="211"/>
        <v/>
      </c>
      <c r="H463" s="35" t="str">
        <f t="shared" si="212"/>
        <v/>
      </c>
      <c r="I463" s="36"/>
      <c r="J463" s="37">
        <f t="shared" si="213"/>
        <v>0</v>
      </c>
      <c r="K463" s="35" t="str">
        <f t="shared" si="214"/>
        <v/>
      </c>
      <c r="L463" s="25"/>
      <c r="M463" s="25"/>
      <c r="N463" s="26"/>
      <c r="O463" s="29">
        <f>IFERROR(('Q4 Setup'!$D$11-'Q4 Setup'!$E$11+SUMIFS($N$4:$N462,$C$4:$C462,'Q4 Setup'!$C$11)-SUMIFS($N$4:$N462,$C$4:$C462,'Q4 Setup'!$C$11,$B$4:$B462,"&lt;"&amp;$B463))/IFERROR(NETWORKDAYS($B463,'Q4 Setup'!$G$4),1),0)</f>
        <v>0</v>
      </c>
      <c r="P463" s="38" t="str">
        <f t="shared" si="215"/>
        <v/>
      </c>
    </row>
    <row r="464" spans="2:17" ht="18.75" customHeight="1" x14ac:dyDescent="0.2">
      <c r="B464" s="31">
        <v>46437</v>
      </c>
      <c r="C464" s="39" t="str">
        <f>'Q4 Setup'!$C$12</f>
        <v>Rep 6</v>
      </c>
      <c r="D464" s="33"/>
      <c r="E464" s="25"/>
      <c r="F464" s="40">
        <f t="shared" si="210"/>
        <v>0</v>
      </c>
      <c r="G464" s="40" t="str">
        <f t="shared" si="211"/>
        <v/>
      </c>
      <c r="H464" s="41" t="str">
        <f t="shared" si="212"/>
        <v/>
      </c>
      <c r="I464" s="36"/>
      <c r="J464" s="42">
        <f t="shared" si="213"/>
        <v>0</v>
      </c>
      <c r="K464" s="41" t="str">
        <f t="shared" si="214"/>
        <v/>
      </c>
      <c r="L464" s="25"/>
      <c r="M464" s="25"/>
      <c r="N464" s="26"/>
      <c r="O464" s="29">
        <f>IFERROR(('Q4 Setup'!$D$12-'Q4 Setup'!$E$12+SUMIFS($N$4:$N463,$C$4:$C463,'Q4 Setup'!$C$12)-SUMIFS($N$4:$N463,$C$4:$C463,'Q4 Setup'!$C$12,$B$4:$B463,"&lt;"&amp;$B464))/IFERROR(NETWORKDAYS($B464,'Q4 Setup'!$G$4),1),0)</f>
        <v>0</v>
      </c>
      <c r="P464" s="43" t="str">
        <f t="shared" si="215"/>
        <v/>
      </c>
    </row>
    <row r="465" spans="2:17" ht="18.75" customHeight="1" x14ac:dyDescent="0.2">
      <c r="B465" s="31">
        <v>46437</v>
      </c>
      <c r="C465" s="32" t="str">
        <f>'Q4 Setup'!$C$13</f>
        <v>Rep 7</v>
      </c>
      <c r="D465" s="33"/>
      <c r="E465" s="25"/>
      <c r="F465" s="34">
        <f t="shared" si="210"/>
        <v>0</v>
      </c>
      <c r="G465" s="34" t="str">
        <f t="shared" si="211"/>
        <v/>
      </c>
      <c r="H465" s="35" t="str">
        <f t="shared" si="212"/>
        <v/>
      </c>
      <c r="I465" s="36"/>
      <c r="J465" s="37">
        <f t="shared" si="213"/>
        <v>0</v>
      </c>
      <c r="K465" s="35" t="str">
        <f t="shared" si="214"/>
        <v/>
      </c>
      <c r="L465" s="25"/>
      <c r="M465" s="25"/>
      <c r="N465" s="26"/>
      <c r="O465" s="29">
        <f>IFERROR(('Q4 Setup'!$D$13-'Q4 Setup'!$E$13+SUMIFS($N$4:$N464,$C$4:$C464,'Q4 Setup'!$C$13)-SUMIFS($N$4:$N464,$C$4:$C464,'Q4 Setup'!$C$13,$B$4:$B464,"&lt;"&amp;$B465))/IFERROR(NETWORKDAYS($B465,'Q4 Setup'!$G$4),1),0)</f>
        <v>0</v>
      </c>
      <c r="P465" s="38" t="str">
        <f t="shared" si="215"/>
        <v/>
      </c>
    </row>
    <row r="466" spans="2:17" ht="18.75" customHeight="1" x14ac:dyDescent="0.2">
      <c r="B466" s="31">
        <v>46437</v>
      </c>
      <c r="C466" s="39" t="str">
        <f>'Q4 Setup'!$C$14</f>
        <v>Rep 8</v>
      </c>
      <c r="D466" s="33"/>
      <c r="E466" s="25"/>
      <c r="F466" s="40">
        <f t="shared" si="210"/>
        <v>0</v>
      </c>
      <c r="G466" s="40" t="str">
        <f t="shared" si="211"/>
        <v/>
      </c>
      <c r="H466" s="41" t="str">
        <f t="shared" si="212"/>
        <v/>
      </c>
      <c r="I466" s="36"/>
      <c r="J466" s="42">
        <f t="shared" si="213"/>
        <v>0</v>
      </c>
      <c r="K466" s="41" t="str">
        <f t="shared" si="214"/>
        <v/>
      </c>
      <c r="L466" s="25"/>
      <c r="M466" s="25"/>
      <c r="N466" s="26"/>
      <c r="O466" s="29">
        <f>IFERROR(('Q4 Setup'!$D$14-'Q4 Setup'!$E$14+SUMIFS($N$4:$N465,$C$4:$C465,'Q4 Setup'!$C$14)-SUMIFS($N$4:$N465,$C$4:$C465,'Q4 Setup'!$C$14,$B$4:$B465,"&lt;"&amp;$B466))/IFERROR(NETWORKDAYS($B466,'Q4 Setup'!$G$4),1),0)</f>
        <v>0</v>
      </c>
      <c r="P466" s="43" t="str">
        <f t="shared" si="215"/>
        <v/>
      </c>
    </row>
    <row r="467" spans="2:17" ht="18.75" customHeight="1" x14ac:dyDescent="0.2">
      <c r="B467" s="31">
        <v>46437</v>
      </c>
      <c r="C467" s="32" t="str">
        <f>'Q4 Setup'!$C$15</f>
        <v>Rep 9</v>
      </c>
      <c r="D467" s="33"/>
      <c r="E467" s="25"/>
      <c r="F467" s="34">
        <f t="shared" si="210"/>
        <v>0</v>
      </c>
      <c r="G467" s="34" t="str">
        <f t="shared" si="211"/>
        <v/>
      </c>
      <c r="H467" s="35" t="str">
        <f t="shared" si="212"/>
        <v/>
      </c>
      <c r="I467" s="36"/>
      <c r="J467" s="37">
        <f t="shared" si="213"/>
        <v>0</v>
      </c>
      <c r="K467" s="35" t="str">
        <f t="shared" si="214"/>
        <v/>
      </c>
      <c r="L467" s="25"/>
      <c r="M467" s="25"/>
      <c r="N467" s="26"/>
      <c r="O467" s="29">
        <f>IFERROR(('Q4 Setup'!$D$15-'Q4 Setup'!$E$15+SUMIFS($N$4:$N466,$C$4:$C466,'Q4 Setup'!$C$15)-SUMIFS($N$4:$N466,$C$4:$C466,'Q4 Setup'!$C$15,$B$4:$B466,"&lt;"&amp;$B467))/IFERROR(NETWORKDAYS($B467,'Q4 Setup'!$G$4),1),0)</f>
        <v>0</v>
      </c>
      <c r="P467" s="38" t="str">
        <f t="shared" si="215"/>
        <v/>
      </c>
    </row>
    <row r="468" spans="2:17" ht="18.75" customHeight="1" x14ac:dyDescent="0.2">
      <c r="B468" s="31">
        <v>46437</v>
      </c>
      <c r="C468" s="39" t="str">
        <f>'Q4 Setup'!$C$16</f>
        <v>Rep 10</v>
      </c>
      <c r="D468" s="33"/>
      <c r="E468" s="25"/>
      <c r="F468" s="40">
        <f t="shared" si="210"/>
        <v>0</v>
      </c>
      <c r="G468" s="40" t="str">
        <f t="shared" si="211"/>
        <v/>
      </c>
      <c r="H468" s="41" t="str">
        <f t="shared" si="212"/>
        <v/>
      </c>
      <c r="I468" s="36"/>
      <c r="J468" s="42">
        <f t="shared" si="213"/>
        <v>0</v>
      </c>
      <c r="K468" s="41" t="str">
        <f t="shared" si="214"/>
        <v/>
      </c>
      <c r="L468" s="25"/>
      <c r="M468" s="25"/>
      <c r="N468" s="26"/>
      <c r="O468" s="29">
        <f>IFERROR(('Q4 Setup'!$D$16-'Q4 Setup'!$E$16+SUMIFS($N$4:$N467,$C$4:$C467,'Q4 Setup'!$C$16)-SUMIFS($N$4:$N467,$C$4:$C467,'Q4 Setup'!$C$16,$B$4:$B467,"&lt;"&amp;$B468))/IFERROR(NETWORKDAYS($B468,'Q4 Setup'!$G$4),1),0)</f>
        <v>0</v>
      </c>
      <c r="P468" s="43" t="str">
        <f t="shared" si="215"/>
        <v/>
      </c>
    </row>
    <row r="469" spans="2:17" ht="18.75" customHeight="1" x14ac:dyDescent="0.2">
      <c r="B469" s="31">
        <v>46437</v>
      </c>
      <c r="C469" s="32">
        <f>'Q4 Setup'!$C$17</f>
        <v>0</v>
      </c>
      <c r="D469" s="33"/>
      <c r="E469" s="25"/>
      <c r="F469" s="34">
        <f t="shared" si="210"/>
        <v>0</v>
      </c>
      <c r="G469" s="34" t="str">
        <f t="shared" si="211"/>
        <v/>
      </c>
      <c r="H469" s="35" t="str">
        <f t="shared" si="212"/>
        <v/>
      </c>
      <c r="I469" s="36"/>
      <c r="J469" s="37">
        <f t="shared" si="213"/>
        <v>0</v>
      </c>
      <c r="K469" s="35" t="str">
        <f t="shared" si="214"/>
        <v/>
      </c>
      <c r="L469" s="25"/>
      <c r="M469" s="25"/>
      <c r="N469" s="26"/>
      <c r="O469" s="29">
        <f>IFERROR(('Q4 Setup'!$D$17-'Q4 Setup'!$E$17+SUMIFS($N$4:$N468,$C$4:$C468,'Q4 Setup'!$C$17)-SUMIFS($N$4:$N468,$C$4:$C468,'Q4 Setup'!$C$17,$B$4:$B468,"&lt;"&amp;$B469))/IFERROR(NETWORKDAYS($B469,'Q4 Setup'!$G$4),1),0)</f>
        <v>0</v>
      </c>
      <c r="P469" s="38" t="str">
        <f t="shared" si="215"/>
        <v/>
      </c>
    </row>
    <row r="470" spans="2:17" ht="18.75" customHeight="1" x14ac:dyDescent="0.2">
      <c r="B470" s="31">
        <v>46437</v>
      </c>
      <c r="C470" s="39">
        <f>'Q4 Setup'!$C$18</f>
        <v>0</v>
      </c>
      <c r="D470" s="33"/>
      <c r="E470" s="25"/>
      <c r="F470" s="40">
        <f t="shared" si="210"/>
        <v>0</v>
      </c>
      <c r="G470" s="40" t="str">
        <f t="shared" si="211"/>
        <v/>
      </c>
      <c r="H470" s="41" t="str">
        <f t="shared" si="212"/>
        <v/>
      </c>
      <c r="I470" s="36"/>
      <c r="J470" s="42">
        <f t="shared" si="213"/>
        <v>0</v>
      </c>
      <c r="K470" s="41" t="str">
        <f t="shared" si="214"/>
        <v/>
      </c>
      <c r="L470" s="25"/>
      <c r="M470" s="25"/>
      <c r="N470" s="26"/>
      <c r="O470" s="29">
        <f>IFERROR(('Q4 Setup'!$D$18-'Q4 Setup'!$E$18+SUMIFS($N$4:$N469,$C$4:$C469,'Q4 Setup'!$C$18)-SUMIFS($N$4:$N469,$C$4:$C469,'Q4 Setup'!$C$18,$B$4:$B469,"&lt;"&amp;$B470))/IFERROR(NETWORKDAYS($B470,'Q4 Setup'!$G$4),1),0)</f>
        <v>0</v>
      </c>
      <c r="P470" s="43" t="str">
        <f t="shared" si="215"/>
        <v/>
      </c>
    </row>
    <row r="471" spans="2:17" ht="4.5" customHeight="1" x14ac:dyDescent="0.2"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</row>
    <row r="472" spans="2:17" ht="18.75" customHeight="1" x14ac:dyDescent="0.2">
      <c r="B472" s="31">
        <v>46440</v>
      </c>
      <c r="C472" s="32" t="str">
        <f>'Q4 Setup'!$C$7</f>
        <v>Rep 1</v>
      </c>
      <c r="D472" s="33"/>
      <c r="E472" s="25"/>
      <c r="F472" s="34">
        <f t="shared" ref="F472:F483" si="216">IFERROR(D472*7.5,"")</f>
        <v>0</v>
      </c>
      <c r="G472" s="34" t="str">
        <f t="shared" ref="G472:G483" si="217">IFERROR(E472/D472,"")</f>
        <v/>
      </c>
      <c r="H472" s="35" t="str">
        <f t="shared" ref="H472:H483" si="218">IFERROR(E472/F472,"")</f>
        <v/>
      </c>
      <c r="I472" s="36"/>
      <c r="J472" s="37">
        <f t="shared" ref="J472:J483" si="219">IFERROR(D472*0.375/24,"")</f>
        <v>0</v>
      </c>
      <c r="K472" s="35" t="str">
        <f t="shared" ref="K472:K483" si="220">IFERROR(I472/J472,"")</f>
        <v/>
      </c>
      <c r="L472" s="25"/>
      <c r="M472" s="25"/>
      <c r="N472" s="26"/>
      <c r="O472" s="29">
        <f>IFERROR(('Q4 Setup'!$D$7-'Q4 Setup'!$E$7+SUMIFS($N$4:$N471,$C$4:$C471,'Q4 Setup'!$C$7)-SUMIFS($N$4:$N471,$C$4:$C471,'Q4 Setup'!$C$7,$B$4:$B471,"&lt;"&amp;$B472))/IFERROR(NETWORKDAYS($B472,'Q4 Setup'!$G$4),1),0)</f>
        <v>0</v>
      </c>
      <c r="P472" s="38" t="str">
        <f t="shared" ref="P472:P483" si="221">IFERROR(N472/O472,"")</f>
        <v/>
      </c>
    </row>
    <row r="473" spans="2:17" ht="18.75" customHeight="1" x14ac:dyDescent="0.2">
      <c r="B473" s="31">
        <v>46440</v>
      </c>
      <c r="C473" s="39" t="str">
        <f>'Q4 Setup'!$C$8</f>
        <v>Rep 2</v>
      </c>
      <c r="D473" s="33"/>
      <c r="E473" s="25"/>
      <c r="F473" s="40">
        <f t="shared" si="216"/>
        <v>0</v>
      </c>
      <c r="G473" s="40" t="str">
        <f t="shared" si="217"/>
        <v/>
      </c>
      <c r="H473" s="41" t="str">
        <f t="shared" si="218"/>
        <v/>
      </c>
      <c r="I473" s="36"/>
      <c r="J473" s="42">
        <f t="shared" si="219"/>
        <v>0</v>
      </c>
      <c r="K473" s="41" t="str">
        <f t="shared" si="220"/>
        <v/>
      </c>
      <c r="L473" s="25"/>
      <c r="M473" s="25"/>
      <c r="N473" s="26"/>
      <c r="O473" s="29">
        <f>IFERROR(('Q4 Setup'!$D$8-'Q4 Setup'!$E$8+SUMIFS($N$4:$N472,$C$4:$C472,'Q4 Setup'!$C$8)-SUMIFS($N$4:$N472,$C$4:$C472,'Q4 Setup'!$C$8,$B$4:$B472,"&lt;"&amp;$B473))/IFERROR(NETWORKDAYS($B473,'Q4 Setup'!$G$4),1),0)</f>
        <v>0</v>
      </c>
      <c r="P473" s="43" t="str">
        <f t="shared" si="221"/>
        <v/>
      </c>
    </row>
    <row r="474" spans="2:17" ht="18.75" customHeight="1" x14ac:dyDescent="0.2">
      <c r="B474" s="31">
        <v>46440</v>
      </c>
      <c r="C474" s="32" t="str">
        <f>'Q4 Setup'!$C$9</f>
        <v>Rep 3</v>
      </c>
      <c r="D474" s="33"/>
      <c r="E474" s="25"/>
      <c r="F474" s="34">
        <f t="shared" si="216"/>
        <v>0</v>
      </c>
      <c r="G474" s="34" t="str">
        <f t="shared" si="217"/>
        <v/>
      </c>
      <c r="H474" s="35" t="str">
        <f t="shared" si="218"/>
        <v/>
      </c>
      <c r="I474" s="36"/>
      <c r="J474" s="37">
        <f t="shared" si="219"/>
        <v>0</v>
      </c>
      <c r="K474" s="35" t="str">
        <f t="shared" si="220"/>
        <v/>
      </c>
      <c r="L474" s="25"/>
      <c r="M474" s="25"/>
      <c r="N474" s="26"/>
      <c r="O474" s="29">
        <f>IFERROR(('Q4 Setup'!$D$9-'Q4 Setup'!$E$9+SUMIFS($N$4:$N473,$C$4:$C473,'Q4 Setup'!$C$9)-SUMIFS($N$4:$N473,$C$4:$C473,'Q4 Setup'!$C$9,$B$4:$B473,"&lt;"&amp;$B474))/IFERROR(NETWORKDAYS($B474,'Q4 Setup'!$G$4),1),0)</f>
        <v>0</v>
      </c>
      <c r="P474" s="38" t="str">
        <f t="shared" si="221"/>
        <v/>
      </c>
    </row>
    <row r="475" spans="2:17" ht="18.75" customHeight="1" x14ac:dyDescent="0.2">
      <c r="B475" s="31">
        <v>46440</v>
      </c>
      <c r="C475" s="39" t="str">
        <f>'Q4 Setup'!$C$10</f>
        <v>Rep 4</v>
      </c>
      <c r="D475" s="33"/>
      <c r="E475" s="25"/>
      <c r="F475" s="40">
        <f t="shared" si="216"/>
        <v>0</v>
      </c>
      <c r="G475" s="40" t="str">
        <f t="shared" si="217"/>
        <v/>
      </c>
      <c r="H475" s="41" t="str">
        <f t="shared" si="218"/>
        <v/>
      </c>
      <c r="I475" s="36"/>
      <c r="J475" s="42">
        <f t="shared" si="219"/>
        <v>0</v>
      </c>
      <c r="K475" s="41" t="str">
        <f t="shared" si="220"/>
        <v/>
      </c>
      <c r="L475" s="25"/>
      <c r="M475" s="25"/>
      <c r="N475" s="26"/>
      <c r="O475" s="29">
        <f>IFERROR(('Q4 Setup'!$D$10-'Q4 Setup'!$E$10+SUMIFS($N$4:$N474,$C$4:$C474,'Q4 Setup'!$C$10)-SUMIFS($N$4:$N474,$C$4:$C474,'Q4 Setup'!$C$10,$B$4:$B474,"&lt;"&amp;$B475))/IFERROR(NETWORKDAYS($B475,'Q4 Setup'!$G$4),1),0)</f>
        <v>0</v>
      </c>
      <c r="P475" s="43" t="str">
        <f t="shared" si="221"/>
        <v/>
      </c>
    </row>
    <row r="476" spans="2:17" ht="18.75" customHeight="1" x14ac:dyDescent="0.2">
      <c r="B476" s="31">
        <v>46440</v>
      </c>
      <c r="C476" s="32" t="str">
        <f>'Q4 Setup'!$C$11</f>
        <v>Rep 5</v>
      </c>
      <c r="D476" s="33"/>
      <c r="E476" s="25"/>
      <c r="F476" s="34">
        <f t="shared" si="216"/>
        <v>0</v>
      </c>
      <c r="G476" s="34" t="str">
        <f t="shared" si="217"/>
        <v/>
      </c>
      <c r="H476" s="35" t="str">
        <f t="shared" si="218"/>
        <v/>
      </c>
      <c r="I476" s="36"/>
      <c r="J476" s="37">
        <f t="shared" si="219"/>
        <v>0</v>
      </c>
      <c r="K476" s="35" t="str">
        <f t="shared" si="220"/>
        <v/>
      </c>
      <c r="L476" s="25"/>
      <c r="M476" s="25"/>
      <c r="N476" s="26"/>
      <c r="O476" s="29">
        <f>IFERROR(('Q4 Setup'!$D$11-'Q4 Setup'!$E$11+SUMIFS($N$4:$N475,$C$4:$C475,'Q4 Setup'!$C$11)-SUMIFS($N$4:$N475,$C$4:$C475,'Q4 Setup'!$C$11,$B$4:$B475,"&lt;"&amp;$B476))/IFERROR(NETWORKDAYS($B476,'Q4 Setup'!$G$4),1),0)</f>
        <v>0</v>
      </c>
      <c r="P476" s="38" t="str">
        <f t="shared" si="221"/>
        <v/>
      </c>
    </row>
    <row r="477" spans="2:17" ht="18.75" customHeight="1" x14ac:dyDescent="0.2">
      <c r="B477" s="31">
        <v>46440</v>
      </c>
      <c r="C477" s="39" t="str">
        <f>'Q4 Setup'!$C$12</f>
        <v>Rep 6</v>
      </c>
      <c r="D477" s="33"/>
      <c r="E477" s="25"/>
      <c r="F477" s="40">
        <f t="shared" si="216"/>
        <v>0</v>
      </c>
      <c r="G477" s="40" t="str">
        <f t="shared" si="217"/>
        <v/>
      </c>
      <c r="H477" s="41" t="str">
        <f t="shared" si="218"/>
        <v/>
      </c>
      <c r="I477" s="36"/>
      <c r="J477" s="42">
        <f t="shared" si="219"/>
        <v>0</v>
      </c>
      <c r="K477" s="41" t="str">
        <f t="shared" si="220"/>
        <v/>
      </c>
      <c r="L477" s="25"/>
      <c r="M477" s="25"/>
      <c r="N477" s="26"/>
      <c r="O477" s="29">
        <f>IFERROR(('Q4 Setup'!$D$12-'Q4 Setup'!$E$12+SUMIFS($N$4:$N476,$C$4:$C476,'Q4 Setup'!$C$12)-SUMIFS($N$4:$N476,$C$4:$C476,'Q4 Setup'!$C$12,$B$4:$B476,"&lt;"&amp;$B477))/IFERROR(NETWORKDAYS($B477,'Q4 Setup'!$G$4),1),0)</f>
        <v>0</v>
      </c>
      <c r="P477" s="43" t="str">
        <f t="shared" si="221"/>
        <v/>
      </c>
    </row>
    <row r="478" spans="2:17" ht="18.75" customHeight="1" x14ac:dyDescent="0.2">
      <c r="B478" s="31">
        <v>46440</v>
      </c>
      <c r="C478" s="32" t="str">
        <f>'Q4 Setup'!$C$13</f>
        <v>Rep 7</v>
      </c>
      <c r="D478" s="33"/>
      <c r="E478" s="25"/>
      <c r="F478" s="34">
        <f t="shared" si="216"/>
        <v>0</v>
      </c>
      <c r="G478" s="34" t="str">
        <f t="shared" si="217"/>
        <v/>
      </c>
      <c r="H478" s="35" t="str">
        <f t="shared" si="218"/>
        <v/>
      </c>
      <c r="I478" s="36"/>
      <c r="J478" s="37">
        <f t="shared" si="219"/>
        <v>0</v>
      </c>
      <c r="K478" s="35" t="str">
        <f t="shared" si="220"/>
        <v/>
      </c>
      <c r="L478" s="25"/>
      <c r="M478" s="25"/>
      <c r="N478" s="26"/>
      <c r="O478" s="29">
        <f>IFERROR(('Q4 Setup'!$D$13-'Q4 Setup'!$E$13+SUMIFS($N$4:$N477,$C$4:$C477,'Q4 Setup'!$C$13)-SUMIFS($N$4:$N477,$C$4:$C477,'Q4 Setup'!$C$13,$B$4:$B477,"&lt;"&amp;$B478))/IFERROR(NETWORKDAYS($B478,'Q4 Setup'!$G$4),1),0)</f>
        <v>0</v>
      </c>
      <c r="P478" s="38" t="str">
        <f t="shared" si="221"/>
        <v/>
      </c>
    </row>
    <row r="479" spans="2:17" ht="18.75" customHeight="1" x14ac:dyDescent="0.2">
      <c r="B479" s="31">
        <v>46440</v>
      </c>
      <c r="C479" s="39" t="str">
        <f>'Q4 Setup'!$C$14</f>
        <v>Rep 8</v>
      </c>
      <c r="D479" s="33"/>
      <c r="E479" s="25"/>
      <c r="F479" s="40">
        <f t="shared" si="216"/>
        <v>0</v>
      </c>
      <c r="G479" s="40" t="str">
        <f t="shared" si="217"/>
        <v/>
      </c>
      <c r="H479" s="41" t="str">
        <f t="shared" si="218"/>
        <v/>
      </c>
      <c r="I479" s="36"/>
      <c r="J479" s="42">
        <f t="shared" si="219"/>
        <v>0</v>
      </c>
      <c r="K479" s="41" t="str">
        <f t="shared" si="220"/>
        <v/>
      </c>
      <c r="L479" s="25"/>
      <c r="M479" s="25"/>
      <c r="N479" s="26"/>
      <c r="O479" s="29">
        <f>IFERROR(('Q4 Setup'!$D$14-'Q4 Setup'!$E$14+SUMIFS($N$4:$N478,$C$4:$C478,'Q4 Setup'!$C$14)-SUMIFS($N$4:$N478,$C$4:$C478,'Q4 Setup'!$C$14,$B$4:$B478,"&lt;"&amp;$B479))/IFERROR(NETWORKDAYS($B479,'Q4 Setup'!$G$4),1),0)</f>
        <v>0</v>
      </c>
      <c r="P479" s="43" t="str">
        <f t="shared" si="221"/>
        <v/>
      </c>
    </row>
    <row r="480" spans="2:17" ht="18.75" customHeight="1" x14ac:dyDescent="0.2">
      <c r="B480" s="31">
        <v>46440</v>
      </c>
      <c r="C480" s="32" t="str">
        <f>'Q4 Setup'!$C$15</f>
        <v>Rep 9</v>
      </c>
      <c r="D480" s="33"/>
      <c r="E480" s="25"/>
      <c r="F480" s="34">
        <f t="shared" si="216"/>
        <v>0</v>
      </c>
      <c r="G480" s="34" t="str">
        <f t="shared" si="217"/>
        <v/>
      </c>
      <c r="H480" s="35" t="str">
        <f t="shared" si="218"/>
        <v/>
      </c>
      <c r="I480" s="36"/>
      <c r="J480" s="37">
        <f t="shared" si="219"/>
        <v>0</v>
      </c>
      <c r="K480" s="35" t="str">
        <f t="shared" si="220"/>
        <v/>
      </c>
      <c r="L480" s="25"/>
      <c r="M480" s="25"/>
      <c r="N480" s="26"/>
      <c r="O480" s="29">
        <f>IFERROR(('Q4 Setup'!$D$15-'Q4 Setup'!$E$15+SUMIFS($N$4:$N479,$C$4:$C479,'Q4 Setup'!$C$15)-SUMIFS($N$4:$N479,$C$4:$C479,'Q4 Setup'!$C$15,$B$4:$B479,"&lt;"&amp;$B480))/IFERROR(NETWORKDAYS($B480,'Q4 Setup'!$G$4),1),0)</f>
        <v>0</v>
      </c>
      <c r="P480" s="38" t="str">
        <f t="shared" si="221"/>
        <v/>
      </c>
    </row>
    <row r="481" spans="2:17" ht="18.75" customHeight="1" x14ac:dyDescent="0.2">
      <c r="B481" s="31">
        <v>46440</v>
      </c>
      <c r="C481" s="39" t="str">
        <f>'Q4 Setup'!$C$16</f>
        <v>Rep 10</v>
      </c>
      <c r="D481" s="33"/>
      <c r="E481" s="25"/>
      <c r="F481" s="40">
        <f t="shared" si="216"/>
        <v>0</v>
      </c>
      <c r="G481" s="40" t="str">
        <f t="shared" si="217"/>
        <v/>
      </c>
      <c r="H481" s="41" t="str">
        <f t="shared" si="218"/>
        <v/>
      </c>
      <c r="I481" s="36"/>
      <c r="J481" s="42">
        <f t="shared" si="219"/>
        <v>0</v>
      </c>
      <c r="K481" s="41" t="str">
        <f t="shared" si="220"/>
        <v/>
      </c>
      <c r="L481" s="25"/>
      <c r="M481" s="25"/>
      <c r="N481" s="26"/>
      <c r="O481" s="29">
        <f>IFERROR(('Q4 Setup'!$D$16-'Q4 Setup'!$E$16+SUMIFS($N$4:$N480,$C$4:$C480,'Q4 Setup'!$C$16)-SUMIFS($N$4:$N480,$C$4:$C480,'Q4 Setup'!$C$16,$B$4:$B480,"&lt;"&amp;$B481))/IFERROR(NETWORKDAYS($B481,'Q4 Setup'!$G$4),1),0)</f>
        <v>0</v>
      </c>
      <c r="P481" s="43" t="str">
        <f t="shared" si="221"/>
        <v/>
      </c>
    </row>
    <row r="482" spans="2:17" ht="18.75" customHeight="1" x14ac:dyDescent="0.2">
      <c r="B482" s="31">
        <v>46440</v>
      </c>
      <c r="C482" s="32">
        <f>'Q4 Setup'!$C$17</f>
        <v>0</v>
      </c>
      <c r="D482" s="33"/>
      <c r="E482" s="25"/>
      <c r="F482" s="34">
        <f t="shared" si="216"/>
        <v>0</v>
      </c>
      <c r="G482" s="34" t="str">
        <f t="shared" si="217"/>
        <v/>
      </c>
      <c r="H482" s="35" t="str">
        <f t="shared" si="218"/>
        <v/>
      </c>
      <c r="I482" s="36"/>
      <c r="J482" s="37">
        <f t="shared" si="219"/>
        <v>0</v>
      </c>
      <c r="K482" s="35" t="str">
        <f t="shared" si="220"/>
        <v/>
      </c>
      <c r="L482" s="25"/>
      <c r="M482" s="25"/>
      <c r="N482" s="26"/>
      <c r="O482" s="29">
        <f>IFERROR(('Q4 Setup'!$D$17-'Q4 Setup'!$E$17+SUMIFS($N$4:$N481,$C$4:$C481,'Q4 Setup'!$C$17)-SUMIFS($N$4:$N481,$C$4:$C481,'Q4 Setup'!$C$17,$B$4:$B481,"&lt;"&amp;$B482))/IFERROR(NETWORKDAYS($B482,'Q4 Setup'!$G$4),1),0)</f>
        <v>0</v>
      </c>
      <c r="P482" s="38" t="str">
        <f t="shared" si="221"/>
        <v/>
      </c>
    </row>
    <row r="483" spans="2:17" ht="18.75" customHeight="1" x14ac:dyDescent="0.2">
      <c r="B483" s="31">
        <v>46440</v>
      </c>
      <c r="C483" s="39">
        <f>'Q4 Setup'!$C$18</f>
        <v>0</v>
      </c>
      <c r="D483" s="33"/>
      <c r="E483" s="25"/>
      <c r="F483" s="40">
        <f t="shared" si="216"/>
        <v>0</v>
      </c>
      <c r="G483" s="40" t="str">
        <f t="shared" si="217"/>
        <v/>
      </c>
      <c r="H483" s="41" t="str">
        <f t="shared" si="218"/>
        <v/>
      </c>
      <c r="I483" s="36"/>
      <c r="J483" s="42">
        <f t="shared" si="219"/>
        <v>0</v>
      </c>
      <c r="K483" s="41" t="str">
        <f t="shared" si="220"/>
        <v/>
      </c>
      <c r="L483" s="25"/>
      <c r="M483" s="25"/>
      <c r="N483" s="26"/>
      <c r="O483" s="29">
        <f>IFERROR(('Q4 Setup'!$D$18-'Q4 Setup'!$E$18+SUMIFS($N$4:$N482,$C$4:$C482,'Q4 Setup'!$C$18)-SUMIFS($N$4:$N482,$C$4:$C482,'Q4 Setup'!$C$18,$B$4:$B482,"&lt;"&amp;$B483))/IFERROR(NETWORKDAYS($B483,'Q4 Setup'!$G$4),1),0)</f>
        <v>0</v>
      </c>
      <c r="P483" s="43" t="str">
        <f t="shared" si="221"/>
        <v/>
      </c>
    </row>
    <row r="484" spans="2:17" ht="4.5" customHeight="1" x14ac:dyDescent="0.2"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</row>
    <row r="485" spans="2:17" ht="18.75" customHeight="1" x14ac:dyDescent="0.2">
      <c r="B485" s="31">
        <v>46441</v>
      </c>
      <c r="C485" s="32" t="str">
        <f>'Q4 Setup'!$C$7</f>
        <v>Rep 1</v>
      </c>
      <c r="D485" s="33"/>
      <c r="E485" s="25"/>
      <c r="F485" s="34">
        <f t="shared" ref="F485:F496" si="222">IFERROR(D485*7.5,"")</f>
        <v>0</v>
      </c>
      <c r="G485" s="34" t="str">
        <f t="shared" ref="G485:G496" si="223">IFERROR(E485/D485,"")</f>
        <v/>
      </c>
      <c r="H485" s="35" t="str">
        <f t="shared" ref="H485:H496" si="224">IFERROR(E485/F485,"")</f>
        <v/>
      </c>
      <c r="I485" s="36"/>
      <c r="J485" s="37">
        <f t="shared" ref="J485:J496" si="225">IFERROR(D485*0.375/24,"")</f>
        <v>0</v>
      </c>
      <c r="K485" s="35" t="str">
        <f t="shared" ref="K485:K496" si="226">IFERROR(I485/J485,"")</f>
        <v/>
      </c>
      <c r="L485" s="25"/>
      <c r="M485" s="25"/>
      <c r="N485" s="26"/>
      <c r="O485" s="29">
        <f>IFERROR(('Q4 Setup'!$D$7-'Q4 Setup'!$E$7+SUMIFS($N$4:$N484,$C$4:$C484,'Q4 Setup'!$C$7)-SUMIFS($N$4:$N484,$C$4:$C484,'Q4 Setup'!$C$7,$B$4:$B484,"&lt;"&amp;$B485))/IFERROR(NETWORKDAYS($B485,'Q4 Setup'!$G$4),1),0)</f>
        <v>0</v>
      </c>
      <c r="P485" s="38" t="str">
        <f t="shared" ref="P485:P496" si="227">IFERROR(N485/O485,"")</f>
        <v/>
      </c>
    </row>
    <row r="486" spans="2:17" ht="18.75" customHeight="1" x14ac:dyDescent="0.2">
      <c r="B486" s="31">
        <v>46441</v>
      </c>
      <c r="C486" s="39" t="str">
        <f>'Q4 Setup'!$C$8</f>
        <v>Rep 2</v>
      </c>
      <c r="D486" s="33"/>
      <c r="E486" s="25"/>
      <c r="F486" s="40">
        <f t="shared" si="222"/>
        <v>0</v>
      </c>
      <c r="G486" s="40" t="str">
        <f t="shared" si="223"/>
        <v/>
      </c>
      <c r="H486" s="41" t="str">
        <f t="shared" si="224"/>
        <v/>
      </c>
      <c r="I486" s="36"/>
      <c r="J486" s="42">
        <f t="shared" si="225"/>
        <v>0</v>
      </c>
      <c r="K486" s="41" t="str">
        <f t="shared" si="226"/>
        <v/>
      </c>
      <c r="L486" s="25"/>
      <c r="M486" s="25"/>
      <c r="N486" s="26"/>
      <c r="O486" s="29">
        <f>IFERROR(('Q4 Setup'!$D$8-'Q4 Setup'!$E$8+SUMIFS($N$4:$N485,$C$4:$C485,'Q4 Setup'!$C$8)-SUMIFS($N$4:$N485,$C$4:$C485,'Q4 Setup'!$C$8,$B$4:$B485,"&lt;"&amp;$B486))/IFERROR(NETWORKDAYS($B486,'Q4 Setup'!$G$4),1),0)</f>
        <v>0</v>
      </c>
      <c r="P486" s="43" t="str">
        <f t="shared" si="227"/>
        <v/>
      </c>
    </row>
    <row r="487" spans="2:17" ht="18.75" customHeight="1" x14ac:dyDescent="0.2">
      <c r="B487" s="31">
        <v>46441</v>
      </c>
      <c r="C487" s="32" t="str">
        <f>'Q4 Setup'!$C$9</f>
        <v>Rep 3</v>
      </c>
      <c r="D487" s="33"/>
      <c r="E487" s="25"/>
      <c r="F487" s="34">
        <f t="shared" si="222"/>
        <v>0</v>
      </c>
      <c r="G487" s="34" t="str">
        <f t="shared" si="223"/>
        <v/>
      </c>
      <c r="H487" s="35" t="str">
        <f t="shared" si="224"/>
        <v/>
      </c>
      <c r="I487" s="36"/>
      <c r="J487" s="37">
        <f t="shared" si="225"/>
        <v>0</v>
      </c>
      <c r="K487" s="35" t="str">
        <f t="shared" si="226"/>
        <v/>
      </c>
      <c r="L487" s="25"/>
      <c r="M487" s="25"/>
      <c r="N487" s="26"/>
      <c r="O487" s="29">
        <f>IFERROR(('Q4 Setup'!$D$9-'Q4 Setup'!$E$9+SUMIFS($N$4:$N486,$C$4:$C486,'Q4 Setup'!$C$9)-SUMIFS($N$4:$N486,$C$4:$C486,'Q4 Setup'!$C$9,$B$4:$B486,"&lt;"&amp;$B487))/IFERROR(NETWORKDAYS($B487,'Q4 Setup'!$G$4),1),0)</f>
        <v>0</v>
      </c>
      <c r="P487" s="38" t="str">
        <f t="shared" si="227"/>
        <v/>
      </c>
    </row>
    <row r="488" spans="2:17" ht="18.75" customHeight="1" x14ac:dyDescent="0.2">
      <c r="B488" s="31">
        <v>46441</v>
      </c>
      <c r="C488" s="39" t="str">
        <f>'Q4 Setup'!$C$10</f>
        <v>Rep 4</v>
      </c>
      <c r="D488" s="33"/>
      <c r="E488" s="25"/>
      <c r="F488" s="40">
        <f t="shared" si="222"/>
        <v>0</v>
      </c>
      <c r="G488" s="40" t="str">
        <f t="shared" si="223"/>
        <v/>
      </c>
      <c r="H488" s="41" t="str">
        <f t="shared" si="224"/>
        <v/>
      </c>
      <c r="I488" s="36"/>
      <c r="J488" s="42">
        <f t="shared" si="225"/>
        <v>0</v>
      </c>
      <c r="K488" s="41" t="str">
        <f t="shared" si="226"/>
        <v/>
      </c>
      <c r="L488" s="25"/>
      <c r="M488" s="25"/>
      <c r="N488" s="26"/>
      <c r="O488" s="29">
        <f>IFERROR(('Q4 Setup'!$D$10-'Q4 Setup'!$E$10+SUMIFS($N$4:$N487,$C$4:$C487,'Q4 Setup'!$C$10)-SUMIFS($N$4:$N487,$C$4:$C487,'Q4 Setup'!$C$10,$B$4:$B487,"&lt;"&amp;$B488))/IFERROR(NETWORKDAYS($B488,'Q4 Setup'!$G$4),1),0)</f>
        <v>0</v>
      </c>
      <c r="P488" s="43" t="str">
        <f t="shared" si="227"/>
        <v/>
      </c>
    </row>
    <row r="489" spans="2:17" ht="18.75" customHeight="1" x14ac:dyDescent="0.2">
      <c r="B489" s="31">
        <v>46441</v>
      </c>
      <c r="C489" s="32" t="str">
        <f>'Q4 Setup'!$C$11</f>
        <v>Rep 5</v>
      </c>
      <c r="D489" s="33"/>
      <c r="E489" s="25"/>
      <c r="F489" s="34">
        <f t="shared" si="222"/>
        <v>0</v>
      </c>
      <c r="G489" s="34" t="str">
        <f t="shared" si="223"/>
        <v/>
      </c>
      <c r="H489" s="35" t="str">
        <f t="shared" si="224"/>
        <v/>
      </c>
      <c r="I489" s="36"/>
      <c r="J489" s="37">
        <f t="shared" si="225"/>
        <v>0</v>
      </c>
      <c r="K489" s="35" t="str">
        <f t="shared" si="226"/>
        <v/>
      </c>
      <c r="L489" s="25"/>
      <c r="M489" s="25"/>
      <c r="N489" s="26"/>
      <c r="O489" s="29">
        <f>IFERROR(('Q4 Setup'!$D$11-'Q4 Setup'!$E$11+SUMIFS($N$4:$N488,$C$4:$C488,'Q4 Setup'!$C$11)-SUMIFS($N$4:$N488,$C$4:$C488,'Q4 Setup'!$C$11,$B$4:$B488,"&lt;"&amp;$B489))/IFERROR(NETWORKDAYS($B489,'Q4 Setup'!$G$4),1),0)</f>
        <v>0</v>
      </c>
      <c r="P489" s="38" t="str">
        <f t="shared" si="227"/>
        <v/>
      </c>
    </row>
    <row r="490" spans="2:17" ht="18.75" customHeight="1" x14ac:dyDescent="0.2">
      <c r="B490" s="31">
        <v>46441</v>
      </c>
      <c r="C490" s="39" t="str">
        <f>'Q4 Setup'!$C$12</f>
        <v>Rep 6</v>
      </c>
      <c r="D490" s="33"/>
      <c r="E490" s="25"/>
      <c r="F490" s="40">
        <f t="shared" si="222"/>
        <v>0</v>
      </c>
      <c r="G490" s="40" t="str">
        <f t="shared" si="223"/>
        <v/>
      </c>
      <c r="H490" s="41" t="str">
        <f t="shared" si="224"/>
        <v/>
      </c>
      <c r="I490" s="36"/>
      <c r="J490" s="42">
        <f t="shared" si="225"/>
        <v>0</v>
      </c>
      <c r="K490" s="41" t="str">
        <f t="shared" si="226"/>
        <v/>
      </c>
      <c r="L490" s="25"/>
      <c r="M490" s="25"/>
      <c r="N490" s="26"/>
      <c r="O490" s="29">
        <f>IFERROR(('Q4 Setup'!$D$12-'Q4 Setup'!$E$12+SUMIFS($N$4:$N489,$C$4:$C489,'Q4 Setup'!$C$12)-SUMIFS($N$4:$N489,$C$4:$C489,'Q4 Setup'!$C$12,$B$4:$B489,"&lt;"&amp;$B490))/IFERROR(NETWORKDAYS($B490,'Q4 Setup'!$G$4),1),0)</f>
        <v>0</v>
      </c>
      <c r="P490" s="43" t="str">
        <f t="shared" si="227"/>
        <v/>
      </c>
    </row>
    <row r="491" spans="2:17" ht="18.75" customHeight="1" x14ac:dyDescent="0.2">
      <c r="B491" s="31">
        <v>46441</v>
      </c>
      <c r="C491" s="32" t="str">
        <f>'Q4 Setup'!$C$13</f>
        <v>Rep 7</v>
      </c>
      <c r="D491" s="33"/>
      <c r="E491" s="25"/>
      <c r="F491" s="34">
        <f t="shared" si="222"/>
        <v>0</v>
      </c>
      <c r="G491" s="34" t="str">
        <f t="shared" si="223"/>
        <v/>
      </c>
      <c r="H491" s="35" t="str">
        <f t="shared" si="224"/>
        <v/>
      </c>
      <c r="I491" s="36"/>
      <c r="J491" s="37">
        <f t="shared" si="225"/>
        <v>0</v>
      </c>
      <c r="K491" s="35" t="str">
        <f t="shared" si="226"/>
        <v/>
      </c>
      <c r="L491" s="25"/>
      <c r="M491" s="25"/>
      <c r="N491" s="26"/>
      <c r="O491" s="29">
        <f>IFERROR(('Q4 Setup'!$D$13-'Q4 Setup'!$E$13+SUMIFS($N$4:$N490,$C$4:$C490,'Q4 Setup'!$C$13)-SUMIFS($N$4:$N490,$C$4:$C490,'Q4 Setup'!$C$13,$B$4:$B490,"&lt;"&amp;$B491))/IFERROR(NETWORKDAYS($B491,'Q4 Setup'!$G$4),1),0)</f>
        <v>0</v>
      </c>
      <c r="P491" s="38" t="str">
        <f t="shared" si="227"/>
        <v/>
      </c>
    </row>
    <row r="492" spans="2:17" ht="18.75" customHeight="1" x14ac:dyDescent="0.2">
      <c r="B492" s="31">
        <v>46441</v>
      </c>
      <c r="C492" s="39" t="str">
        <f>'Q4 Setup'!$C$14</f>
        <v>Rep 8</v>
      </c>
      <c r="D492" s="33"/>
      <c r="E492" s="25"/>
      <c r="F492" s="40">
        <f t="shared" si="222"/>
        <v>0</v>
      </c>
      <c r="G492" s="40" t="str">
        <f t="shared" si="223"/>
        <v/>
      </c>
      <c r="H492" s="41" t="str">
        <f t="shared" si="224"/>
        <v/>
      </c>
      <c r="I492" s="36"/>
      <c r="J492" s="42">
        <f t="shared" si="225"/>
        <v>0</v>
      </c>
      <c r="K492" s="41" t="str">
        <f t="shared" si="226"/>
        <v/>
      </c>
      <c r="L492" s="25"/>
      <c r="M492" s="25"/>
      <c r="N492" s="26"/>
      <c r="O492" s="29">
        <f>IFERROR(('Q4 Setup'!$D$14-'Q4 Setup'!$E$14+SUMIFS($N$4:$N491,$C$4:$C491,'Q4 Setup'!$C$14)-SUMIFS($N$4:$N491,$C$4:$C491,'Q4 Setup'!$C$14,$B$4:$B491,"&lt;"&amp;$B492))/IFERROR(NETWORKDAYS($B492,'Q4 Setup'!$G$4),1),0)</f>
        <v>0</v>
      </c>
      <c r="P492" s="43" t="str">
        <f t="shared" si="227"/>
        <v/>
      </c>
    </row>
    <row r="493" spans="2:17" ht="18.75" customHeight="1" x14ac:dyDescent="0.2">
      <c r="B493" s="31">
        <v>46441</v>
      </c>
      <c r="C493" s="32" t="str">
        <f>'Q4 Setup'!$C$15</f>
        <v>Rep 9</v>
      </c>
      <c r="D493" s="33"/>
      <c r="E493" s="25"/>
      <c r="F493" s="34">
        <f t="shared" si="222"/>
        <v>0</v>
      </c>
      <c r="G493" s="34" t="str">
        <f t="shared" si="223"/>
        <v/>
      </c>
      <c r="H493" s="35" t="str">
        <f t="shared" si="224"/>
        <v/>
      </c>
      <c r="I493" s="36"/>
      <c r="J493" s="37">
        <f t="shared" si="225"/>
        <v>0</v>
      </c>
      <c r="K493" s="35" t="str">
        <f t="shared" si="226"/>
        <v/>
      </c>
      <c r="L493" s="25"/>
      <c r="M493" s="25"/>
      <c r="N493" s="26"/>
      <c r="O493" s="29">
        <f>IFERROR(('Q4 Setup'!$D$15-'Q4 Setup'!$E$15+SUMIFS($N$4:$N492,$C$4:$C492,'Q4 Setup'!$C$15)-SUMIFS($N$4:$N492,$C$4:$C492,'Q4 Setup'!$C$15,$B$4:$B492,"&lt;"&amp;$B493))/IFERROR(NETWORKDAYS($B493,'Q4 Setup'!$G$4),1),0)</f>
        <v>0</v>
      </c>
      <c r="P493" s="38" t="str">
        <f t="shared" si="227"/>
        <v/>
      </c>
    </row>
    <row r="494" spans="2:17" ht="18.75" customHeight="1" x14ac:dyDescent="0.2">
      <c r="B494" s="31">
        <v>46441</v>
      </c>
      <c r="C494" s="39" t="str">
        <f>'Q4 Setup'!$C$16</f>
        <v>Rep 10</v>
      </c>
      <c r="D494" s="33"/>
      <c r="E494" s="25"/>
      <c r="F494" s="40">
        <f t="shared" si="222"/>
        <v>0</v>
      </c>
      <c r="G494" s="40" t="str">
        <f t="shared" si="223"/>
        <v/>
      </c>
      <c r="H494" s="41" t="str">
        <f t="shared" si="224"/>
        <v/>
      </c>
      <c r="I494" s="36"/>
      <c r="J494" s="42">
        <f t="shared" si="225"/>
        <v>0</v>
      </c>
      <c r="K494" s="41" t="str">
        <f t="shared" si="226"/>
        <v/>
      </c>
      <c r="L494" s="25"/>
      <c r="M494" s="25"/>
      <c r="N494" s="26"/>
      <c r="O494" s="29">
        <f>IFERROR(('Q4 Setup'!$D$16-'Q4 Setup'!$E$16+SUMIFS($N$4:$N493,$C$4:$C493,'Q4 Setup'!$C$16)-SUMIFS($N$4:$N493,$C$4:$C493,'Q4 Setup'!$C$16,$B$4:$B493,"&lt;"&amp;$B494))/IFERROR(NETWORKDAYS($B494,'Q4 Setup'!$G$4),1),0)</f>
        <v>0</v>
      </c>
      <c r="P494" s="43" t="str">
        <f t="shared" si="227"/>
        <v/>
      </c>
    </row>
    <row r="495" spans="2:17" ht="18.75" customHeight="1" x14ac:dyDescent="0.2">
      <c r="B495" s="31">
        <v>46441</v>
      </c>
      <c r="C495" s="32">
        <f>'Q4 Setup'!$C$17</f>
        <v>0</v>
      </c>
      <c r="D495" s="33"/>
      <c r="E495" s="25"/>
      <c r="F495" s="34">
        <f t="shared" si="222"/>
        <v>0</v>
      </c>
      <c r="G495" s="34" t="str">
        <f t="shared" si="223"/>
        <v/>
      </c>
      <c r="H495" s="35" t="str">
        <f t="shared" si="224"/>
        <v/>
      </c>
      <c r="I495" s="36"/>
      <c r="J495" s="37">
        <f t="shared" si="225"/>
        <v>0</v>
      </c>
      <c r="K495" s="35" t="str">
        <f t="shared" si="226"/>
        <v/>
      </c>
      <c r="L495" s="25"/>
      <c r="M495" s="25"/>
      <c r="N495" s="26"/>
      <c r="O495" s="29">
        <f>IFERROR(('Q4 Setup'!$D$17-'Q4 Setup'!$E$17+SUMIFS($N$4:$N494,$C$4:$C494,'Q4 Setup'!$C$17)-SUMIFS($N$4:$N494,$C$4:$C494,'Q4 Setup'!$C$17,$B$4:$B494,"&lt;"&amp;$B495))/IFERROR(NETWORKDAYS($B495,'Q4 Setup'!$G$4),1),0)</f>
        <v>0</v>
      </c>
      <c r="P495" s="38" t="str">
        <f t="shared" si="227"/>
        <v/>
      </c>
    </row>
    <row r="496" spans="2:17" ht="18.75" customHeight="1" x14ac:dyDescent="0.2">
      <c r="B496" s="31">
        <v>46441</v>
      </c>
      <c r="C496" s="39">
        <f>'Q4 Setup'!$C$18</f>
        <v>0</v>
      </c>
      <c r="D496" s="33"/>
      <c r="E496" s="25"/>
      <c r="F496" s="40">
        <f t="shared" si="222"/>
        <v>0</v>
      </c>
      <c r="G496" s="40" t="str">
        <f t="shared" si="223"/>
        <v/>
      </c>
      <c r="H496" s="41" t="str">
        <f t="shared" si="224"/>
        <v/>
      </c>
      <c r="I496" s="36"/>
      <c r="J496" s="42">
        <f t="shared" si="225"/>
        <v>0</v>
      </c>
      <c r="K496" s="41" t="str">
        <f t="shared" si="226"/>
        <v/>
      </c>
      <c r="L496" s="25"/>
      <c r="M496" s="25"/>
      <c r="N496" s="26"/>
      <c r="O496" s="29">
        <f>IFERROR(('Q4 Setup'!$D$18-'Q4 Setup'!$E$18+SUMIFS($N$4:$N495,$C$4:$C495,'Q4 Setup'!$C$18)-SUMIFS($N$4:$N495,$C$4:$C495,'Q4 Setup'!$C$18,$B$4:$B495,"&lt;"&amp;$B496))/IFERROR(NETWORKDAYS($B496,'Q4 Setup'!$G$4),1),0)</f>
        <v>0</v>
      </c>
      <c r="P496" s="43" t="str">
        <f t="shared" si="227"/>
        <v/>
      </c>
    </row>
    <row r="497" spans="2:17" ht="4.5" customHeight="1" x14ac:dyDescent="0.2"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</row>
    <row r="498" spans="2:17" ht="18.75" customHeight="1" x14ac:dyDescent="0.2">
      <c r="B498" s="31">
        <v>46442</v>
      </c>
      <c r="C498" s="32" t="str">
        <f>'Q4 Setup'!$C$7</f>
        <v>Rep 1</v>
      </c>
      <c r="D498" s="33"/>
      <c r="E498" s="25"/>
      <c r="F498" s="34">
        <f t="shared" ref="F498:F509" si="228">IFERROR(D498*7.5,"")</f>
        <v>0</v>
      </c>
      <c r="G498" s="34" t="str">
        <f t="shared" ref="G498:G509" si="229">IFERROR(E498/D498,"")</f>
        <v/>
      </c>
      <c r="H498" s="35" t="str">
        <f t="shared" ref="H498:H509" si="230">IFERROR(E498/F498,"")</f>
        <v/>
      </c>
      <c r="I498" s="36"/>
      <c r="J498" s="37">
        <f t="shared" ref="J498:J509" si="231">IFERROR(D498*0.375/24,"")</f>
        <v>0</v>
      </c>
      <c r="K498" s="35" t="str">
        <f t="shared" ref="K498:K509" si="232">IFERROR(I498/J498,"")</f>
        <v/>
      </c>
      <c r="L498" s="25"/>
      <c r="M498" s="25"/>
      <c r="N498" s="26"/>
      <c r="O498" s="29">
        <f>IFERROR(('Q4 Setup'!$D$7-'Q4 Setup'!$E$7+SUMIFS($N$4:$N497,$C$4:$C497,'Q4 Setup'!$C$7)-SUMIFS($N$4:$N497,$C$4:$C497,'Q4 Setup'!$C$7,$B$4:$B497,"&lt;"&amp;$B498))/IFERROR(NETWORKDAYS($B498,'Q4 Setup'!$G$4),1),0)</f>
        <v>0</v>
      </c>
      <c r="P498" s="38" t="str">
        <f t="shared" ref="P498:P509" si="233">IFERROR(N498/O498,"")</f>
        <v/>
      </c>
    </row>
    <row r="499" spans="2:17" ht="18.75" customHeight="1" x14ac:dyDescent="0.2">
      <c r="B499" s="31">
        <v>46442</v>
      </c>
      <c r="C499" s="39" t="str">
        <f>'Q4 Setup'!$C$8</f>
        <v>Rep 2</v>
      </c>
      <c r="D499" s="33"/>
      <c r="E499" s="25"/>
      <c r="F499" s="40">
        <f t="shared" si="228"/>
        <v>0</v>
      </c>
      <c r="G499" s="40" t="str">
        <f t="shared" si="229"/>
        <v/>
      </c>
      <c r="H499" s="41" t="str">
        <f t="shared" si="230"/>
        <v/>
      </c>
      <c r="I499" s="36"/>
      <c r="J499" s="42">
        <f t="shared" si="231"/>
        <v>0</v>
      </c>
      <c r="K499" s="41" t="str">
        <f t="shared" si="232"/>
        <v/>
      </c>
      <c r="L499" s="25"/>
      <c r="M499" s="25"/>
      <c r="N499" s="26"/>
      <c r="O499" s="29">
        <f>IFERROR(('Q4 Setup'!$D$8-'Q4 Setup'!$E$8+SUMIFS($N$4:$N498,$C$4:$C498,'Q4 Setup'!$C$8)-SUMIFS($N$4:$N498,$C$4:$C498,'Q4 Setup'!$C$8,$B$4:$B498,"&lt;"&amp;$B499))/IFERROR(NETWORKDAYS($B499,'Q4 Setup'!$G$4),1),0)</f>
        <v>0</v>
      </c>
      <c r="P499" s="43" t="str">
        <f t="shared" si="233"/>
        <v/>
      </c>
    </row>
    <row r="500" spans="2:17" ht="18.75" customHeight="1" x14ac:dyDescent="0.2">
      <c r="B500" s="31">
        <v>46442</v>
      </c>
      <c r="C500" s="32" t="str">
        <f>'Q4 Setup'!$C$9</f>
        <v>Rep 3</v>
      </c>
      <c r="D500" s="33"/>
      <c r="E500" s="25"/>
      <c r="F500" s="34">
        <f t="shared" si="228"/>
        <v>0</v>
      </c>
      <c r="G500" s="34" t="str">
        <f t="shared" si="229"/>
        <v/>
      </c>
      <c r="H500" s="35" t="str">
        <f t="shared" si="230"/>
        <v/>
      </c>
      <c r="I500" s="36"/>
      <c r="J500" s="37">
        <f t="shared" si="231"/>
        <v>0</v>
      </c>
      <c r="K500" s="35" t="str">
        <f t="shared" si="232"/>
        <v/>
      </c>
      <c r="L500" s="25"/>
      <c r="M500" s="25"/>
      <c r="N500" s="26"/>
      <c r="O500" s="29">
        <f>IFERROR(('Q4 Setup'!$D$9-'Q4 Setup'!$E$9+SUMIFS($N$4:$N499,$C$4:$C499,'Q4 Setup'!$C$9)-SUMIFS($N$4:$N499,$C$4:$C499,'Q4 Setup'!$C$9,$B$4:$B499,"&lt;"&amp;$B500))/IFERROR(NETWORKDAYS($B500,'Q4 Setup'!$G$4),1),0)</f>
        <v>0</v>
      </c>
      <c r="P500" s="38" t="str">
        <f t="shared" si="233"/>
        <v/>
      </c>
    </row>
    <row r="501" spans="2:17" ht="18.75" customHeight="1" x14ac:dyDescent="0.2">
      <c r="B501" s="31">
        <v>46442</v>
      </c>
      <c r="C501" s="39" t="str">
        <f>'Q4 Setup'!$C$10</f>
        <v>Rep 4</v>
      </c>
      <c r="D501" s="33"/>
      <c r="E501" s="25"/>
      <c r="F501" s="40">
        <f t="shared" si="228"/>
        <v>0</v>
      </c>
      <c r="G501" s="40" t="str">
        <f t="shared" si="229"/>
        <v/>
      </c>
      <c r="H501" s="41" t="str">
        <f t="shared" si="230"/>
        <v/>
      </c>
      <c r="I501" s="36"/>
      <c r="J501" s="42">
        <f t="shared" si="231"/>
        <v>0</v>
      </c>
      <c r="K501" s="41" t="str">
        <f t="shared" si="232"/>
        <v/>
      </c>
      <c r="L501" s="25"/>
      <c r="M501" s="25"/>
      <c r="N501" s="26"/>
      <c r="O501" s="29">
        <f>IFERROR(('Q4 Setup'!$D$10-'Q4 Setup'!$E$10+SUMIFS($N$4:$N500,$C$4:$C500,'Q4 Setup'!$C$10)-SUMIFS($N$4:$N500,$C$4:$C500,'Q4 Setup'!$C$10,$B$4:$B500,"&lt;"&amp;$B501))/IFERROR(NETWORKDAYS($B501,'Q4 Setup'!$G$4),1),0)</f>
        <v>0</v>
      </c>
      <c r="P501" s="43" t="str">
        <f t="shared" si="233"/>
        <v/>
      </c>
    </row>
    <row r="502" spans="2:17" ht="18.75" customHeight="1" x14ac:dyDescent="0.2">
      <c r="B502" s="31">
        <v>46442</v>
      </c>
      <c r="C502" s="32" t="str">
        <f>'Q4 Setup'!$C$11</f>
        <v>Rep 5</v>
      </c>
      <c r="D502" s="33"/>
      <c r="E502" s="25"/>
      <c r="F502" s="34">
        <f t="shared" si="228"/>
        <v>0</v>
      </c>
      <c r="G502" s="34" t="str">
        <f t="shared" si="229"/>
        <v/>
      </c>
      <c r="H502" s="35" t="str">
        <f t="shared" si="230"/>
        <v/>
      </c>
      <c r="I502" s="36"/>
      <c r="J502" s="37">
        <f t="shared" si="231"/>
        <v>0</v>
      </c>
      <c r="K502" s="35" t="str">
        <f t="shared" si="232"/>
        <v/>
      </c>
      <c r="L502" s="25"/>
      <c r="M502" s="25"/>
      <c r="N502" s="26"/>
      <c r="O502" s="29">
        <f>IFERROR(('Q4 Setup'!$D$11-'Q4 Setup'!$E$11+SUMIFS($N$4:$N501,$C$4:$C501,'Q4 Setup'!$C$11)-SUMIFS($N$4:$N501,$C$4:$C501,'Q4 Setup'!$C$11,$B$4:$B501,"&lt;"&amp;$B502))/IFERROR(NETWORKDAYS($B502,'Q4 Setup'!$G$4),1),0)</f>
        <v>0</v>
      </c>
      <c r="P502" s="38" t="str">
        <f t="shared" si="233"/>
        <v/>
      </c>
    </row>
    <row r="503" spans="2:17" ht="18.75" customHeight="1" x14ac:dyDescent="0.2">
      <c r="B503" s="31">
        <v>46442</v>
      </c>
      <c r="C503" s="39" t="str">
        <f>'Q4 Setup'!$C$12</f>
        <v>Rep 6</v>
      </c>
      <c r="D503" s="33"/>
      <c r="E503" s="25"/>
      <c r="F503" s="40">
        <f t="shared" si="228"/>
        <v>0</v>
      </c>
      <c r="G503" s="40" t="str">
        <f t="shared" si="229"/>
        <v/>
      </c>
      <c r="H503" s="41" t="str">
        <f t="shared" si="230"/>
        <v/>
      </c>
      <c r="I503" s="36"/>
      <c r="J503" s="42">
        <f t="shared" si="231"/>
        <v>0</v>
      </c>
      <c r="K503" s="41" t="str">
        <f t="shared" si="232"/>
        <v/>
      </c>
      <c r="L503" s="25"/>
      <c r="M503" s="25"/>
      <c r="N503" s="26"/>
      <c r="O503" s="29">
        <f>IFERROR(('Q4 Setup'!$D$12-'Q4 Setup'!$E$12+SUMIFS($N$4:$N502,$C$4:$C502,'Q4 Setup'!$C$12)-SUMIFS($N$4:$N502,$C$4:$C502,'Q4 Setup'!$C$12,$B$4:$B502,"&lt;"&amp;$B503))/IFERROR(NETWORKDAYS($B503,'Q4 Setup'!$G$4),1),0)</f>
        <v>0</v>
      </c>
      <c r="P503" s="43" t="str">
        <f t="shared" si="233"/>
        <v/>
      </c>
    </row>
    <row r="504" spans="2:17" ht="18.75" customHeight="1" x14ac:dyDescent="0.2">
      <c r="B504" s="31">
        <v>46442</v>
      </c>
      <c r="C504" s="32" t="str">
        <f>'Q4 Setup'!$C$13</f>
        <v>Rep 7</v>
      </c>
      <c r="D504" s="33"/>
      <c r="E504" s="25"/>
      <c r="F504" s="34">
        <f t="shared" si="228"/>
        <v>0</v>
      </c>
      <c r="G504" s="34" t="str">
        <f t="shared" si="229"/>
        <v/>
      </c>
      <c r="H504" s="35" t="str">
        <f t="shared" si="230"/>
        <v/>
      </c>
      <c r="I504" s="36"/>
      <c r="J504" s="37">
        <f t="shared" si="231"/>
        <v>0</v>
      </c>
      <c r="K504" s="35" t="str">
        <f t="shared" si="232"/>
        <v/>
      </c>
      <c r="L504" s="25"/>
      <c r="M504" s="25"/>
      <c r="N504" s="26"/>
      <c r="O504" s="29">
        <f>IFERROR(('Q4 Setup'!$D$13-'Q4 Setup'!$E$13+SUMIFS($N$4:$N503,$C$4:$C503,'Q4 Setup'!$C$13)-SUMIFS($N$4:$N503,$C$4:$C503,'Q4 Setup'!$C$13,$B$4:$B503,"&lt;"&amp;$B504))/IFERROR(NETWORKDAYS($B504,'Q4 Setup'!$G$4),1),0)</f>
        <v>0</v>
      </c>
      <c r="P504" s="38" t="str">
        <f t="shared" si="233"/>
        <v/>
      </c>
    </row>
    <row r="505" spans="2:17" ht="18.75" customHeight="1" x14ac:dyDescent="0.2">
      <c r="B505" s="31">
        <v>46442</v>
      </c>
      <c r="C505" s="39" t="str">
        <f>'Q4 Setup'!$C$14</f>
        <v>Rep 8</v>
      </c>
      <c r="D505" s="33"/>
      <c r="E505" s="25"/>
      <c r="F505" s="40">
        <f t="shared" si="228"/>
        <v>0</v>
      </c>
      <c r="G505" s="40" t="str">
        <f t="shared" si="229"/>
        <v/>
      </c>
      <c r="H505" s="41" t="str">
        <f t="shared" si="230"/>
        <v/>
      </c>
      <c r="I505" s="36"/>
      <c r="J505" s="42">
        <f t="shared" si="231"/>
        <v>0</v>
      </c>
      <c r="K505" s="41" t="str">
        <f t="shared" si="232"/>
        <v/>
      </c>
      <c r="L505" s="25"/>
      <c r="M505" s="25"/>
      <c r="N505" s="26"/>
      <c r="O505" s="29">
        <f>IFERROR(('Q4 Setup'!$D$14-'Q4 Setup'!$E$14+SUMIFS($N$4:$N504,$C$4:$C504,'Q4 Setup'!$C$14)-SUMIFS($N$4:$N504,$C$4:$C504,'Q4 Setup'!$C$14,$B$4:$B504,"&lt;"&amp;$B505))/IFERROR(NETWORKDAYS($B505,'Q4 Setup'!$G$4),1),0)</f>
        <v>0</v>
      </c>
      <c r="P505" s="43" t="str">
        <f t="shared" si="233"/>
        <v/>
      </c>
    </row>
    <row r="506" spans="2:17" ht="18.75" customHeight="1" x14ac:dyDescent="0.2">
      <c r="B506" s="31">
        <v>46442</v>
      </c>
      <c r="C506" s="32" t="str">
        <f>'Q4 Setup'!$C$15</f>
        <v>Rep 9</v>
      </c>
      <c r="D506" s="33"/>
      <c r="E506" s="25"/>
      <c r="F506" s="34">
        <f t="shared" si="228"/>
        <v>0</v>
      </c>
      <c r="G506" s="34" t="str">
        <f t="shared" si="229"/>
        <v/>
      </c>
      <c r="H506" s="35" t="str">
        <f t="shared" si="230"/>
        <v/>
      </c>
      <c r="I506" s="36"/>
      <c r="J506" s="37">
        <f t="shared" si="231"/>
        <v>0</v>
      </c>
      <c r="K506" s="35" t="str">
        <f t="shared" si="232"/>
        <v/>
      </c>
      <c r="L506" s="25"/>
      <c r="M506" s="25"/>
      <c r="N506" s="26"/>
      <c r="O506" s="29">
        <f>IFERROR(('Q4 Setup'!$D$15-'Q4 Setup'!$E$15+SUMIFS($N$4:$N505,$C$4:$C505,'Q4 Setup'!$C$15)-SUMIFS($N$4:$N505,$C$4:$C505,'Q4 Setup'!$C$15,$B$4:$B505,"&lt;"&amp;$B506))/IFERROR(NETWORKDAYS($B506,'Q4 Setup'!$G$4),1),0)</f>
        <v>0</v>
      </c>
      <c r="P506" s="38" t="str">
        <f t="shared" si="233"/>
        <v/>
      </c>
    </row>
    <row r="507" spans="2:17" ht="18.75" customHeight="1" x14ac:dyDescent="0.2">
      <c r="B507" s="31">
        <v>46442</v>
      </c>
      <c r="C507" s="39" t="str">
        <f>'Q4 Setup'!$C$16</f>
        <v>Rep 10</v>
      </c>
      <c r="D507" s="33"/>
      <c r="E507" s="25"/>
      <c r="F507" s="40">
        <f t="shared" si="228"/>
        <v>0</v>
      </c>
      <c r="G507" s="40" t="str">
        <f t="shared" si="229"/>
        <v/>
      </c>
      <c r="H507" s="41" t="str">
        <f t="shared" si="230"/>
        <v/>
      </c>
      <c r="I507" s="36"/>
      <c r="J507" s="42">
        <f t="shared" si="231"/>
        <v>0</v>
      </c>
      <c r="K507" s="41" t="str">
        <f t="shared" si="232"/>
        <v/>
      </c>
      <c r="L507" s="25"/>
      <c r="M507" s="25"/>
      <c r="N507" s="26"/>
      <c r="O507" s="29">
        <f>IFERROR(('Q4 Setup'!$D$16-'Q4 Setup'!$E$16+SUMIFS($N$4:$N506,$C$4:$C506,'Q4 Setup'!$C$16)-SUMIFS($N$4:$N506,$C$4:$C506,'Q4 Setup'!$C$16,$B$4:$B506,"&lt;"&amp;$B507))/IFERROR(NETWORKDAYS($B507,'Q4 Setup'!$G$4),1),0)</f>
        <v>0</v>
      </c>
      <c r="P507" s="43" t="str">
        <f t="shared" si="233"/>
        <v/>
      </c>
    </row>
    <row r="508" spans="2:17" ht="18.75" customHeight="1" x14ac:dyDescent="0.2">
      <c r="B508" s="31">
        <v>46442</v>
      </c>
      <c r="C508" s="32">
        <f>'Q4 Setup'!$C$17</f>
        <v>0</v>
      </c>
      <c r="D508" s="33"/>
      <c r="E508" s="25"/>
      <c r="F508" s="34">
        <f t="shared" si="228"/>
        <v>0</v>
      </c>
      <c r="G508" s="34" t="str">
        <f t="shared" si="229"/>
        <v/>
      </c>
      <c r="H508" s="35" t="str">
        <f t="shared" si="230"/>
        <v/>
      </c>
      <c r="I508" s="36"/>
      <c r="J508" s="37">
        <f t="shared" si="231"/>
        <v>0</v>
      </c>
      <c r="K508" s="35" t="str">
        <f t="shared" si="232"/>
        <v/>
      </c>
      <c r="L508" s="25"/>
      <c r="M508" s="25"/>
      <c r="N508" s="26"/>
      <c r="O508" s="29">
        <f>IFERROR(('Q4 Setup'!$D$17-'Q4 Setup'!$E$17+SUMIFS($N$4:$N507,$C$4:$C507,'Q4 Setup'!$C$17)-SUMIFS($N$4:$N507,$C$4:$C507,'Q4 Setup'!$C$17,$B$4:$B507,"&lt;"&amp;$B508))/IFERROR(NETWORKDAYS($B508,'Q4 Setup'!$G$4),1),0)</f>
        <v>0</v>
      </c>
      <c r="P508" s="38" t="str">
        <f t="shared" si="233"/>
        <v/>
      </c>
    </row>
    <row r="509" spans="2:17" ht="18.75" customHeight="1" x14ac:dyDescent="0.2">
      <c r="B509" s="31">
        <v>46442</v>
      </c>
      <c r="C509" s="39">
        <f>'Q4 Setup'!$C$18</f>
        <v>0</v>
      </c>
      <c r="D509" s="33"/>
      <c r="E509" s="25"/>
      <c r="F509" s="40">
        <f t="shared" si="228"/>
        <v>0</v>
      </c>
      <c r="G509" s="40" t="str">
        <f t="shared" si="229"/>
        <v/>
      </c>
      <c r="H509" s="41" t="str">
        <f t="shared" si="230"/>
        <v/>
      </c>
      <c r="I509" s="36"/>
      <c r="J509" s="42">
        <f t="shared" si="231"/>
        <v>0</v>
      </c>
      <c r="K509" s="41" t="str">
        <f t="shared" si="232"/>
        <v/>
      </c>
      <c r="L509" s="25"/>
      <c r="M509" s="25"/>
      <c r="N509" s="26"/>
      <c r="O509" s="29">
        <f>IFERROR(('Q4 Setup'!$D$18-'Q4 Setup'!$E$18+SUMIFS($N$4:$N508,$C$4:$C508,'Q4 Setup'!$C$18)-SUMIFS($N$4:$N508,$C$4:$C508,'Q4 Setup'!$C$18,$B$4:$B508,"&lt;"&amp;$B509))/IFERROR(NETWORKDAYS($B509,'Q4 Setup'!$G$4),1),0)</f>
        <v>0</v>
      </c>
      <c r="P509" s="43" t="str">
        <f t="shared" si="233"/>
        <v/>
      </c>
    </row>
    <row r="510" spans="2:17" ht="4.5" customHeight="1" x14ac:dyDescent="0.2"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</row>
    <row r="511" spans="2:17" ht="18.75" customHeight="1" x14ac:dyDescent="0.2">
      <c r="B511" s="31">
        <v>46443</v>
      </c>
      <c r="C511" s="32" t="str">
        <f>'Q4 Setup'!$C$7</f>
        <v>Rep 1</v>
      </c>
      <c r="D511" s="33"/>
      <c r="E511" s="25"/>
      <c r="F511" s="34">
        <f t="shared" ref="F511:F522" si="234">IFERROR(D511*7.5,"")</f>
        <v>0</v>
      </c>
      <c r="G511" s="34" t="str">
        <f t="shared" ref="G511:G522" si="235">IFERROR(E511/D511,"")</f>
        <v/>
      </c>
      <c r="H511" s="35" t="str">
        <f t="shared" ref="H511:H522" si="236">IFERROR(E511/F511,"")</f>
        <v/>
      </c>
      <c r="I511" s="36"/>
      <c r="J511" s="37">
        <f t="shared" ref="J511:J522" si="237">IFERROR(D511*0.375/24,"")</f>
        <v>0</v>
      </c>
      <c r="K511" s="35" t="str">
        <f t="shared" ref="K511:K522" si="238">IFERROR(I511/J511,"")</f>
        <v/>
      </c>
      <c r="L511" s="25"/>
      <c r="M511" s="25"/>
      <c r="N511" s="26"/>
      <c r="O511" s="29">
        <f>IFERROR(('Q4 Setup'!$D$7-'Q4 Setup'!$E$7+SUMIFS($N$4:$N510,$C$4:$C510,'Q4 Setup'!$C$7)-SUMIFS($N$4:$N510,$C$4:$C510,'Q4 Setup'!$C$7,$B$4:$B510,"&lt;"&amp;$B511))/IFERROR(NETWORKDAYS($B511,'Q4 Setup'!$G$4),1),0)</f>
        <v>0</v>
      </c>
      <c r="P511" s="38" t="str">
        <f t="shared" ref="P511:P522" si="239">IFERROR(N511/O511,"")</f>
        <v/>
      </c>
    </row>
    <row r="512" spans="2:17" ht="18.75" customHeight="1" x14ac:dyDescent="0.2">
      <c r="B512" s="31">
        <v>46443</v>
      </c>
      <c r="C512" s="39" t="str">
        <f>'Q4 Setup'!$C$8</f>
        <v>Rep 2</v>
      </c>
      <c r="D512" s="33"/>
      <c r="E512" s="25"/>
      <c r="F512" s="40">
        <f t="shared" si="234"/>
        <v>0</v>
      </c>
      <c r="G512" s="40" t="str">
        <f t="shared" si="235"/>
        <v/>
      </c>
      <c r="H512" s="41" t="str">
        <f t="shared" si="236"/>
        <v/>
      </c>
      <c r="I512" s="36"/>
      <c r="J512" s="42">
        <f t="shared" si="237"/>
        <v>0</v>
      </c>
      <c r="K512" s="41" t="str">
        <f t="shared" si="238"/>
        <v/>
      </c>
      <c r="L512" s="25"/>
      <c r="M512" s="25"/>
      <c r="N512" s="26"/>
      <c r="O512" s="29">
        <f>IFERROR(('Q4 Setup'!$D$8-'Q4 Setup'!$E$8+SUMIFS($N$4:$N511,$C$4:$C511,'Q4 Setup'!$C$8)-SUMIFS($N$4:$N511,$C$4:$C511,'Q4 Setup'!$C$8,$B$4:$B511,"&lt;"&amp;$B512))/IFERROR(NETWORKDAYS($B512,'Q4 Setup'!$G$4),1),0)</f>
        <v>0</v>
      </c>
      <c r="P512" s="43" t="str">
        <f t="shared" si="239"/>
        <v/>
      </c>
    </row>
    <row r="513" spans="2:17" ht="18.75" customHeight="1" x14ac:dyDescent="0.2">
      <c r="B513" s="31">
        <v>46443</v>
      </c>
      <c r="C513" s="32" t="str">
        <f>'Q4 Setup'!$C$9</f>
        <v>Rep 3</v>
      </c>
      <c r="D513" s="33"/>
      <c r="E513" s="25"/>
      <c r="F513" s="34">
        <f t="shared" si="234"/>
        <v>0</v>
      </c>
      <c r="G513" s="34" t="str">
        <f t="shared" si="235"/>
        <v/>
      </c>
      <c r="H513" s="35" t="str">
        <f t="shared" si="236"/>
        <v/>
      </c>
      <c r="I513" s="36"/>
      <c r="J513" s="37">
        <f t="shared" si="237"/>
        <v>0</v>
      </c>
      <c r="K513" s="35" t="str">
        <f t="shared" si="238"/>
        <v/>
      </c>
      <c r="L513" s="25"/>
      <c r="M513" s="25"/>
      <c r="N513" s="26"/>
      <c r="O513" s="29">
        <f>IFERROR(('Q4 Setup'!$D$9-'Q4 Setup'!$E$9+SUMIFS($N$4:$N512,$C$4:$C512,'Q4 Setup'!$C$9)-SUMIFS($N$4:$N512,$C$4:$C512,'Q4 Setup'!$C$9,$B$4:$B512,"&lt;"&amp;$B513))/IFERROR(NETWORKDAYS($B513,'Q4 Setup'!$G$4),1),0)</f>
        <v>0</v>
      </c>
      <c r="P513" s="38" t="str">
        <f t="shared" si="239"/>
        <v/>
      </c>
    </row>
    <row r="514" spans="2:17" ht="18.75" customHeight="1" x14ac:dyDescent="0.2">
      <c r="B514" s="31">
        <v>46443</v>
      </c>
      <c r="C514" s="39" t="str">
        <f>'Q4 Setup'!$C$10</f>
        <v>Rep 4</v>
      </c>
      <c r="D514" s="33"/>
      <c r="E514" s="25"/>
      <c r="F514" s="40">
        <f t="shared" si="234"/>
        <v>0</v>
      </c>
      <c r="G514" s="40" t="str">
        <f t="shared" si="235"/>
        <v/>
      </c>
      <c r="H514" s="41" t="str">
        <f t="shared" si="236"/>
        <v/>
      </c>
      <c r="I514" s="36"/>
      <c r="J514" s="42">
        <f t="shared" si="237"/>
        <v>0</v>
      </c>
      <c r="K514" s="41" t="str">
        <f t="shared" si="238"/>
        <v/>
      </c>
      <c r="L514" s="25"/>
      <c r="M514" s="25"/>
      <c r="N514" s="26"/>
      <c r="O514" s="29">
        <f>IFERROR(('Q4 Setup'!$D$10-'Q4 Setup'!$E$10+SUMIFS($N$4:$N513,$C$4:$C513,'Q4 Setup'!$C$10)-SUMIFS($N$4:$N513,$C$4:$C513,'Q4 Setup'!$C$10,$B$4:$B513,"&lt;"&amp;$B514))/IFERROR(NETWORKDAYS($B514,'Q4 Setup'!$G$4),1),0)</f>
        <v>0</v>
      </c>
      <c r="P514" s="43" t="str">
        <f t="shared" si="239"/>
        <v/>
      </c>
    </row>
    <row r="515" spans="2:17" ht="18.75" customHeight="1" x14ac:dyDescent="0.2">
      <c r="B515" s="31">
        <v>46443</v>
      </c>
      <c r="C515" s="32" t="str">
        <f>'Q4 Setup'!$C$11</f>
        <v>Rep 5</v>
      </c>
      <c r="D515" s="33"/>
      <c r="E515" s="25"/>
      <c r="F515" s="34">
        <f t="shared" si="234"/>
        <v>0</v>
      </c>
      <c r="G515" s="34" t="str">
        <f t="shared" si="235"/>
        <v/>
      </c>
      <c r="H515" s="35" t="str">
        <f t="shared" si="236"/>
        <v/>
      </c>
      <c r="I515" s="36"/>
      <c r="J515" s="37">
        <f t="shared" si="237"/>
        <v>0</v>
      </c>
      <c r="K515" s="35" t="str">
        <f t="shared" si="238"/>
        <v/>
      </c>
      <c r="L515" s="25"/>
      <c r="M515" s="25"/>
      <c r="N515" s="26"/>
      <c r="O515" s="29">
        <f>IFERROR(('Q4 Setup'!$D$11-'Q4 Setup'!$E$11+SUMIFS($N$4:$N514,$C$4:$C514,'Q4 Setup'!$C$11)-SUMIFS($N$4:$N514,$C$4:$C514,'Q4 Setup'!$C$11,$B$4:$B514,"&lt;"&amp;$B515))/IFERROR(NETWORKDAYS($B515,'Q4 Setup'!$G$4),1),0)</f>
        <v>0</v>
      </c>
      <c r="P515" s="38" t="str">
        <f t="shared" si="239"/>
        <v/>
      </c>
    </row>
    <row r="516" spans="2:17" ht="18.75" customHeight="1" x14ac:dyDescent="0.2">
      <c r="B516" s="31">
        <v>46443</v>
      </c>
      <c r="C516" s="39" t="str">
        <f>'Q4 Setup'!$C$12</f>
        <v>Rep 6</v>
      </c>
      <c r="D516" s="33"/>
      <c r="E516" s="25"/>
      <c r="F516" s="40">
        <f t="shared" si="234"/>
        <v>0</v>
      </c>
      <c r="G516" s="40" t="str">
        <f t="shared" si="235"/>
        <v/>
      </c>
      <c r="H516" s="41" t="str">
        <f t="shared" si="236"/>
        <v/>
      </c>
      <c r="I516" s="36"/>
      <c r="J516" s="42">
        <f t="shared" si="237"/>
        <v>0</v>
      </c>
      <c r="K516" s="41" t="str">
        <f t="shared" si="238"/>
        <v/>
      </c>
      <c r="L516" s="25"/>
      <c r="M516" s="25"/>
      <c r="N516" s="26"/>
      <c r="O516" s="29">
        <f>IFERROR(('Q4 Setup'!$D$12-'Q4 Setup'!$E$12+SUMIFS($N$4:$N515,$C$4:$C515,'Q4 Setup'!$C$12)-SUMIFS($N$4:$N515,$C$4:$C515,'Q4 Setup'!$C$12,$B$4:$B515,"&lt;"&amp;$B516))/IFERROR(NETWORKDAYS($B516,'Q4 Setup'!$G$4),1),0)</f>
        <v>0</v>
      </c>
      <c r="P516" s="43" t="str">
        <f t="shared" si="239"/>
        <v/>
      </c>
    </row>
    <row r="517" spans="2:17" ht="18.75" customHeight="1" x14ac:dyDescent="0.2">
      <c r="B517" s="31">
        <v>46443</v>
      </c>
      <c r="C517" s="32" t="str">
        <f>'Q4 Setup'!$C$13</f>
        <v>Rep 7</v>
      </c>
      <c r="D517" s="33"/>
      <c r="E517" s="25"/>
      <c r="F517" s="34">
        <f t="shared" si="234"/>
        <v>0</v>
      </c>
      <c r="G517" s="34" t="str">
        <f t="shared" si="235"/>
        <v/>
      </c>
      <c r="H517" s="35" t="str">
        <f t="shared" si="236"/>
        <v/>
      </c>
      <c r="I517" s="36"/>
      <c r="J517" s="37">
        <f t="shared" si="237"/>
        <v>0</v>
      </c>
      <c r="K517" s="35" t="str">
        <f t="shared" si="238"/>
        <v/>
      </c>
      <c r="L517" s="25"/>
      <c r="M517" s="25"/>
      <c r="N517" s="26"/>
      <c r="O517" s="29">
        <f>IFERROR(('Q4 Setup'!$D$13-'Q4 Setup'!$E$13+SUMIFS($N$4:$N516,$C$4:$C516,'Q4 Setup'!$C$13)-SUMIFS($N$4:$N516,$C$4:$C516,'Q4 Setup'!$C$13,$B$4:$B516,"&lt;"&amp;$B517))/IFERROR(NETWORKDAYS($B517,'Q4 Setup'!$G$4),1),0)</f>
        <v>0</v>
      </c>
      <c r="P517" s="38" t="str">
        <f t="shared" si="239"/>
        <v/>
      </c>
    </row>
    <row r="518" spans="2:17" ht="18.75" customHeight="1" x14ac:dyDescent="0.2">
      <c r="B518" s="31">
        <v>46443</v>
      </c>
      <c r="C518" s="39" t="str">
        <f>'Q4 Setup'!$C$14</f>
        <v>Rep 8</v>
      </c>
      <c r="D518" s="33"/>
      <c r="E518" s="25"/>
      <c r="F518" s="40">
        <f t="shared" si="234"/>
        <v>0</v>
      </c>
      <c r="G518" s="40" t="str">
        <f t="shared" si="235"/>
        <v/>
      </c>
      <c r="H518" s="41" t="str">
        <f t="shared" si="236"/>
        <v/>
      </c>
      <c r="I518" s="36"/>
      <c r="J518" s="42">
        <f t="shared" si="237"/>
        <v>0</v>
      </c>
      <c r="K518" s="41" t="str">
        <f t="shared" si="238"/>
        <v/>
      </c>
      <c r="L518" s="25"/>
      <c r="M518" s="25"/>
      <c r="N518" s="26"/>
      <c r="O518" s="29">
        <f>IFERROR(('Q4 Setup'!$D$14-'Q4 Setup'!$E$14+SUMIFS($N$4:$N517,$C$4:$C517,'Q4 Setup'!$C$14)-SUMIFS($N$4:$N517,$C$4:$C517,'Q4 Setup'!$C$14,$B$4:$B517,"&lt;"&amp;$B518))/IFERROR(NETWORKDAYS($B518,'Q4 Setup'!$G$4),1),0)</f>
        <v>0</v>
      </c>
      <c r="P518" s="43" t="str">
        <f t="shared" si="239"/>
        <v/>
      </c>
    </row>
    <row r="519" spans="2:17" ht="18.75" customHeight="1" x14ac:dyDescent="0.2">
      <c r="B519" s="31">
        <v>46443</v>
      </c>
      <c r="C519" s="32" t="str">
        <f>'Q4 Setup'!$C$15</f>
        <v>Rep 9</v>
      </c>
      <c r="D519" s="33"/>
      <c r="E519" s="25"/>
      <c r="F519" s="34">
        <f t="shared" si="234"/>
        <v>0</v>
      </c>
      <c r="G519" s="34" t="str">
        <f t="shared" si="235"/>
        <v/>
      </c>
      <c r="H519" s="35" t="str">
        <f t="shared" si="236"/>
        <v/>
      </c>
      <c r="I519" s="36"/>
      <c r="J519" s="37">
        <f t="shared" si="237"/>
        <v>0</v>
      </c>
      <c r="K519" s="35" t="str">
        <f t="shared" si="238"/>
        <v/>
      </c>
      <c r="L519" s="25"/>
      <c r="M519" s="25"/>
      <c r="N519" s="26"/>
      <c r="O519" s="29">
        <f>IFERROR(('Q4 Setup'!$D$15-'Q4 Setup'!$E$15+SUMIFS($N$4:$N518,$C$4:$C518,'Q4 Setup'!$C$15)-SUMIFS($N$4:$N518,$C$4:$C518,'Q4 Setup'!$C$15,$B$4:$B518,"&lt;"&amp;$B519))/IFERROR(NETWORKDAYS($B519,'Q4 Setup'!$G$4),1),0)</f>
        <v>0</v>
      </c>
      <c r="P519" s="38" t="str">
        <f t="shared" si="239"/>
        <v/>
      </c>
    </row>
    <row r="520" spans="2:17" ht="18.75" customHeight="1" x14ac:dyDescent="0.2">
      <c r="B520" s="31">
        <v>46443</v>
      </c>
      <c r="C520" s="39" t="str">
        <f>'Q4 Setup'!$C$16</f>
        <v>Rep 10</v>
      </c>
      <c r="D520" s="33"/>
      <c r="E520" s="25"/>
      <c r="F520" s="40">
        <f t="shared" si="234"/>
        <v>0</v>
      </c>
      <c r="G520" s="40" t="str">
        <f t="shared" si="235"/>
        <v/>
      </c>
      <c r="H520" s="41" t="str">
        <f t="shared" si="236"/>
        <v/>
      </c>
      <c r="I520" s="36"/>
      <c r="J520" s="42">
        <f t="shared" si="237"/>
        <v>0</v>
      </c>
      <c r="K520" s="41" t="str">
        <f t="shared" si="238"/>
        <v/>
      </c>
      <c r="L520" s="25"/>
      <c r="M520" s="25"/>
      <c r="N520" s="26"/>
      <c r="O520" s="29">
        <f>IFERROR(('Q4 Setup'!$D$16-'Q4 Setup'!$E$16+SUMIFS($N$4:$N519,$C$4:$C519,'Q4 Setup'!$C$16)-SUMIFS($N$4:$N519,$C$4:$C519,'Q4 Setup'!$C$16,$B$4:$B519,"&lt;"&amp;$B520))/IFERROR(NETWORKDAYS($B520,'Q4 Setup'!$G$4),1),0)</f>
        <v>0</v>
      </c>
      <c r="P520" s="43" t="str">
        <f t="shared" si="239"/>
        <v/>
      </c>
    </row>
    <row r="521" spans="2:17" ht="18.75" customHeight="1" x14ac:dyDescent="0.2">
      <c r="B521" s="31">
        <v>46443</v>
      </c>
      <c r="C521" s="32">
        <f>'Q4 Setup'!$C$17</f>
        <v>0</v>
      </c>
      <c r="D521" s="33"/>
      <c r="E521" s="25"/>
      <c r="F521" s="34">
        <f t="shared" si="234"/>
        <v>0</v>
      </c>
      <c r="G521" s="34" t="str">
        <f t="shared" si="235"/>
        <v/>
      </c>
      <c r="H521" s="35" t="str">
        <f t="shared" si="236"/>
        <v/>
      </c>
      <c r="I521" s="36"/>
      <c r="J521" s="37">
        <f t="shared" si="237"/>
        <v>0</v>
      </c>
      <c r="K521" s="35" t="str">
        <f t="shared" si="238"/>
        <v/>
      </c>
      <c r="L521" s="25"/>
      <c r="M521" s="25"/>
      <c r="N521" s="26"/>
      <c r="O521" s="29">
        <f>IFERROR(('Q4 Setup'!$D$17-'Q4 Setup'!$E$17+SUMIFS($N$4:$N520,$C$4:$C520,'Q4 Setup'!$C$17)-SUMIFS($N$4:$N520,$C$4:$C520,'Q4 Setup'!$C$17,$B$4:$B520,"&lt;"&amp;$B521))/IFERROR(NETWORKDAYS($B521,'Q4 Setup'!$G$4),1),0)</f>
        <v>0</v>
      </c>
      <c r="P521" s="38" t="str">
        <f t="shared" si="239"/>
        <v/>
      </c>
    </row>
    <row r="522" spans="2:17" ht="18.75" customHeight="1" x14ac:dyDescent="0.2">
      <c r="B522" s="31">
        <v>46443</v>
      </c>
      <c r="C522" s="39">
        <f>'Q4 Setup'!$C$18</f>
        <v>0</v>
      </c>
      <c r="D522" s="33"/>
      <c r="E522" s="25"/>
      <c r="F522" s="40">
        <f t="shared" si="234"/>
        <v>0</v>
      </c>
      <c r="G522" s="40" t="str">
        <f t="shared" si="235"/>
        <v/>
      </c>
      <c r="H522" s="41" t="str">
        <f t="shared" si="236"/>
        <v/>
      </c>
      <c r="I522" s="36"/>
      <c r="J522" s="42">
        <f t="shared" si="237"/>
        <v>0</v>
      </c>
      <c r="K522" s="41" t="str">
        <f t="shared" si="238"/>
        <v/>
      </c>
      <c r="L522" s="25"/>
      <c r="M522" s="25"/>
      <c r="N522" s="26"/>
      <c r="O522" s="29">
        <f>IFERROR(('Q4 Setup'!$D$18-'Q4 Setup'!$E$18+SUMIFS($N$4:$N521,$C$4:$C521,'Q4 Setup'!$C$18)-SUMIFS($N$4:$N521,$C$4:$C521,'Q4 Setup'!$C$18,$B$4:$B521,"&lt;"&amp;$B522))/IFERROR(NETWORKDAYS($B522,'Q4 Setup'!$G$4),1),0)</f>
        <v>0</v>
      </c>
      <c r="P522" s="43" t="str">
        <f t="shared" si="239"/>
        <v/>
      </c>
    </row>
    <row r="523" spans="2:17" ht="4.5" customHeight="1" x14ac:dyDescent="0.2"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</row>
    <row r="524" spans="2:17" ht="18.75" customHeight="1" x14ac:dyDescent="0.2">
      <c r="B524" s="31">
        <v>46444</v>
      </c>
      <c r="C524" s="32" t="str">
        <f>'Q4 Setup'!$C$7</f>
        <v>Rep 1</v>
      </c>
      <c r="D524" s="33"/>
      <c r="E524" s="25"/>
      <c r="F524" s="34">
        <f t="shared" ref="F524:F535" si="240">IFERROR(D524*7.5,"")</f>
        <v>0</v>
      </c>
      <c r="G524" s="34" t="str">
        <f t="shared" ref="G524:G535" si="241">IFERROR(E524/D524,"")</f>
        <v/>
      </c>
      <c r="H524" s="35" t="str">
        <f t="shared" ref="H524:H535" si="242">IFERROR(E524/F524,"")</f>
        <v/>
      </c>
      <c r="I524" s="36"/>
      <c r="J524" s="37">
        <f t="shared" ref="J524:J535" si="243">IFERROR(D524*0.375/24,"")</f>
        <v>0</v>
      </c>
      <c r="K524" s="35" t="str">
        <f t="shared" ref="K524:K535" si="244">IFERROR(I524/J524,"")</f>
        <v/>
      </c>
      <c r="L524" s="25"/>
      <c r="M524" s="25"/>
      <c r="N524" s="26"/>
      <c r="O524" s="29">
        <f>IFERROR(('Q4 Setup'!$D$7-'Q4 Setup'!$E$7+SUMIFS($N$4:$N523,$C$4:$C523,'Q4 Setup'!$C$7)-SUMIFS($N$4:$N523,$C$4:$C523,'Q4 Setup'!$C$7,$B$4:$B523,"&lt;"&amp;$B524))/IFERROR(NETWORKDAYS($B524,'Q4 Setup'!$G$4),1),0)</f>
        <v>0</v>
      </c>
      <c r="P524" s="38" t="str">
        <f t="shared" ref="P524:P535" si="245">IFERROR(N524/O524,"")</f>
        <v/>
      </c>
    </row>
    <row r="525" spans="2:17" ht="18.75" customHeight="1" x14ac:dyDescent="0.2">
      <c r="B525" s="31">
        <v>46444</v>
      </c>
      <c r="C525" s="39" t="str">
        <f>'Q4 Setup'!$C$8</f>
        <v>Rep 2</v>
      </c>
      <c r="D525" s="33"/>
      <c r="E525" s="25"/>
      <c r="F525" s="40">
        <f t="shared" si="240"/>
        <v>0</v>
      </c>
      <c r="G525" s="40" t="str">
        <f t="shared" si="241"/>
        <v/>
      </c>
      <c r="H525" s="41" t="str">
        <f t="shared" si="242"/>
        <v/>
      </c>
      <c r="I525" s="36"/>
      <c r="J525" s="42">
        <f t="shared" si="243"/>
        <v>0</v>
      </c>
      <c r="K525" s="41" t="str">
        <f t="shared" si="244"/>
        <v/>
      </c>
      <c r="L525" s="25"/>
      <c r="M525" s="25"/>
      <c r="N525" s="26"/>
      <c r="O525" s="29">
        <f>IFERROR(('Q4 Setup'!$D$8-'Q4 Setup'!$E$8+SUMIFS($N$4:$N524,$C$4:$C524,'Q4 Setup'!$C$8)-SUMIFS($N$4:$N524,$C$4:$C524,'Q4 Setup'!$C$8,$B$4:$B524,"&lt;"&amp;$B525))/IFERROR(NETWORKDAYS($B525,'Q4 Setup'!$G$4),1),0)</f>
        <v>0</v>
      </c>
      <c r="P525" s="43" t="str">
        <f t="shared" si="245"/>
        <v/>
      </c>
    </row>
    <row r="526" spans="2:17" ht="18.75" customHeight="1" x14ac:dyDescent="0.2">
      <c r="B526" s="31">
        <v>46444</v>
      </c>
      <c r="C526" s="32" t="str">
        <f>'Q4 Setup'!$C$9</f>
        <v>Rep 3</v>
      </c>
      <c r="D526" s="33"/>
      <c r="E526" s="25"/>
      <c r="F526" s="34">
        <f t="shared" si="240"/>
        <v>0</v>
      </c>
      <c r="G526" s="34" t="str">
        <f t="shared" si="241"/>
        <v/>
      </c>
      <c r="H526" s="35" t="str">
        <f t="shared" si="242"/>
        <v/>
      </c>
      <c r="I526" s="36"/>
      <c r="J526" s="37">
        <f t="shared" si="243"/>
        <v>0</v>
      </c>
      <c r="K526" s="35" t="str">
        <f t="shared" si="244"/>
        <v/>
      </c>
      <c r="L526" s="25"/>
      <c r="M526" s="25"/>
      <c r="N526" s="26"/>
      <c r="O526" s="29">
        <f>IFERROR(('Q4 Setup'!$D$9-'Q4 Setup'!$E$9+SUMIFS($N$4:$N525,$C$4:$C525,'Q4 Setup'!$C$9)-SUMIFS($N$4:$N525,$C$4:$C525,'Q4 Setup'!$C$9,$B$4:$B525,"&lt;"&amp;$B526))/IFERROR(NETWORKDAYS($B526,'Q4 Setup'!$G$4),1),0)</f>
        <v>0</v>
      </c>
      <c r="P526" s="38" t="str">
        <f t="shared" si="245"/>
        <v/>
      </c>
    </row>
    <row r="527" spans="2:17" ht="18.75" customHeight="1" x14ac:dyDescent="0.2">
      <c r="B527" s="31">
        <v>46444</v>
      </c>
      <c r="C527" s="39" t="str">
        <f>'Q4 Setup'!$C$10</f>
        <v>Rep 4</v>
      </c>
      <c r="D527" s="33"/>
      <c r="E527" s="25"/>
      <c r="F527" s="40">
        <f t="shared" si="240"/>
        <v>0</v>
      </c>
      <c r="G527" s="40" t="str">
        <f t="shared" si="241"/>
        <v/>
      </c>
      <c r="H527" s="41" t="str">
        <f t="shared" si="242"/>
        <v/>
      </c>
      <c r="I527" s="36"/>
      <c r="J527" s="42">
        <f t="shared" si="243"/>
        <v>0</v>
      </c>
      <c r="K527" s="41" t="str">
        <f t="shared" si="244"/>
        <v/>
      </c>
      <c r="L527" s="25"/>
      <c r="M527" s="25"/>
      <c r="N527" s="26"/>
      <c r="O527" s="29">
        <f>IFERROR(('Q4 Setup'!$D$10-'Q4 Setup'!$E$10+SUMIFS($N$4:$N526,$C$4:$C526,'Q4 Setup'!$C$10)-SUMIFS($N$4:$N526,$C$4:$C526,'Q4 Setup'!$C$10,$B$4:$B526,"&lt;"&amp;$B527))/IFERROR(NETWORKDAYS($B527,'Q4 Setup'!$G$4),1),0)</f>
        <v>0</v>
      </c>
      <c r="P527" s="43" t="str">
        <f t="shared" si="245"/>
        <v/>
      </c>
    </row>
    <row r="528" spans="2:17" ht="18.75" customHeight="1" x14ac:dyDescent="0.2">
      <c r="B528" s="31">
        <v>46444</v>
      </c>
      <c r="C528" s="32" t="str">
        <f>'Q4 Setup'!$C$11</f>
        <v>Rep 5</v>
      </c>
      <c r="D528" s="33"/>
      <c r="E528" s="25"/>
      <c r="F528" s="34">
        <f t="shared" si="240"/>
        <v>0</v>
      </c>
      <c r="G528" s="34" t="str">
        <f t="shared" si="241"/>
        <v/>
      </c>
      <c r="H528" s="35" t="str">
        <f t="shared" si="242"/>
        <v/>
      </c>
      <c r="I528" s="36"/>
      <c r="J528" s="37">
        <f t="shared" si="243"/>
        <v>0</v>
      </c>
      <c r="K528" s="35" t="str">
        <f t="shared" si="244"/>
        <v/>
      </c>
      <c r="L528" s="25"/>
      <c r="M528" s="25"/>
      <c r="N528" s="26"/>
      <c r="O528" s="29">
        <f>IFERROR(('Q4 Setup'!$D$11-'Q4 Setup'!$E$11+SUMIFS($N$4:$N527,$C$4:$C527,'Q4 Setup'!$C$11)-SUMIFS($N$4:$N527,$C$4:$C527,'Q4 Setup'!$C$11,$B$4:$B527,"&lt;"&amp;$B528))/IFERROR(NETWORKDAYS($B528,'Q4 Setup'!$G$4),1),0)</f>
        <v>0</v>
      </c>
      <c r="P528" s="38" t="str">
        <f t="shared" si="245"/>
        <v/>
      </c>
    </row>
    <row r="529" spans="2:17" ht="18.75" customHeight="1" x14ac:dyDescent="0.2">
      <c r="B529" s="31">
        <v>46444</v>
      </c>
      <c r="C529" s="39" t="str">
        <f>'Q4 Setup'!$C$12</f>
        <v>Rep 6</v>
      </c>
      <c r="D529" s="33"/>
      <c r="E529" s="25"/>
      <c r="F529" s="40">
        <f t="shared" si="240"/>
        <v>0</v>
      </c>
      <c r="G529" s="40" t="str">
        <f t="shared" si="241"/>
        <v/>
      </c>
      <c r="H529" s="41" t="str">
        <f t="shared" si="242"/>
        <v/>
      </c>
      <c r="I529" s="36"/>
      <c r="J529" s="42">
        <f t="shared" si="243"/>
        <v>0</v>
      </c>
      <c r="K529" s="41" t="str">
        <f t="shared" si="244"/>
        <v/>
      </c>
      <c r="L529" s="25"/>
      <c r="M529" s="25"/>
      <c r="N529" s="26"/>
      <c r="O529" s="29">
        <f>IFERROR(('Q4 Setup'!$D$12-'Q4 Setup'!$E$12+SUMIFS($N$4:$N528,$C$4:$C528,'Q4 Setup'!$C$12)-SUMIFS($N$4:$N528,$C$4:$C528,'Q4 Setup'!$C$12,$B$4:$B528,"&lt;"&amp;$B529))/IFERROR(NETWORKDAYS($B529,'Q4 Setup'!$G$4),1),0)</f>
        <v>0</v>
      </c>
      <c r="P529" s="43" t="str">
        <f t="shared" si="245"/>
        <v/>
      </c>
    </row>
    <row r="530" spans="2:17" ht="18.75" customHeight="1" x14ac:dyDescent="0.2">
      <c r="B530" s="31">
        <v>46444</v>
      </c>
      <c r="C530" s="32" t="str">
        <f>'Q4 Setup'!$C$13</f>
        <v>Rep 7</v>
      </c>
      <c r="D530" s="33"/>
      <c r="E530" s="25"/>
      <c r="F530" s="34">
        <f t="shared" si="240"/>
        <v>0</v>
      </c>
      <c r="G530" s="34" t="str">
        <f t="shared" si="241"/>
        <v/>
      </c>
      <c r="H530" s="35" t="str">
        <f t="shared" si="242"/>
        <v/>
      </c>
      <c r="I530" s="36"/>
      <c r="J530" s="37">
        <f t="shared" si="243"/>
        <v>0</v>
      </c>
      <c r="K530" s="35" t="str">
        <f t="shared" si="244"/>
        <v/>
      </c>
      <c r="L530" s="25"/>
      <c r="M530" s="25"/>
      <c r="N530" s="26"/>
      <c r="O530" s="29">
        <f>IFERROR(('Q4 Setup'!$D$13-'Q4 Setup'!$E$13+SUMIFS($N$4:$N529,$C$4:$C529,'Q4 Setup'!$C$13)-SUMIFS($N$4:$N529,$C$4:$C529,'Q4 Setup'!$C$13,$B$4:$B529,"&lt;"&amp;$B530))/IFERROR(NETWORKDAYS($B530,'Q4 Setup'!$G$4),1),0)</f>
        <v>0</v>
      </c>
      <c r="P530" s="38" t="str">
        <f t="shared" si="245"/>
        <v/>
      </c>
    </row>
    <row r="531" spans="2:17" ht="18.75" customHeight="1" x14ac:dyDescent="0.2">
      <c r="B531" s="31">
        <v>46444</v>
      </c>
      <c r="C531" s="39" t="str">
        <f>'Q4 Setup'!$C$14</f>
        <v>Rep 8</v>
      </c>
      <c r="D531" s="33"/>
      <c r="E531" s="25"/>
      <c r="F531" s="40">
        <f t="shared" si="240"/>
        <v>0</v>
      </c>
      <c r="G531" s="40" t="str">
        <f t="shared" si="241"/>
        <v/>
      </c>
      <c r="H531" s="41" t="str">
        <f t="shared" si="242"/>
        <v/>
      </c>
      <c r="I531" s="36"/>
      <c r="J531" s="42">
        <f t="shared" si="243"/>
        <v>0</v>
      </c>
      <c r="K531" s="41" t="str">
        <f t="shared" si="244"/>
        <v/>
      </c>
      <c r="L531" s="25"/>
      <c r="M531" s="25"/>
      <c r="N531" s="26"/>
      <c r="O531" s="29">
        <f>IFERROR(('Q4 Setup'!$D$14-'Q4 Setup'!$E$14+SUMIFS($N$4:$N530,$C$4:$C530,'Q4 Setup'!$C$14)-SUMIFS($N$4:$N530,$C$4:$C530,'Q4 Setup'!$C$14,$B$4:$B530,"&lt;"&amp;$B531))/IFERROR(NETWORKDAYS($B531,'Q4 Setup'!$G$4),1),0)</f>
        <v>0</v>
      </c>
      <c r="P531" s="43" t="str">
        <f t="shared" si="245"/>
        <v/>
      </c>
    </row>
    <row r="532" spans="2:17" ht="18.75" customHeight="1" x14ac:dyDescent="0.2">
      <c r="B532" s="31">
        <v>46444</v>
      </c>
      <c r="C532" s="32" t="str">
        <f>'Q4 Setup'!$C$15</f>
        <v>Rep 9</v>
      </c>
      <c r="D532" s="33"/>
      <c r="E532" s="25"/>
      <c r="F532" s="34">
        <f t="shared" si="240"/>
        <v>0</v>
      </c>
      <c r="G532" s="34" t="str">
        <f t="shared" si="241"/>
        <v/>
      </c>
      <c r="H532" s="35" t="str">
        <f t="shared" si="242"/>
        <v/>
      </c>
      <c r="I532" s="36"/>
      <c r="J532" s="37">
        <f t="shared" si="243"/>
        <v>0</v>
      </c>
      <c r="K532" s="35" t="str">
        <f t="shared" si="244"/>
        <v/>
      </c>
      <c r="L532" s="25"/>
      <c r="M532" s="25"/>
      <c r="N532" s="26"/>
      <c r="O532" s="29">
        <f>IFERROR(('Q4 Setup'!$D$15-'Q4 Setup'!$E$15+SUMIFS($N$4:$N531,$C$4:$C531,'Q4 Setup'!$C$15)-SUMIFS($N$4:$N531,$C$4:$C531,'Q4 Setup'!$C$15,$B$4:$B531,"&lt;"&amp;$B532))/IFERROR(NETWORKDAYS($B532,'Q4 Setup'!$G$4),1),0)</f>
        <v>0</v>
      </c>
      <c r="P532" s="38" t="str">
        <f t="shared" si="245"/>
        <v/>
      </c>
    </row>
    <row r="533" spans="2:17" ht="18.75" customHeight="1" x14ac:dyDescent="0.2">
      <c r="B533" s="31">
        <v>46444</v>
      </c>
      <c r="C533" s="39" t="str">
        <f>'Q4 Setup'!$C$16</f>
        <v>Rep 10</v>
      </c>
      <c r="D533" s="33"/>
      <c r="E533" s="25"/>
      <c r="F533" s="40">
        <f t="shared" si="240"/>
        <v>0</v>
      </c>
      <c r="G533" s="40" t="str">
        <f t="shared" si="241"/>
        <v/>
      </c>
      <c r="H533" s="41" t="str">
        <f t="shared" si="242"/>
        <v/>
      </c>
      <c r="I533" s="36"/>
      <c r="J533" s="42">
        <f t="shared" si="243"/>
        <v>0</v>
      </c>
      <c r="K533" s="41" t="str">
        <f t="shared" si="244"/>
        <v/>
      </c>
      <c r="L533" s="25"/>
      <c r="M533" s="25"/>
      <c r="N533" s="26"/>
      <c r="O533" s="29">
        <f>IFERROR(('Q4 Setup'!$D$16-'Q4 Setup'!$E$16+SUMIFS($N$4:$N532,$C$4:$C532,'Q4 Setup'!$C$16)-SUMIFS($N$4:$N532,$C$4:$C532,'Q4 Setup'!$C$16,$B$4:$B532,"&lt;"&amp;$B533))/IFERROR(NETWORKDAYS($B533,'Q4 Setup'!$G$4),1),0)</f>
        <v>0</v>
      </c>
      <c r="P533" s="43" t="str">
        <f t="shared" si="245"/>
        <v/>
      </c>
    </row>
    <row r="534" spans="2:17" ht="18.75" customHeight="1" x14ac:dyDescent="0.2">
      <c r="B534" s="31">
        <v>46444</v>
      </c>
      <c r="C534" s="32">
        <f>'Q4 Setup'!$C$17</f>
        <v>0</v>
      </c>
      <c r="D534" s="33"/>
      <c r="E534" s="25"/>
      <c r="F534" s="34">
        <f t="shared" si="240"/>
        <v>0</v>
      </c>
      <c r="G534" s="34" t="str">
        <f t="shared" si="241"/>
        <v/>
      </c>
      <c r="H534" s="35" t="str">
        <f t="shared" si="242"/>
        <v/>
      </c>
      <c r="I534" s="36"/>
      <c r="J534" s="37">
        <f t="shared" si="243"/>
        <v>0</v>
      </c>
      <c r="K534" s="35" t="str">
        <f t="shared" si="244"/>
        <v/>
      </c>
      <c r="L534" s="25"/>
      <c r="M534" s="25"/>
      <c r="N534" s="26"/>
      <c r="O534" s="29">
        <f>IFERROR(('Q4 Setup'!$D$17-'Q4 Setup'!$E$17+SUMIFS($N$4:$N533,$C$4:$C533,'Q4 Setup'!$C$17)-SUMIFS($N$4:$N533,$C$4:$C533,'Q4 Setup'!$C$17,$B$4:$B533,"&lt;"&amp;$B534))/IFERROR(NETWORKDAYS($B534,'Q4 Setup'!$G$4),1),0)</f>
        <v>0</v>
      </c>
      <c r="P534" s="38" t="str">
        <f t="shared" si="245"/>
        <v/>
      </c>
    </row>
    <row r="535" spans="2:17" ht="18.75" customHeight="1" x14ac:dyDescent="0.2">
      <c r="B535" s="31">
        <v>46444</v>
      </c>
      <c r="C535" s="39">
        <f>'Q4 Setup'!$C$18</f>
        <v>0</v>
      </c>
      <c r="D535" s="33"/>
      <c r="E535" s="25"/>
      <c r="F535" s="40">
        <f t="shared" si="240"/>
        <v>0</v>
      </c>
      <c r="G535" s="40" t="str">
        <f t="shared" si="241"/>
        <v/>
      </c>
      <c r="H535" s="41" t="str">
        <f t="shared" si="242"/>
        <v/>
      </c>
      <c r="I535" s="36"/>
      <c r="J535" s="42">
        <f t="shared" si="243"/>
        <v>0</v>
      </c>
      <c r="K535" s="41" t="str">
        <f t="shared" si="244"/>
        <v/>
      </c>
      <c r="L535" s="25"/>
      <c r="M535" s="25"/>
      <c r="N535" s="26"/>
      <c r="O535" s="29">
        <f>IFERROR(('Q4 Setup'!$D$18-'Q4 Setup'!$E$18+SUMIFS($N$4:$N534,$C$4:$C534,'Q4 Setup'!$C$18)-SUMIFS($N$4:$N534,$C$4:$C534,'Q4 Setup'!$C$18,$B$4:$B534,"&lt;"&amp;$B535))/IFERROR(NETWORKDAYS($B535,'Q4 Setup'!$G$4),1),0)</f>
        <v>0</v>
      </c>
      <c r="P535" s="43" t="str">
        <f t="shared" si="245"/>
        <v/>
      </c>
    </row>
    <row r="536" spans="2:17" ht="4.5" customHeight="1" x14ac:dyDescent="0.2"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</row>
    <row r="537" spans="2:17" ht="18.75" customHeight="1" x14ac:dyDescent="0.2">
      <c r="B537" s="31">
        <v>46447</v>
      </c>
      <c r="C537" s="32" t="str">
        <f>'Q4 Setup'!$C$7</f>
        <v>Rep 1</v>
      </c>
      <c r="D537" s="33"/>
      <c r="E537" s="25"/>
      <c r="F537" s="34">
        <f t="shared" ref="F537:F548" si="246">IFERROR(D537*7.5,"")</f>
        <v>0</v>
      </c>
      <c r="G537" s="34" t="str">
        <f t="shared" ref="G537:G548" si="247">IFERROR(E537/D537,"")</f>
        <v/>
      </c>
      <c r="H537" s="35" t="str">
        <f t="shared" ref="H537:H548" si="248">IFERROR(E537/F537,"")</f>
        <v/>
      </c>
      <c r="I537" s="36"/>
      <c r="J537" s="37">
        <f t="shared" ref="J537:J548" si="249">IFERROR(D537*0.375/24,"")</f>
        <v>0</v>
      </c>
      <c r="K537" s="35" t="str">
        <f t="shared" ref="K537:K548" si="250">IFERROR(I537/J537,"")</f>
        <v/>
      </c>
      <c r="L537" s="25"/>
      <c r="M537" s="25"/>
      <c r="N537" s="26"/>
      <c r="O537" s="29">
        <f>IFERROR(('Q4 Setup'!$D$7-'Q4 Setup'!$E$7+SUMIFS($N$4:$N536,$C$4:$C536,'Q4 Setup'!$C$7)-SUMIFS($N$4:$N536,$C$4:$C536,'Q4 Setup'!$C$7,$B$4:$B536,"&lt;"&amp;$B537))/IFERROR(NETWORKDAYS($B537,'Q4 Setup'!$G$4),1),0)</f>
        <v>0</v>
      </c>
      <c r="P537" s="38" t="str">
        <f t="shared" ref="P537:P548" si="251">IFERROR(N537/O537,"")</f>
        <v/>
      </c>
    </row>
    <row r="538" spans="2:17" ht="18.75" customHeight="1" x14ac:dyDescent="0.2">
      <c r="B538" s="31">
        <v>46447</v>
      </c>
      <c r="C538" s="39" t="str">
        <f>'Q4 Setup'!$C$8</f>
        <v>Rep 2</v>
      </c>
      <c r="D538" s="33"/>
      <c r="E538" s="25"/>
      <c r="F538" s="40">
        <f t="shared" si="246"/>
        <v>0</v>
      </c>
      <c r="G538" s="40" t="str">
        <f t="shared" si="247"/>
        <v/>
      </c>
      <c r="H538" s="41" t="str">
        <f t="shared" si="248"/>
        <v/>
      </c>
      <c r="I538" s="36"/>
      <c r="J538" s="42">
        <f t="shared" si="249"/>
        <v>0</v>
      </c>
      <c r="K538" s="41" t="str">
        <f t="shared" si="250"/>
        <v/>
      </c>
      <c r="L538" s="25"/>
      <c r="M538" s="25"/>
      <c r="N538" s="26"/>
      <c r="O538" s="29">
        <f>IFERROR(('Q4 Setup'!$D$8-'Q4 Setup'!$E$8+SUMIFS($N$4:$N537,$C$4:$C537,'Q4 Setup'!$C$8)-SUMIFS($N$4:$N537,$C$4:$C537,'Q4 Setup'!$C$8,$B$4:$B537,"&lt;"&amp;$B538))/IFERROR(NETWORKDAYS($B538,'Q4 Setup'!$G$4),1),0)</f>
        <v>0</v>
      </c>
      <c r="P538" s="43" t="str">
        <f t="shared" si="251"/>
        <v/>
      </c>
    </row>
    <row r="539" spans="2:17" ht="18.75" customHeight="1" x14ac:dyDescent="0.2">
      <c r="B539" s="31">
        <v>46447</v>
      </c>
      <c r="C539" s="32" t="str">
        <f>'Q4 Setup'!$C$9</f>
        <v>Rep 3</v>
      </c>
      <c r="D539" s="33"/>
      <c r="E539" s="25"/>
      <c r="F539" s="34">
        <f t="shared" si="246"/>
        <v>0</v>
      </c>
      <c r="G539" s="34" t="str">
        <f t="shared" si="247"/>
        <v/>
      </c>
      <c r="H539" s="35" t="str">
        <f t="shared" si="248"/>
        <v/>
      </c>
      <c r="I539" s="36"/>
      <c r="J539" s="37">
        <f t="shared" si="249"/>
        <v>0</v>
      </c>
      <c r="K539" s="35" t="str">
        <f t="shared" si="250"/>
        <v/>
      </c>
      <c r="L539" s="25"/>
      <c r="M539" s="25"/>
      <c r="N539" s="26"/>
      <c r="O539" s="29">
        <f>IFERROR(('Q4 Setup'!$D$9-'Q4 Setup'!$E$9+SUMIFS($N$4:$N538,$C$4:$C538,'Q4 Setup'!$C$9)-SUMIFS($N$4:$N538,$C$4:$C538,'Q4 Setup'!$C$9,$B$4:$B538,"&lt;"&amp;$B539))/IFERROR(NETWORKDAYS($B539,'Q4 Setup'!$G$4),1),0)</f>
        <v>0</v>
      </c>
      <c r="P539" s="38" t="str">
        <f t="shared" si="251"/>
        <v/>
      </c>
    </row>
    <row r="540" spans="2:17" ht="18.75" customHeight="1" x14ac:dyDescent="0.2">
      <c r="B540" s="31">
        <v>46447</v>
      </c>
      <c r="C540" s="39" t="str">
        <f>'Q4 Setup'!$C$10</f>
        <v>Rep 4</v>
      </c>
      <c r="D540" s="33"/>
      <c r="E540" s="25"/>
      <c r="F540" s="40">
        <f t="shared" si="246"/>
        <v>0</v>
      </c>
      <c r="G540" s="40" t="str">
        <f t="shared" si="247"/>
        <v/>
      </c>
      <c r="H540" s="41" t="str">
        <f t="shared" si="248"/>
        <v/>
      </c>
      <c r="I540" s="36"/>
      <c r="J540" s="42">
        <f t="shared" si="249"/>
        <v>0</v>
      </c>
      <c r="K540" s="41" t="str">
        <f t="shared" si="250"/>
        <v/>
      </c>
      <c r="L540" s="25"/>
      <c r="M540" s="25"/>
      <c r="N540" s="26"/>
      <c r="O540" s="29">
        <f>IFERROR(('Q4 Setup'!$D$10-'Q4 Setup'!$E$10+SUMIFS($N$4:$N539,$C$4:$C539,'Q4 Setup'!$C$10)-SUMIFS($N$4:$N539,$C$4:$C539,'Q4 Setup'!$C$10,$B$4:$B539,"&lt;"&amp;$B540))/IFERROR(NETWORKDAYS($B540,'Q4 Setup'!$G$4),1),0)</f>
        <v>0</v>
      </c>
      <c r="P540" s="43" t="str">
        <f t="shared" si="251"/>
        <v/>
      </c>
    </row>
    <row r="541" spans="2:17" ht="18.75" customHeight="1" x14ac:dyDescent="0.2">
      <c r="B541" s="31">
        <v>46447</v>
      </c>
      <c r="C541" s="32" t="str">
        <f>'Q4 Setup'!$C$11</f>
        <v>Rep 5</v>
      </c>
      <c r="D541" s="33"/>
      <c r="E541" s="25"/>
      <c r="F541" s="34">
        <f t="shared" si="246"/>
        <v>0</v>
      </c>
      <c r="G541" s="34" t="str">
        <f t="shared" si="247"/>
        <v/>
      </c>
      <c r="H541" s="35" t="str">
        <f t="shared" si="248"/>
        <v/>
      </c>
      <c r="I541" s="36"/>
      <c r="J541" s="37">
        <f t="shared" si="249"/>
        <v>0</v>
      </c>
      <c r="K541" s="35" t="str">
        <f t="shared" si="250"/>
        <v/>
      </c>
      <c r="L541" s="25"/>
      <c r="M541" s="25"/>
      <c r="N541" s="26"/>
      <c r="O541" s="29">
        <f>IFERROR(('Q4 Setup'!$D$11-'Q4 Setup'!$E$11+SUMIFS($N$4:$N540,$C$4:$C540,'Q4 Setup'!$C$11)-SUMIFS($N$4:$N540,$C$4:$C540,'Q4 Setup'!$C$11,$B$4:$B540,"&lt;"&amp;$B541))/IFERROR(NETWORKDAYS($B541,'Q4 Setup'!$G$4),1),0)</f>
        <v>0</v>
      </c>
      <c r="P541" s="38" t="str">
        <f t="shared" si="251"/>
        <v/>
      </c>
    </row>
    <row r="542" spans="2:17" ht="18.75" customHeight="1" x14ac:dyDescent="0.2">
      <c r="B542" s="31">
        <v>46447</v>
      </c>
      <c r="C542" s="39" t="str">
        <f>'Q4 Setup'!$C$12</f>
        <v>Rep 6</v>
      </c>
      <c r="D542" s="33"/>
      <c r="E542" s="25"/>
      <c r="F542" s="40">
        <f t="shared" si="246"/>
        <v>0</v>
      </c>
      <c r="G542" s="40" t="str">
        <f t="shared" si="247"/>
        <v/>
      </c>
      <c r="H542" s="41" t="str">
        <f t="shared" si="248"/>
        <v/>
      </c>
      <c r="I542" s="36"/>
      <c r="J542" s="42">
        <f t="shared" si="249"/>
        <v>0</v>
      </c>
      <c r="K542" s="41" t="str">
        <f t="shared" si="250"/>
        <v/>
      </c>
      <c r="L542" s="25"/>
      <c r="M542" s="25"/>
      <c r="N542" s="26"/>
      <c r="O542" s="29">
        <f>IFERROR(('Q4 Setup'!$D$12-'Q4 Setup'!$E$12+SUMIFS($N$4:$N541,$C$4:$C541,'Q4 Setup'!$C$12)-SUMIFS($N$4:$N541,$C$4:$C541,'Q4 Setup'!$C$12,$B$4:$B541,"&lt;"&amp;$B542))/IFERROR(NETWORKDAYS($B542,'Q4 Setup'!$G$4),1),0)</f>
        <v>0</v>
      </c>
      <c r="P542" s="43" t="str">
        <f t="shared" si="251"/>
        <v/>
      </c>
    </row>
    <row r="543" spans="2:17" ht="18.75" customHeight="1" x14ac:dyDescent="0.2">
      <c r="B543" s="31">
        <v>46447</v>
      </c>
      <c r="C543" s="32" t="str">
        <f>'Q4 Setup'!$C$13</f>
        <v>Rep 7</v>
      </c>
      <c r="D543" s="33"/>
      <c r="E543" s="25"/>
      <c r="F543" s="34">
        <f t="shared" si="246"/>
        <v>0</v>
      </c>
      <c r="G543" s="34" t="str">
        <f t="shared" si="247"/>
        <v/>
      </c>
      <c r="H543" s="35" t="str">
        <f t="shared" si="248"/>
        <v/>
      </c>
      <c r="I543" s="36"/>
      <c r="J543" s="37">
        <f t="shared" si="249"/>
        <v>0</v>
      </c>
      <c r="K543" s="35" t="str">
        <f t="shared" si="250"/>
        <v/>
      </c>
      <c r="L543" s="25"/>
      <c r="M543" s="25"/>
      <c r="N543" s="26"/>
      <c r="O543" s="29">
        <f>IFERROR(('Q4 Setup'!$D$13-'Q4 Setup'!$E$13+SUMIFS($N$4:$N542,$C$4:$C542,'Q4 Setup'!$C$13)-SUMIFS($N$4:$N542,$C$4:$C542,'Q4 Setup'!$C$13,$B$4:$B542,"&lt;"&amp;$B543))/IFERROR(NETWORKDAYS($B543,'Q4 Setup'!$G$4),1),0)</f>
        <v>0</v>
      </c>
      <c r="P543" s="38" t="str">
        <f t="shared" si="251"/>
        <v/>
      </c>
    </row>
    <row r="544" spans="2:17" ht="18.75" customHeight="1" x14ac:dyDescent="0.2">
      <c r="B544" s="31">
        <v>46447</v>
      </c>
      <c r="C544" s="39" t="str">
        <f>'Q4 Setup'!$C$14</f>
        <v>Rep 8</v>
      </c>
      <c r="D544" s="33"/>
      <c r="E544" s="25"/>
      <c r="F544" s="40">
        <f t="shared" si="246"/>
        <v>0</v>
      </c>
      <c r="G544" s="40" t="str">
        <f t="shared" si="247"/>
        <v/>
      </c>
      <c r="H544" s="41" t="str">
        <f t="shared" si="248"/>
        <v/>
      </c>
      <c r="I544" s="36"/>
      <c r="J544" s="42">
        <f t="shared" si="249"/>
        <v>0</v>
      </c>
      <c r="K544" s="41" t="str">
        <f t="shared" si="250"/>
        <v/>
      </c>
      <c r="L544" s="25"/>
      <c r="M544" s="25"/>
      <c r="N544" s="26"/>
      <c r="O544" s="29">
        <f>IFERROR(('Q4 Setup'!$D$14-'Q4 Setup'!$E$14+SUMIFS($N$4:$N543,$C$4:$C543,'Q4 Setup'!$C$14)-SUMIFS($N$4:$N543,$C$4:$C543,'Q4 Setup'!$C$14,$B$4:$B543,"&lt;"&amp;$B544))/IFERROR(NETWORKDAYS($B544,'Q4 Setup'!$G$4),1),0)</f>
        <v>0</v>
      </c>
      <c r="P544" s="43" t="str">
        <f t="shared" si="251"/>
        <v/>
      </c>
    </row>
    <row r="545" spans="2:17" ht="18.75" customHeight="1" x14ac:dyDescent="0.2">
      <c r="B545" s="31">
        <v>46447</v>
      </c>
      <c r="C545" s="32" t="str">
        <f>'Q4 Setup'!$C$15</f>
        <v>Rep 9</v>
      </c>
      <c r="D545" s="33"/>
      <c r="E545" s="25"/>
      <c r="F545" s="34">
        <f t="shared" si="246"/>
        <v>0</v>
      </c>
      <c r="G545" s="34" t="str">
        <f t="shared" si="247"/>
        <v/>
      </c>
      <c r="H545" s="35" t="str">
        <f t="shared" si="248"/>
        <v/>
      </c>
      <c r="I545" s="36"/>
      <c r="J545" s="37">
        <f t="shared" si="249"/>
        <v>0</v>
      </c>
      <c r="K545" s="35" t="str">
        <f t="shared" si="250"/>
        <v/>
      </c>
      <c r="L545" s="25"/>
      <c r="M545" s="25"/>
      <c r="N545" s="26"/>
      <c r="O545" s="29">
        <f>IFERROR(('Q4 Setup'!$D$15-'Q4 Setup'!$E$15+SUMIFS($N$4:$N544,$C$4:$C544,'Q4 Setup'!$C$15)-SUMIFS($N$4:$N544,$C$4:$C544,'Q4 Setup'!$C$15,$B$4:$B544,"&lt;"&amp;$B545))/IFERROR(NETWORKDAYS($B545,'Q4 Setup'!$G$4),1),0)</f>
        <v>0</v>
      </c>
      <c r="P545" s="38" t="str">
        <f t="shared" si="251"/>
        <v/>
      </c>
    </row>
    <row r="546" spans="2:17" ht="18.75" customHeight="1" x14ac:dyDescent="0.2">
      <c r="B546" s="31">
        <v>46447</v>
      </c>
      <c r="C546" s="39" t="str">
        <f>'Q4 Setup'!$C$16</f>
        <v>Rep 10</v>
      </c>
      <c r="D546" s="33"/>
      <c r="E546" s="25"/>
      <c r="F546" s="40">
        <f t="shared" si="246"/>
        <v>0</v>
      </c>
      <c r="G546" s="40" t="str">
        <f t="shared" si="247"/>
        <v/>
      </c>
      <c r="H546" s="41" t="str">
        <f t="shared" si="248"/>
        <v/>
      </c>
      <c r="I546" s="36"/>
      <c r="J546" s="42">
        <f t="shared" si="249"/>
        <v>0</v>
      </c>
      <c r="K546" s="41" t="str">
        <f t="shared" si="250"/>
        <v/>
      </c>
      <c r="L546" s="25"/>
      <c r="M546" s="25"/>
      <c r="N546" s="26"/>
      <c r="O546" s="29">
        <f>IFERROR(('Q4 Setup'!$D$16-'Q4 Setup'!$E$16+SUMIFS($N$4:$N545,$C$4:$C545,'Q4 Setup'!$C$16)-SUMIFS($N$4:$N545,$C$4:$C545,'Q4 Setup'!$C$16,$B$4:$B545,"&lt;"&amp;$B546))/IFERROR(NETWORKDAYS($B546,'Q4 Setup'!$G$4),1),0)</f>
        <v>0</v>
      </c>
      <c r="P546" s="43" t="str">
        <f t="shared" si="251"/>
        <v/>
      </c>
    </row>
    <row r="547" spans="2:17" ht="18.75" customHeight="1" x14ac:dyDescent="0.2">
      <c r="B547" s="31">
        <v>46447</v>
      </c>
      <c r="C547" s="32">
        <f>'Q4 Setup'!$C$17</f>
        <v>0</v>
      </c>
      <c r="D547" s="33"/>
      <c r="E547" s="25"/>
      <c r="F547" s="34">
        <f t="shared" si="246"/>
        <v>0</v>
      </c>
      <c r="G547" s="34" t="str">
        <f t="shared" si="247"/>
        <v/>
      </c>
      <c r="H547" s="35" t="str">
        <f t="shared" si="248"/>
        <v/>
      </c>
      <c r="I547" s="36"/>
      <c r="J547" s="37">
        <f t="shared" si="249"/>
        <v>0</v>
      </c>
      <c r="K547" s="35" t="str">
        <f t="shared" si="250"/>
        <v/>
      </c>
      <c r="L547" s="25"/>
      <c r="M547" s="25"/>
      <c r="N547" s="26"/>
      <c r="O547" s="29">
        <f>IFERROR(('Q4 Setup'!$D$17-'Q4 Setup'!$E$17+SUMIFS($N$4:$N546,$C$4:$C546,'Q4 Setup'!$C$17)-SUMIFS($N$4:$N546,$C$4:$C546,'Q4 Setup'!$C$17,$B$4:$B546,"&lt;"&amp;$B547))/IFERROR(NETWORKDAYS($B547,'Q4 Setup'!$G$4),1),0)</f>
        <v>0</v>
      </c>
      <c r="P547" s="38" t="str">
        <f t="shared" si="251"/>
        <v/>
      </c>
    </row>
    <row r="548" spans="2:17" ht="18.75" customHeight="1" x14ac:dyDescent="0.2">
      <c r="B548" s="31">
        <v>46447</v>
      </c>
      <c r="C548" s="39">
        <f>'Q4 Setup'!$C$18</f>
        <v>0</v>
      </c>
      <c r="D548" s="33"/>
      <c r="E548" s="25"/>
      <c r="F548" s="40">
        <f t="shared" si="246"/>
        <v>0</v>
      </c>
      <c r="G548" s="40" t="str">
        <f t="shared" si="247"/>
        <v/>
      </c>
      <c r="H548" s="41" t="str">
        <f t="shared" si="248"/>
        <v/>
      </c>
      <c r="I548" s="36"/>
      <c r="J548" s="42">
        <f t="shared" si="249"/>
        <v>0</v>
      </c>
      <c r="K548" s="41" t="str">
        <f t="shared" si="250"/>
        <v/>
      </c>
      <c r="L548" s="25"/>
      <c r="M548" s="25"/>
      <c r="N548" s="26"/>
      <c r="O548" s="29">
        <f>IFERROR(('Q4 Setup'!$D$18-'Q4 Setup'!$E$18+SUMIFS($N$4:$N547,$C$4:$C547,'Q4 Setup'!$C$18)-SUMIFS($N$4:$N547,$C$4:$C547,'Q4 Setup'!$C$18,$B$4:$B547,"&lt;"&amp;$B548))/IFERROR(NETWORKDAYS($B548,'Q4 Setup'!$G$4),1),0)</f>
        <v>0</v>
      </c>
      <c r="P548" s="43" t="str">
        <f t="shared" si="251"/>
        <v/>
      </c>
    </row>
    <row r="549" spans="2:17" ht="4.5" customHeight="1" x14ac:dyDescent="0.2"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</row>
    <row r="550" spans="2:17" ht="18.75" customHeight="1" x14ac:dyDescent="0.2">
      <c r="B550" s="31">
        <v>46448</v>
      </c>
      <c r="C550" s="32" t="str">
        <f>'Q4 Setup'!$C$7</f>
        <v>Rep 1</v>
      </c>
      <c r="D550" s="33"/>
      <c r="E550" s="25"/>
      <c r="F550" s="34">
        <f t="shared" ref="F550:F561" si="252">IFERROR(D550*7.5,"")</f>
        <v>0</v>
      </c>
      <c r="G550" s="34" t="str">
        <f t="shared" ref="G550:G561" si="253">IFERROR(E550/D550,"")</f>
        <v/>
      </c>
      <c r="H550" s="35" t="str">
        <f t="shared" ref="H550:H561" si="254">IFERROR(E550/F550,"")</f>
        <v/>
      </c>
      <c r="I550" s="36"/>
      <c r="J550" s="37">
        <f t="shared" ref="J550:J561" si="255">IFERROR(D550*0.375/24,"")</f>
        <v>0</v>
      </c>
      <c r="K550" s="35" t="str">
        <f t="shared" ref="K550:K561" si="256">IFERROR(I550/J550,"")</f>
        <v/>
      </c>
      <c r="L550" s="25"/>
      <c r="M550" s="25"/>
      <c r="N550" s="26"/>
      <c r="O550" s="29">
        <f>IFERROR(('Q4 Setup'!$D$7-'Q4 Setup'!$E$7+SUMIFS($N$4:$N549,$C$4:$C549,'Q4 Setup'!$C$7)-SUMIFS($N$4:$N549,$C$4:$C549,'Q4 Setup'!$C$7,$B$4:$B549,"&lt;"&amp;$B550))/IFERROR(NETWORKDAYS($B550,'Q4 Setup'!$G$4),1),0)</f>
        <v>0</v>
      </c>
      <c r="P550" s="38" t="str">
        <f t="shared" ref="P550:P561" si="257">IFERROR(N550/O550,"")</f>
        <v/>
      </c>
    </row>
    <row r="551" spans="2:17" ht="18.75" customHeight="1" x14ac:dyDescent="0.2">
      <c r="B551" s="31">
        <v>46448</v>
      </c>
      <c r="C551" s="39" t="str">
        <f>'Q4 Setup'!$C$8</f>
        <v>Rep 2</v>
      </c>
      <c r="D551" s="33"/>
      <c r="E551" s="25"/>
      <c r="F551" s="40">
        <f t="shared" si="252"/>
        <v>0</v>
      </c>
      <c r="G551" s="40" t="str">
        <f t="shared" si="253"/>
        <v/>
      </c>
      <c r="H551" s="41" t="str">
        <f t="shared" si="254"/>
        <v/>
      </c>
      <c r="I551" s="36"/>
      <c r="J551" s="42">
        <f t="shared" si="255"/>
        <v>0</v>
      </c>
      <c r="K551" s="41" t="str">
        <f t="shared" si="256"/>
        <v/>
      </c>
      <c r="L551" s="25"/>
      <c r="M551" s="25"/>
      <c r="N551" s="26"/>
      <c r="O551" s="29">
        <f>IFERROR(('Q4 Setup'!$D$8-'Q4 Setup'!$E$8+SUMIFS($N$4:$N550,$C$4:$C550,'Q4 Setup'!$C$8)-SUMIFS($N$4:$N550,$C$4:$C550,'Q4 Setup'!$C$8,$B$4:$B550,"&lt;"&amp;$B551))/IFERROR(NETWORKDAYS($B551,'Q4 Setup'!$G$4),1),0)</f>
        <v>0</v>
      </c>
      <c r="P551" s="43" t="str">
        <f t="shared" si="257"/>
        <v/>
      </c>
    </row>
    <row r="552" spans="2:17" ht="18.75" customHeight="1" x14ac:dyDescent="0.2">
      <c r="B552" s="31">
        <v>46448</v>
      </c>
      <c r="C552" s="32" t="str">
        <f>'Q4 Setup'!$C$9</f>
        <v>Rep 3</v>
      </c>
      <c r="D552" s="33"/>
      <c r="E552" s="25"/>
      <c r="F552" s="34">
        <f t="shared" si="252"/>
        <v>0</v>
      </c>
      <c r="G552" s="34" t="str">
        <f t="shared" si="253"/>
        <v/>
      </c>
      <c r="H552" s="35" t="str">
        <f t="shared" si="254"/>
        <v/>
      </c>
      <c r="I552" s="36"/>
      <c r="J552" s="37">
        <f t="shared" si="255"/>
        <v>0</v>
      </c>
      <c r="K552" s="35" t="str">
        <f t="shared" si="256"/>
        <v/>
      </c>
      <c r="L552" s="25"/>
      <c r="M552" s="25"/>
      <c r="N552" s="26"/>
      <c r="O552" s="29">
        <f>IFERROR(('Q4 Setup'!$D$9-'Q4 Setup'!$E$9+SUMIFS($N$4:$N551,$C$4:$C551,'Q4 Setup'!$C$9)-SUMIFS($N$4:$N551,$C$4:$C551,'Q4 Setup'!$C$9,$B$4:$B551,"&lt;"&amp;$B552))/IFERROR(NETWORKDAYS($B552,'Q4 Setup'!$G$4),1),0)</f>
        <v>0</v>
      </c>
      <c r="P552" s="38" t="str">
        <f t="shared" si="257"/>
        <v/>
      </c>
    </row>
    <row r="553" spans="2:17" ht="18.75" customHeight="1" x14ac:dyDescent="0.2">
      <c r="B553" s="31">
        <v>46448</v>
      </c>
      <c r="C553" s="39" t="str">
        <f>'Q4 Setup'!$C$10</f>
        <v>Rep 4</v>
      </c>
      <c r="D553" s="33"/>
      <c r="E553" s="25"/>
      <c r="F553" s="40">
        <f t="shared" si="252"/>
        <v>0</v>
      </c>
      <c r="G553" s="40" t="str">
        <f t="shared" si="253"/>
        <v/>
      </c>
      <c r="H553" s="41" t="str">
        <f t="shared" si="254"/>
        <v/>
      </c>
      <c r="I553" s="36"/>
      <c r="J553" s="42">
        <f t="shared" si="255"/>
        <v>0</v>
      </c>
      <c r="K553" s="41" t="str">
        <f t="shared" si="256"/>
        <v/>
      </c>
      <c r="L553" s="25"/>
      <c r="M553" s="25"/>
      <c r="N553" s="26"/>
      <c r="O553" s="29">
        <f>IFERROR(('Q4 Setup'!$D$10-'Q4 Setup'!$E$10+SUMIFS($N$4:$N552,$C$4:$C552,'Q4 Setup'!$C$10)-SUMIFS($N$4:$N552,$C$4:$C552,'Q4 Setup'!$C$10,$B$4:$B552,"&lt;"&amp;$B553))/IFERROR(NETWORKDAYS($B553,'Q4 Setup'!$G$4),1),0)</f>
        <v>0</v>
      </c>
      <c r="P553" s="43" t="str">
        <f t="shared" si="257"/>
        <v/>
      </c>
    </row>
    <row r="554" spans="2:17" ht="18.75" customHeight="1" x14ac:dyDescent="0.2">
      <c r="B554" s="31">
        <v>46448</v>
      </c>
      <c r="C554" s="32" t="str">
        <f>'Q4 Setup'!$C$11</f>
        <v>Rep 5</v>
      </c>
      <c r="D554" s="33"/>
      <c r="E554" s="25"/>
      <c r="F554" s="34">
        <f t="shared" si="252"/>
        <v>0</v>
      </c>
      <c r="G554" s="34" t="str">
        <f t="shared" si="253"/>
        <v/>
      </c>
      <c r="H554" s="35" t="str">
        <f t="shared" si="254"/>
        <v/>
      </c>
      <c r="I554" s="36"/>
      <c r="J554" s="37">
        <f t="shared" si="255"/>
        <v>0</v>
      </c>
      <c r="K554" s="35" t="str">
        <f t="shared" si="256"/>
        <v/>
      </c>
      <c r="L554" s="25"/>
      <c r="M554" s="25"/>
      <c r="N554" s="26"/>
      <c r="O554" s="29">
        <f>IFERROR(('Q4 Setup'!$D$11-'Q4 Setup'!$E$11+SUMIFS($N$4:$N553,$C$4:$C553,'Q4 Setup'!$C$11)-SUMIFS($N$4:$N553,$C$4:$C553,'Q4 Setup'!$C$11,$B$4:$B553,"&lt;"&amp;$B554))/IFERROR(NETWORKDAYS($B554,'Q4 Setup'!$G$4),1),0)</f>
        <v>0</v>
      </c>
      <c r="P554" s="38" t="str">
        <f t="shared" si="257"/>
        <v/>
      </c>
    </row>
    <row r="555" spans="2:17" ht="18.75" customHeight="1" x14ac:dyDescent="0.2">
      <c r="B555" s="31">
        <v>46448</v>
      </c>
      <c r="C555" s="39" t="str">
        <f>'Q4 Setup'!$C$12</f>
        <v>Rep 6</v>
      </c>
      <c r="D555" s="33"/>
      <c r="E555" s="25"/>
      <c r="F555" s="40">
        <f t="shared" si="252"/>
        <v>0</v>
      </c>
      <c r="G555" s="40" t="str">
        <f t="shared" si="253"/>
        <v/>
      </c>
      <c r="H555" s="41" t="str">
        <f t="shared" si="254"/>
        <v/>
      </c>
      <c r="I555" s="36"/>
      <c r="J555" s="42">
        <f t="shared" si="255"/>
        <v>0</v>
      </c>
      <c r="K555" s="41" t="str">
        <f t="shared" si="256"/>
        <v/>
      </c>
      <c r="L555" s="25"/>
      <c r="M555" s="25"/>
      <c r="N555" s="26"/>
      <c r="O555" s="29">
        <f>IFERROR(('Q4 Setup'!$D$12-'Q4 Setup'!$E$12+SUMIFS($N$4:$N554,$C$4:$C554,'Q4 Setup'!$C$12)-SUMIFS($N$4:$N554,$C$4:$C554,'Q4 Setup'!$C$12,$B$4:$B554,"&lt;"&amp;$B555))/IFERROR(NETWORKDAYS($B555,'Q4 Setup'!$G$4),1),0)</f>
        <v>0</v>
      </c>
      <c r="P555" s="43" t="str">
        <f t="shared" si="257"/>
        <v/>
      </c>
    </row>
    <row r="556" spans="2:17" ht="18.75" customHeight="1" x14ac:dyDescent="0.2">
      <c r="B556" s="31">
        <v>46448</v>
      </c>
      <c r="C556" s="32" t="str">
        <f>'Q4 Setup'!$C$13</f>
        <v>Rep 7</v>
      </c>
      <c r="D556" s="33"/>
      <c r="E556" s="25"/>
      <c r="F556" s="34">
        <f t="shared" si="252"/>
        <v>0</v>
      </c>
      <c r="G556" s="34" t="str">
        <f t="shared" si="253"/>
        <v/>
      </c>
      <c r="H556" s="35" t="str">
        <f t="shared" si="254"/>
        <v/>
      </c>
      <c r="I556" s="36"/>
      <c r="J556" s="37">
        <f t="shared" si="255"/>
        <v>0</v>
      </c>
      <c r="K556" s="35" t="str">
        <f t="shared" si="256"/>
        <v/>
      </c>
      <c r="L556" s="25"/>
      <c r="M556" s="25"/>
      <c r="N556" s="26"/>
      <c r="O556" s="29">
        <f>IFERROR(('Q4 Setup'!$D$13-'Q4 Setup'!$E$13+SUMIFS($N$4:$N555,$C$4:$C555,'Q4 Setup'!$C$13)-SUMIFS($N$4:$N555,$C$4:$C555,'Q4 Setup'!$C$13,$B$4:$B555,"&lt;"&amp;$B556))/IFERROR(NETWORKDAYS($B556,'Q4 Setup'!$G$4),1),0)</f>
        <v>0</v>
      </c>
      <c r="P556" s="38" t="str">
        <f t="shared" si="257"/>
        <v/>
      </c>
    </row>
    <row r="557" spans="2:17" ht="18.75" customHeight="1" x14ac:dyDescent="0.2">
      <c r="B557" s="31">
        <v>46448</v>
      </c>
      <c r="C557" s="39" t="str">
        <f>'Q4 Setup'!$C$14</f>
        <v>Rep 8</v>
      </c>
      <c r="D557" s="33"/>
      <c r="E557" s="25"/>
      <c r="F557" s="40">
        <f t="shared" si="252"/>
        <v>0</v>
      </c>
      <c r="G557" s="40" t="str">
        <f t="shared" si="253"/>
        <v/>
      </c>
      <c r="H557" s="41" t="str">
        <f t="shared" si="254"/>
        <v/>
      </c>
      <c r="I557" s="36"/>
      <c r="J557" s="42">
        <f t="shared" si="255"/>
        <v>0</v>
      </c>
      <c r="K557" s="41" t="str">
        <f t="shared" si="256"/>
        <v/>
      </c>
      <c r="L557" s="25"/>
      <c r="M557" s="25"/>
      <c r="N557" s="26"/>
      <c r="O557" s="29">
        <f>IFERROR(('Q4 Setup'!$D$14-'Q4 Setup'!$E$14+SUMIFS($N$4:$N556,$C$4:$C556,'Q4 Setup'!$C$14)-SUMIFS($N$4:$N556,$C$4:$C556,'Q4 Setup'!$C$14,$B$4:$B556,"&lt;"&amp;$B557))/IFERROR(NETWORKDAYS($B557,'Q4 Setup'!$G$4),1),0)</f>
        <v>0</v>
      </c>
      <c r="P557" s="43" t="str">
        <f t="shared" si="257"/>
        <v/>
      </c>
    </row>
    <row r="558" spans="2:17" ht="18.75" customHeight="1" x14ac:dyDescent="0.2">
      <c r="B558" s="31">
        <v>46448</v>
      </c>
      <c r="C558" s="32" t="str">
        <f>'Q4 Setup'!$C$15</f>
        <v>Rep 9</v>
      </c>
      <c r="D558" s="33"/>
      <c r="E558" s="25"/>
      <c r="F558" s="34">
        <f t="shared" si="252"/>
        <v>0</v>
      </c>
      <c r="G558" s="34" t="str">
        <f t="shared" si="253"/>
        <v/>
      </c>
      <c r="H558" s="35" t="str">
        <f t="shared" si="254"/>
        <v/>
      </c>
      <c r="I558" s="36"/>
      <c r="J558" s="37">
        <f t="shared" si="255"/>
        <v>0</v>
      </c>
      <c r="K558" s="35" t="str">
        <f t="shared" si="256"/>
        <v/>
      </c>
      <c r="L558" s="25"/>
      <c r="M558" s="25"/>
      <c r="N558" s="26"/>
      <c r="O558" s="29">
        <f>IFERROR(('Q4 Setup'!$D$15-'Q4 Setup'!$E$15+SUMIFS($N$4:$N557,$C$4:$C557,'Q4 Setup'!$C$15)-SUMIFS($N$4:$N557,$C$4:$C557,'Q4 Setup'!$C$15,$B$4:$B557,"&lt;"&amp;$B558))/IFERROR(NETWORKDAYS($B558,'Q4 Setup'!$G$4),1),0)</f>
        <v>0</v>
      </c>
      <c r="P558" s="38" t="str">
        <f t="shared" si="257"/>
        <v/>
      </c>
    </row>
    <row r="559" spans="2:17" ht="18.75" customHeight="1" x14ac:dyDescent="0.2">
      <c r="B559" s="31">
        <v>46448</v>
      </c>
      <c r="C559" s="39" t="str">
        <f>'Q4 Setup'!$C$16</f>
        <v>Rep 10</v>
      </c>
      <c r="D559" s="33"/>
      <c r="E559" s="25"/>
      <c r="F559" s="40">
        <f t="shared" si="252"/>
        <v>0</v>
      </c>
      <c r="G559" s="40" t="str">
        <f t="shared" si="253"/>
        <v/>
      </c>
      <c r="H559" s="41" t="str">
        <f t="shared" si="254"/>
        <v/>
      </c>
      <c r="I559" s="36"/>
      <c r="J559" s="42">
        <f t="shared" si="255"/>
        <v>0</v>
      </c>
      <c r="K559" s="41" t="str">
        <f t="shared" si="256"/>
        <v/>
      </c>
      <c r="L559" s="25"/>
      <c r="M559" s="25"/>
      <c r="N559" s="26"/>
      <c r="O559" s="29">
        <f>IFERROR(('Q4 Setup'!$D$16-'Q4 Setup'!$E$16+SUMIFS($N$4:$N558,$C$4:$C558,'Q4 Setup'!$C$16)-SUMIFS($N$4:$N558,$C$4:$C558,'Q4 Setup'!$C$16,$B$4:$B558,"&lt;"&amp;$B559))/IFERROR(NETWORKDAYS($B559,'Q4 Setup'!$G$4),1),0)</f>
        <v>0</v>
      </c>
      <c r="P559" s="43" t="str">
        <f t="shared" si="257"/>
        <v/>
      </c>
    </row>
    <row r="560" spans="2:17" ht="18.75" customHeight="1" x14ac:dyDescent="0.2">
      <c r="B560" s="31">
        <v>46448</v>
      </c>
      <c r="C560" s="32">
        <f>'Q4 Setup'!$C$17</f>
        <v>0</v>
      </c>
      <c r="D560" s="33"/>
      <c r="E560" s="25"/>
      <c r="F560" s="34">
        <f t="shared" si="252"/>
        <v>0</v>
      </c>
      <c r="G560" s="34" t="str">
        <f t="shared" si="253"/>
        <v/>
      </c>
      <c r="H560" s="35" t="str">
        <f t="shared" si="254"/>
        <v/>
      </c>
      <c r="I560" s="36"/>
      <c r="J560" s="37">
        <f t="shared" si="255"/>
        <v>0</v>
      </c>
      <c r="K560" s="35" t="str">
        <f t="shared" si="256"/>
        <v/>
      </c>
      <c r="L560" s="25"/>
      <c r="M560" s="25"/>
      <c r="N560" s="26"/>
      <c r="O560" s="29">
        <f>IFERROR(('Q4 Setup'!$D$17-'Q4 Setup'!$E$17+SUMIFS($N$4:$N559,$C$4:$C559,'Q4 Setup'!$C$17)-SUMIFS($N$4:$N559,$C$4:$C559,'Q4 Setup'!$C$17,$B$4:$B559,"&lt;"&amp;$B560))/IFERROR(NETWORKDAYS($B560,'Q4 Setup'!$G$4),1),0)</f>
        <v>0</v>
      </c>
      <c r="P560" s="38" t="str">
        <f t="shared" si="257"/>
        <v/>
      </c>
    </row>
    <row r="561" spans="2:17" ht="18.75" customHeight="1" x14ac:dyDescent="0.2">
      <c r="B561" s="31">
        <v>46448</v>
      </c>
      <c r="C561" s="39">
        <f>'Q4 Setup'!$C$18</f>
        <v>0</v>
      </c>
      <c r="D561" s="33"/>
      <c r="E561" s="25"/>
      <c r="F561" s="40">
        <f t="shared" si="252"/>
        <v>0</v>
      </c>
      <c r="G561" s="40" t="str">
        <f t="shared" si="253"/>
        <v/>
      </c>
      <c r="H561" s="41" t="str">
        <f t="shared" si="254"/>
        <v/>
      </c>
      <c r="I561" s="36"/>
      <c r="J561" s="42">
        <f t="shared" si="255"/>
        <v>0</v>
      </c>
      <c r="K561" s="41" t="str">
        <f t="shared" si="256"/>
        <v/>
      </c>
      <c r="L561" s="25"/>
      <c r="M561" s="25"/>
      <c r="N561" s="26"/>
      <c r="O561" s="29">
        <f>IFERROR(('Q4 Setup'!$D$18-'Q4 Setup'!$E$18+SUMIFS($N$4:$N560,$C$4:$C560,'Q4 Setup'!$C$18)-SUMIFS($N$4:$N560,$C$4:$C560,'Q4 Setup'!$C$18,$B$4:$B560,"&lt;"&amp;$B561))/IFERROR(NETWORKDAYS($B561,'Q4 Setup'!$G$4),1),0)</f>
        <v>0</v>
      </c>
      <c r="P561" s="43" t="str">
        <f t="shared" si="257"/>
        <v/>
      </c>
    </row>
    <row r="562" spans="2:17" ht="4.5" customHeight="1" x14ac:dyDescent="0.2"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</row>
    <row r="563" spans="2:17" ht="18.75" customHeight="1" x14ac:dyDescent="0.2">
      <c r="B563" s="31">
        <v>46449</v>
      </c>
      <c r="C563" s="32" t="str">
        <f>'Q4 Setup'!$C$7</f>
        <v>Rep 1</v>
      </c>
      <c r="D563" s="33"/>
      <c r="E563" s="25"/>
      <c r="F563" s="34">
        <f t="shared" ref="F563:F574" si="258">IFERROR(D563*7.5,"")</f>
        <v>0</v>
      </c>
      <c r="G563" s="34" t="str">
        <f t="shared" ref="G563:G574" si="259">IFERROR(E563/D563,"")</f>
        <v/>
      </c>
      <c r="H563" s="35" t="str">
        <f t="shared" ref="H563:H574" si="260">IFERROR(E563/F563,"")</f>
        <v/>
      </c>
      <c r="I563" s="36"/>
      <c r="J563" s="37">
        <f t="shared" ref="J563:J574" si="261">IFERROR(D563*0.375/24,"")</f>
        <v>0</v>
      </c>
      <c r="K563" s="35" t="str">
        <f t="shared" ref="K563:K574" si="262">IFERROR(I563/J563,"")</f>
        <v/>
      </c>
      <c r="L563" s="25"/>
      <c r="M563" s="25"/>
      <c r="N563" s="26"/>
      <c r="O563" s="29">
        <f>IFERROR(('Q4 Setup'!$D$7-'Q4 Setup'!$E$7+SUMIFS($N$4:$N562,$C$4:$C562,'Q4 Setup'!$C$7)-SUMIFS($N$4:$N562,$C$4:$C562,'Q4 Setup'!$C$7,$B$4:$B562,"&lt;"&amp;$B563))/IFERROR(NETWORKDAYS($B563,'Q4 Setup'!$G$4),1),0)</f>
        <v>0</v>
      </c>
      <c r="P563" s="38" t="str">
        <f t="shared" ref="P563:P574" si="263">IFERROR(N563/O563,"")</f>
        <v/>
      </c>
    </row>
    <row r="564" spans="2:17" ht="18.75" customHeight="1" x14ac:dyDescent="0.2">
      <c r="B564" s="31">
        <v>46449</v>
      </c>
      <c r="C564" s="39" t="str">
        <f>'Q4 Setup'!$C$8</f>
        <v>Rep 2</v>
      </c>
      <c r="D564" s="33"/>
      <c r="E564" s="25"/>
      <c r="F564" s="40">
        <f t="shared" si="258"/>
        <v>0</v>
      </c>
      <c r="G564" s="40" t="str">
        <f t="shared" si="259"/>
        <v/>
      </c>
      <c r="H564" s="41" t="str">
        <f t="shared" si="260"/>
        <v/>
      </c>
      <c r="I564" s="36"/>
      <c r="J564" s="42">
        <f t="shared" si="261"/>
        <v>0</v>
      </c>
      <c r="K564" s="41" t="str">
        <f t="shared" si="262"/>
        <v/>
      </c>
      <c r="L564" s="25"/>
      <c r="M564" s="25"/>
      <c r="N564" s="26"/>
      <c r="O564" s="29">
        <f>IFERROR(('Q4 Setup'!$D$8-'Q4 Setup'!$E$8+SUMIFS($N$4:$N563,$C$4:$C563,'Q4 Setup'!$C$8)-SUMIFS($N$4:$N563,$C$4:$C563,'Q4 Setup'!$C$8,$B$4:$B563,"&lt;"&amp;$B564))/IFERROR(NETWORKDAYS($B564,'Q4 Setup'!$G$4),1),0)</f>
        <v>0</v>
      </c>
      <c r="P564" s="43" t="str">
        <f t="shared" si="263"/>
        <v/>
      </c>
    </row>
    <row r="565" spans="2:17" ht="18.75" customHeight="1" x14ac:dyDescent="0.2">
      <c r="B565" s="31">
        <v>46449</v>
      </c>
      <c r="C565" s="32" t="str">
        <f>'Q4 Setup'!$C$9</f>
        <v>Rep 3</v>
      </c>
      <c r="D565" s="33"/>
      <c r="E565" s="25"/>
      <c r="F565" s="34">
        <f t="shared" si="258"/>
        <v>0</v>
      </c>
      <c r="G565" s="34" t="str">
        <f t="shared" si="259"/>
        <v/>
      </c>
      <c r="H565" s="35" t="str">
        <f t="shared" si="260"/>
        <v/>
      </c>
      <c r="I565" s="36"/>
      <c r="J565" s="37">
        <f t="shared" si="261"/>
        <v>0</v>
      </c>
      <c r="K565" s="35" t="str">
        <f t="shared" si="262"/>
        <v/>
      </c>
      <c r="L565" s="25"/>
      <c r="M565" s="25"/>
      <c r="N565" s="26"/>
      <c r="O565" s="29">
        <f>IFERROR(('Q4 Setup'!$D$9-'Q4 Setup'!$E$9+SUMIFS($N$4:$N564,$C$4:$C564,'Q4 Setup'!$C$9)-SUMIFS($N$4:$N564,$C$4:$C564,'Q4 Setup'!$C$9,$B$4:$B564,"&lt;"&amp;$B565))/IFERROR(NETWORKDAYS($B565,'Q4 Setup'!$G$4),1),0)</f>
        <v>0</v>
      </c>
      <c r="P565" s="38" t="str">
        <f t="shared" si="263"/>
        <v/>
      </c>
    </row>
    <row r="566" spans="2:17" ht="18.75" customHeight="1" x14ac:dyDescent="0.2">
      <c r="B566" s="31">
        <v>46449</v>
      </c>
      <c r="C566" s="39" t="str">
        <f>'Q4 Setup'!$C$10</f>
        <v>Rep 4</v>
      </c>
      <c r="D566" s="33"/>
      <c r="E566" s="25"/>
      <c r="F566" s="40">
        <f t="shared" si="258"/>
        <v>0</v>
      </c>
      <c r="G566" s="40" t="str">
        <f t="shared" si="259"/>
        <v/>
      </c>
      <c r="H566" s="41" t="str">
        <f t="shared" si="260"/>
        <v/>
      </c>
      <c r="I566" s="36"/>
      <c r="J566" s="42">
        <f t="shared" si="261"/>
        <v>0</v>
      </c>
      <c r="K566" s="41" t="str">
        <f t="shared" si="262"/>
        <v/>
      </c>
      <c r="L566" s="25"/>
      <c r="M566" s="25"/>
      <c r="N566" s="26"/>
      <c r="O566" s="29">
        <f>IFERROR(('Q4 Setup'!$D$10-'Q4 Setup'!$E$10+SUMIFS($N$4:$N565,$C$4:$C565,'Q4 Setup'!$C$10)-SUMIFS($N$4:$N565,$C$4:$C565,'Q4 Setup'!$C$10,$B$4:$B565,"&lt;"&amp;$B566))/IFERROR(NETWORKDAYS($B566,'Q4 Setup'!$G$4),1),0)</f>
        <v>0</v>
      </c>
      <c r="P566" s="43" t="str">
        <f t="shared" si="263"/>
        <v/>
      </c>
    </row>
    <row r="567" spans="2:17" ht="18.75" customHeight="1" x14ac:dyDescent="0.2">
      <c r="B567" s="31">
        <v>46449</v>
      </c>
      <c r="C567" s="32" t="str">
        <f>'Q4 Setup'!$C$11</f>
        <v>Rep 5</v>
      </c>
      <c r="D567" s="33"/>
      <c r="E567" s="25"/>
      <c r="F567" s="34">
        <f t="shared" si="258"/>
        <v>0</v>
      </c>
      <c r="G567" s="34" t="str">
        <f t="shared" si="259"/>
        <v/>
      </c>
      <c r="H567" s="35" t="str">
        <f t="shared" si="260"/>
        <v/>
      </c>
      <c r="I567" s="36"/>
      <c r="J567" s="37">
        <f t="shared" si="261"/>
        <v>0</v>
      </c>
      <c r="K567" s="35" t="str">
        <f t="shared" si="262"/>
        <v/>
      </c>
      <c r="L567" s="25"/>
      <c r="M567" s="25"/>
      <c r="N567" s="26"/>
      <c r="O567" s="29">
        <f>IFERROR(('Q4 Setup'!$D$11-'Q4 Setup'!$E$11+SUMIFS($N$4:$N566,$C$4:$C566,'Q4 Setup'!$C$11)-SUMIFS($N$4:$N566,$C$4:$C566,'Q4 Setup'!$C$11,$B$4:$B566,"&lt;"&amp;$B567))/IFERROR(NETWORKDAYS($B567,'Q4 Setup'!$G$4),1),0)</f>
        <v>0</v>
      </c>
      <c r="P567" s="38" t="str">
        <f t="shared" si="263"/>
        <v/>
      </c>
    </row>
    <row r="568" spans="2:17" ht="18.75" customHeight="1" x14ac:dyDescent="0.2">
      <c r="B568" s="31">
        <v>46449</v>
      </c>
      <c r="C568" s="39" t="str">
        <f>'Q4 Setup'!$C$12</f>
        <v>Rep 6</v>
      </c>
      <c r="D568" s="33"/>
      <c r="E568" s="25"/>
      <c r="F568" s="40">
        <f t="shared" si="258"/>
        <v>0</v>
      </c>
      <c r="G568" s="40" t="str">
        <f t="shared" si="259"/>
        <v/>
      </c>
      <c r="H568" s="41" t="str">
        <f t="shared" si="260"/>
        <v/>
      </c>
      <c r="I568" s="36"/>
      <c r="J568" s="42">
        <f t="shared" si="261"/>
        <v>0</v>
      </c>
      <c r="K568" s="41" t="str">
        <f t="shared" si="262"/>
        <v/>
      </c>
      <c r="L568" s="25"/>
      <c r="M568" s="25"/>
      <c r="N568" s="26"/>
      <c r="O568" s="29">
        <f>IFERROR(('Q4 Setup'!$D$12-'Q4 Setup'!$E$12+SUMIFS($N$4:$N567,$C$4:$C567,'Q4 Setup'!$C$12)-SUMIFS($N$4:$N567,$C$4:$C567,'Q4 Setup'!$C$12,$B$4:$B567,"&lt;"&amp;$B568))/IFERROR(NETWORKDAYS($B568,'Q4 Setup'!$G$4),1),0)</f>
        <v>0</v>
      </c>
      <c r="P568" s="43" t="str">
        <f t="shared" si="263"/>
        <v/>
      </c>
    </row>
    <row r="569" spans="2:17" ht="18.75" customHeight="1" x14ac:dyDescent="0.2">
      <c r="B569" s="31">
        <v>46449</v>
      </c>
      <c r="C569" s="32" t="str">
        <f>'Q4 Setup'!$C$13</f>
        <v>Rep 7</v>
      </c>
      <c r="D569" s="33"/>
      <c r="E569" s="25"/>
      <c r="F569" s="34">
        <f t="shared" si="258"/>
        <v>0</v>
      </c>
      <c r="G569" s="34" t="str">
        <f t="shared" si="259"/>
        <v/>
      </c>
      <c r="H569" s="35" t="str">
        <f t="shared" si="260"/>
        <v/>
      </c>
      <c r="I569" s="36"/>
      <c r="J569" s="37">
        <f t="shared" si="261"/>
        <v>0</v>
      </c>
      <c r="K569" s="35" t="str">
        <f t="shared" si="262"/>
        <v/>
      </c>
      <c r="L569" s="25"/>
      <c r="M569" s="25"/>
      <c r="N569" s="26"/>
      <c r="O569" s="29">
        <f>IFERROR(('Q4 Setup'!$D$13-'Q4 Setup'!$E$13+SUMIFS($N$4:$N568,$C$4:$C568,'Q4 Setup'!$C$13)-SUMIFS($N$4:$N568,$C$4:$C568,'Q4 Setup'!$C$13,$B$4:$B568,"&lt;"&amp;$B569))/IFERROR(NETWORKDAYS($B569,'Q4 Setup'!$G$4),1),0)</f>
        <v>0</v>
      </c>
      <c r="P569" s="38" t="str">
        <f t="shared" si="263"/>
        <v/>
      </c>
    </row>
    <row r="570" spans="2:17" ht="18.75" customHeight="1" x14ac:dyDescent="0.2">
      <c r="B570" s="31">
        <v>46449</v>
      </c>
      <c r="C570" s="39" t="str">
        <f>'Q4 Setup'!$C$14</f>
        <v>Rep 8</v>
      </c>
      <c r="D570" s="33"/>
      <c r="E570" s="25"/>
      <c r="F570" s="40">
        <f t="shared" si="258"/>
        <v>0</v>
      </c>
      <c r="G570" s="40" t="str">
        <f t="shared" si="259"/>
        <v/>
      </c>
      <c r="H570" s="41" t="str">
        <f t="shared" si="260"/>
        <v/>
      </c>
      <c r="I570" s="36"/>
      <c r="J570" s="42">
        <f t="shared" si="261"/>
        <v>0</v>
      </c>
      <c r="K570" s="41" t="str">
        <f t="shared" si="262"/>
        <v/>
      </c>
      <c r="L570" s="25"/>
      <c r="M570" s="25"/>
      <c r="N570" s="26"/>
      <c r="O570" s="29">
        <f>IFERROR(('Q4 Setup'!$D$14-'Q4 Setup'!$E$14+SUMIFS($N$4:$N569,$C$4:$C569,'Q4 Setup'!$C$14)-SUMIFS($N$4:$N569,$C$4:$C569,'Q4 Setup'!$C$14,$B$4:$B569,"&lt;"&amp;$B570))/IFERROR(NETWORKDAYS($B570,'Q4 Setup'!$G$4),1),0)</f>
        <v>0</v>
      </c>
      <c r="P570" s="43" t="str">
        <f t="shared" si="263"/>
        <v/>
      </c>
    </row>
    <row r="571" spans="2:17" ht="18.75" customHeight="1" x14ac:dyDescent="0.2">
      <c r="B571" s="31">
        <v>46449</v>
      </c>
      <c r="C571" s="32" t="str">
        <f>'Q4 Setup'!$C$15</f>
        <v>Rep 9</v>
      </c>
      <c r="D571" s="33"/>
      <c r="E571" s="25"/>
      <c r="F571" s="34">
        <f t="shared" si="258"/>
        <v>0</v>
      </c>
      <c r="G571" s="34" t="str">
        <f t="shared" si="259"/>
        <v/>
      </c>
      <c r="H571" s="35" t="str">
        <f t="shared" si="260"/>
        <v/>
      </c>
      <c r="I571" s="36"/>
      <c r="J571" s="37">
        <f t="shared" si="261"/>
        <v>0</v>
      </c>
      <c r="K571" s="35" t="str">
        <f t="shared" si="262"/>
        <v/>
      </c>
      <c r="L571" s="25"/>
      <c r="M571" s="25"/>
      <c r="N571" s="26"/>
      <c r="O571" s="29">
        <f>IFERROR(('Q4 Setup'!$D$15-'Q4 Setup'!$E$15+SUMIFS($N$4:$N570,$C$4:$C570,'Q4 Setup'!$C$15)-SUMIFS($N$4:$N570,$C$4:$C570,'Q4 Setup'!$C$15,$B$4:$B570,"&lt;"&amp;$B571))/IFERROR(NETWORKDAYS($B571,'Q4 Setup'!$G$4),1),0)</f>
        <v>0</v>
      </c>
      <c r="P571" s="38" t="str">
        <f t="shared" si="263"/>
        <v/>
      </c>
    </row>
    <row r="572" spans="2:17" ht="18.75" customHeight="1" x14ac:dyDescent="0.2">
      <c r="B572" s="31">
        <v>46449</v>
      </c>
      <c r="C572" s="39" t="str">
        <f>'Q4 Setup'!$C$16</f>
        <v>Rep 10</v>
      </c>
      <c r="D572" s="33"/>
      <c r="E572" s="25"/>
      <c r="F572" s="40">
        <f t="shared" si="258"/>
        <v>0</v>
      </c>
      <c r="G572" s="40" t="str">
        <f t="shared" si="259"/>
        <v/>
      </c>
      <c r="H572" s="41" t="str">
        <f t="shared" si="260"/>
        <v/>
      </c>
      <c r="I572" s="36"/>
      <c r="J572" s="42">
        <f t="shared" si="261"/>
        <v>0</v>
      </c>
      <c r="K572" s="41" t="str">
        <f t="shared" si="262"/>
        <v/>
      </c>
      <c r="L572" s="25"/>
      <c r="M572" s="25"/>
      <c r="N572" s="26"/>
      <c r="O572" s="29">
        <f>IFERROR(('Q4 Setup'!$D$16-'Q4 Setup'!$E$16+SUMIFS($N$4:$N571,$C$4:$C571,'Q4 Setup'!$C$16)-SUMIFS($N$4:$N571,$C$4:$C571,'Q4 Setup'!$C$16,$B$4:$B571,"&lt;"&amp;$B572))/IFERROR(NETWORKDAYS($B572,'Q4 Setup'!$G$4),1),0)</f>
        <v>0</v>
      </c>
      <c r="P572" s="43" t="str">
        <f t="shared" si="263"/>
        <v/>
      </c>
    </row>
    <row r="573" spans="2:17" ht="18.75" customHeight="1" x14ac:dyDescent="0.2">
      <c r="B573" s="31">
        <v>46449</v>
      </c>
      <c r="C573" s="32">
        <f>'Q4 Setup'!$C$17</f>
        <v>0</v>
      </c>
      <c r="D573" s="33"/>
      <c r="E573" s="25"/>
      <c r="F573" s="34">
        <f t="shared" si="258"/>
        <v>0</v>
      </c>
      <c r="G573" s="34" t="str">
        <f t="shared" si="259"/>
        <v/>
      </c>
      <c r="H573" s="35" t="str">
        <f t="shared" si="260"/>
        <v/>
      </c>
      <c r="I573" s="36"/>
      <c r="J573" s="37">
        <f t="shared" si="261"/>
        <v>0</v>
      </c>
      <c r="K573" s="35" t="str">
        <f t="shared" si="262"/>
        <v/>
      </c>
      <c r="L573" s="25"/>
      <c r="M573" s="25"/>
      <c r="N573" s="26"/>
      <c r="O573" s="29">
        <f>IFERROR(('Q4 Setup'!$D$17-'Q4 Setup'!$E$17+SUMIFS($N$4:$N572,$C$4:$C572,'Q4 Setup'!$C$17)-SUMIFS($N$4:$N572,$C$4:$C572,'Q4 Setup'!$C$17,$B$4:$B572,"&lt;"&amp;$B573))/IFERROR(NETWORKDAYS($B573,'Q4 Setup'!$G$4),1),0)</f>
        <v>0</v>
      </c>
      <c r="P573" s="38" t="str">
        <f t="shared" si="263"/>
        <v/>
      </c>
    </row>
    <row r="574" spans="2:17" ht="18.75" customHeight="1" x14ac:dyDescent="0.2">
      <c r="B574" s="31">
        <v>46449</v>
      </c>
      <c r="C574" s="39">
        <f>'Q4 Setup'!$C$18</f>
        <v>0</v>
      </c>
      <c r="D574" s="33"/>
      <c r="E574" s="25"/>
      <c r="F574" s="40">
        <f t="shared" si="258"/>
        <v>0</v>
      </c>
      <c r="G574" s="40" t="str">
        <f t="shared" si="259"/>
        <v/>
      </c>
      <c r="H574" s="41" t="str">
        <f t="shared" si="260"/>
        <v/>
      </c>
      <c r="I574" s="36"/>
      <c r="J574" s="42">
        <f t="shared" si="261"/>
        <v>0</v>
      </c>
      <c r="K574" s="41" t="str">
        <f t="shared" si="262"/>
        <v/>
      </c>
      <c r="L574" s="25"/>
      <c r="M574" s="25"/>
      <c r="N574" s="26"/>
      <c r="O574" s="29">
        <f>IFERROR(('Q4 Setup'!$D$18-'Q4 Setup'!$E$18+SUMIFS($N$4:$N573,$C$4:$C573,'Q4 Setup'!$C$18)-SUMIFS($N$4:$N573,$C$4:$C573,'Q4 Setup'!$C$18,$B$4:$B573,"&lt;"&amp;$B574))/IFERROR(NETWORKDAYS($B574,'Q4 Setup'!$G$4),1),0)</f>
        <v>0</v>
      </c>
      <c r="P574" s="43" t="str">
        <f t="shared" si="263"/>
        <v/>
      </c>
    </row>
    <row r="575" spans="2:17" ht="4.5" customHeight="1" x14ac:dyDescent="0.2"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</row>
    <row r="576" spans="2:17" ht="18.75" customHeight="1" x14ac:dyDescent="0.2">
      <c r="B576" s="31">
        <v>46450</v>
      </c>
      <c r="C576" s="32" t="str">
        <f>'Q4 Setup'!$C$7</f>
        <v>Rep 1</v>
      </c>
      <c r="D576" s="33"/>
      <c r="E576" s="25"/>
      <c r="F576" s="34">
        <f t="shared" ref="F576:F587" si="264">IFERROR(D576*7.5,"")</f>
        <v>0</v>
      </c>
      <c r="G576" s="34" t="str">
        <f t="shared" ref="G576:G587" si="265">IFERROR(E576/D576,"")</f>
        <v/>
      </c>
      <c r="H576" s="35" t="str">
        <f t="shared" ref="H576:H587" si="266">IFERROR(E576/F576,"")</f>
        <v/>
      </c>
      <c r="I576" s="36"/>
      <c r="J576" s="37">
        <f t="shared" ref="J576:J587" si="267">IFERROR(D576*0.375/24,"")</f>
        <v>0</v>
      </c>
      <c r="K576" s="35" t="str">
        <f t="shared" ref="K576:K587" si="268">IFERROR(I576/J576,"")</f>
        <v/>
      </c>
      <c r="L576" s="25"/>
      <c r="M576" s="25"/>
      <c r="N576" s="26"/>
      <c r="O576" s="29">
        <f>IFERROR(('Q4 Setup'!$D$7-'Q4 Setup'!$E$7+SUMIFS($N$4:$N575,$C$4:$C575,'Q4 Setup'!$C$7)-SUMIFS($N$4:$N575,$C$4:$C575,'Q4 Setup'!$C$7,$B$4:$B575,"&lt;"&amp;$B576))/IFERROR(NETWORKDAYS($B576,'Q4 Setup'!$G$4),1),0)</f>
        <v>0</v>
      </c>
      <c r="P576" s="38" t="str">
        <f t="shared" ref="P576:P587" si="269">IFERROR(N576/O576,"")</f>
        <v/>
      </c>
    </row>
    <row r="577" spans="2:17" ht="18.75" customHeight="1" x14ac:dyDescent="0.2">
      <c r="B577" s="31">
        <v>46450</v>
      </c>
      <c r="C577" s="39" t="str">
        <f>'Q4 Setup'!$C$8</f>
        <v>Rep 2</v>
      </c>
      <c r="D577" s="33"/>
      <c r="E577" s="25"/>
      <c r="F577" s="40">
        <f t="shared" si="264"/>
        <v>0</v>
      </c>
      <c r="G577" s="40" t="str">
        <f t="shared" si="265"/>
        <v/>
      </c>
      <c r="H577" s="41" t="str">
        <f t="shared" si="266"/>
        <v/>
      </c>
      <c r="I577" s="36"/>
      <c r="J577" s="42">
        <f t="shared" si="267"/>
        <v>0</v>
      </c>
      <c r="K577" s="41" t="str">
        <f t="shared" si="268"/>
        <v/>
      </c>
      <c r="L577" s="25"/>
      <c r="M577" s="25"/>
      <c r="N577" s="26"/>
      <c r="O577" s="29">
        <f>IFERROR(('Q4 Setup'!$D$8-'Q4 Setup'!$E$8+SUMIFS($N$4:$N576,$C$4:$C576,'Q4 Setup'!$C$8)-SUMIFS($N$4:$N576,$C$4:$C576,'Q4 Setup'!$C$8,$B$4:$B576,"&lt;"&amp;$B577))/IFERROR(NETWORKDAYS($B577,'Q4 Setup'!$G$4),1),0)</f>
        <v>0</v>
      </c>
      <c r="P577" s="43" t="str">
        <f t="shared" si="269"/>
        <v/>
      </c>
    </row>
    <row r="578" spans="2:17" ht="18.75" customHeight="1" x14ac:dyDescent="0.2">
      <c r="B578" s="31">
        <v>46450</v>
      </c>
      <c r="C578" s="32" t="str">
        <f>'Q4 Setup'!$C$9</f>
        <v>Rep 3</v>
      </c>
      <c r="D578" s="33"/>
      <c r="E578" s="25"/>
      <c r="F578" s="34">
        <f t="shared" si="264"/>
        <v>0</v>
      </c>
      <c r="G578" s="34" t="str">
        <f t="shared" si="265"/>
        <v/>
      </c>
      <c r="H578" s="35" t="str">
        <f t="shared" si="266"/>
        <v/>
      </c>
      <c r="I578" s="36"/>
      <c r="J578" s="37">
        <f t="shared" si="267"/>
        <v>0</v>
      </c>
      <c r="K578" s="35" t="str">
        <f t="shared" si="268"/>
        <v/>
      </c>
      <c r="L578" s="25"/>
      <c r="M578" s="25"/>
      <c r="N578" s="26"/>
      <c r="O578" s="29">
        <f>IFERROR(('Q4 Setup'!$D$9-'Q4 Setup'!$E$9+SUMIFS($N$4:$N577,$C$4:$C577,'Q4 Setup'!$C$9)-SUMIFS($N$4:$N577,$C$4:$C577,'Q4 Setup'!$C$9,$B$4:$B577,"&lt;"&amp;$B578))/IFERROR(NETWORKDAYS($B578,'Q4 Setup'!$G$4),1),0)</f>
        <v>0</v>
      </c>
      <c r="P578" s="38" t="str">
        <f t="shared" si="269"/>
        <v/>
      </c>
    </row>
    <row r="579" spans="2:17" ht="18.75" customHeight="1" x14ac:dyDescent="0.2">
      <c r="B579" s="31">
        <v>46450</v>
      </c>
      <c r="C579" s="39" t="str">
        <f>'Q4 Setup'!$C$10</f>
        <v>Rep 4</v>
      </c>
      <c r="D579" s="33"/>
      <c r="E579" s="25"/>
      <c r="F579" s="40">
        <f t="shared" si="264"/>
        <v>0</v>
      </c>
      <c r="G579" s="40" t="str">
        <f t="shared" si="265"/>
        <v/>
      </c>
      <c r="H579" s="41" t="str">
        <f t="shared" si="266"/>
        <v/>
      </c>
      <c r="I579" s="36"/>
      <c r="J579" s="42">
        <f t="shared" si="267"/>
        <v>0</v>
      </c>
      <c r="K579" s="41" t="str">
        <f t="shared" si="268"/>
        <v/>
      </c>
      <c r="L579" s="25"/>
      <c r="M579" s="25"/>
      <c r="N579" s="26"/>
      <c r="O579" s="29">
        <f>IFERROR(('Q4 Setup'!$D$10-'Q4 Setup'!$E$10+SUMIFS($N$4:$N578,$C$4:$C578,'Q4 Setup'!$C$10)-SUMIFS($N$4:$N578,$C$4:$C578,'Q4 Setup'!$C$10,$B$4:$B578,"&lt;"&amp;$B579))/IFERROR(NETWORKDAYS($B579,'Q4 Setup'!$G$4),1),0)</f>
        <v>0</v>
      </c>
      <c r="P579" s="43" t="str">
        <f t="shared" si="269"/>
        <v/>
      </c>
    </row>
    <row r="580" spans="2:17" ht="18.75" customHeight="1" x14ac:dyDescent="0.2">
      <c r="B580" s="31">
        <v>46450</v>
      </c>
      <c r="C580" s="32" t="str">
        <f>'Q4 Setup'!$C$11</f>
        <v>Rep 5</v>
      </c>
      <c r="D580" s="33"/>
      <c r="E580" s="25"/>
      <c r="F580" s="34">
        <f t="shared" si="264"/>
        <v>0</v>
      </c>
      <c r="G580" s="34" t="str">
        <f t="shared" si="265"/>
        <v/>
      </c>
      <c r="H580" s="35" t="str">
        <f t="shared" si="266"/>
        <v/>
      </c>
      <c r="I580" s="36"/>
      <c r="J580" s="37">
        <f t="shared" si="267"/>
        <v>0</v>
      </c>
      <c r="K580" s="35" t="str">
        <f t="shared" si="268"/>
        <v/>
      </c>
      <c r="L580" s="25"/>
      <c r="M580" s="25"/>
      <c r="N580" s="26"/>
      <c r="O580" s="29">
        <f>IFERROR(('Q4 Setup'!$D$11-'Q4 Setup'!$E$11+SUMIFS($N$4:$N579,$C$4:$C579,'Q4 Setup'!$C$11)-SUMIFS($N$4:$N579,$C$4:$C579,'Q4 Setup'!$C$11,$B$4:$B579,"&lt;"&amp;$B580))/IFERROR(NETWORKDAYS($B580,'Q4 Setup'!$G$4),1),0)</f>
        <v>0</v>
      </c>
      <c r="P580" s="38" t="str">
        <f t="shared" si="269"/>
        <v/>
      </c>
    </row>
    <row r="581" spans="2:17" ht="18.75" customHeight="1" x14ac:dyDescent="0.2">
      <c r="B581" s="31">
        <v>46450</v>
      </c>
      <c r="C581" s="39" t="str">
        <f>'Q4 Setup'!$C$12</f>
        <v>Rep 6</v>
      </c>
      <c r="D581" s="33"/>
      <c r="E581" s="25"/>
      <c r="F581" s="40">
        <f t="shared" si="264"/>
        <v>0</v>
      </c>
      <c r="G581" s="40" t="str">
        <f t="shared" si="265"/>
        <v/>
      </c>
      <c r="H581" s="41" t="str">
        <f t="shared" si="266"/>
        <v/>
      </c>
      <c r="I581" s="36"/>
      <c r="J581" s="42">
        <f t="shared" si="267"/>
        <v>0</v>
      </c>
      <c r="K581" s="41" t="str">
        <f t="shared" si="268"/>
        <v/>
      </c>
      <c r="L581" s="25"/>
      <c r="M581" s="25"/>
      <c r="N581" s="26"/>
      <c r="O581" s="29">
        <f>IFERROR(('Q4 Setup'!$D$12-'Q4 Setup'!$E$12+SUMIFS($N$4:$N580,$C$4:$C580,'Q4 Setup'!$C$12)-SUMIFS($N$4:$N580,$C$4:$C580,'Q4 Setup'!$C$12,$B$4:$B580,"&lt;"&amp;$B581))/IFERROR(NETWORKDAYS($B581,'Q4 Setup'!$G$4),1),0)</f>
        <v>0</v>
      </c>
      <c r="P581" s="43" t="str">
        <f t="shared" si="269"/>
        <v/>
      </c>
    </row>
    <row r="582" spans="2:17" ht="18.75" customHeight="1" x14ac:dyDescent="0.2">
      <c r="B582" s="31">
        <v>46450</v>
      </c>
      <c r="C582" s="32" t="str">
        <f>'Q4 Setup'!$C$13</f>
        <v>Rep 7</v>
      </c>
      <c r="D582" s="33"/>
      <c r="E582" s="25"/>
      <c r="F582" s="34">
        <f t="shared" si="264"/>
        <v>0</v>
      </c>
      <c r="G582" s="34" t="str">
        <f t="shared" si="265"/>
        <v/>
      </c>
      <c r="H582" s="35" t="str">
        <f t="shared" si="266"/>
        <v/>
      </c>
      <c r="I582" s="36"/>
      <c r="J582" s="37">
        <f t="shared" si="267"/>
        <v>0</v>
      </c>
      <c r="K582" s="35" t="str">
        <f t="shared" si="268"/>
        <v/>
      </c>
      <c r="L582" s="25"/>
      <c r="M582" s="25"/>
      <c r="N582" s="26"/>
      <c r="O582" s="29">
        <f>IFERROR(('Q4 Setup'!$D$13-'Q4 Setup'!$E$13+SUMIFS($N$4:$N581,$C$4:$C581,'Q4 Setup'!$C$13)-SUMIFS($N$4:$N581,$C$4:$C581,'Q4 Setup'!$C$13,$B$4:$B581,"&lt;"&amp;$B582))/IFERROR(NETWORKDAYS($B582,'Q4 Setup'!$G$4),1),0)</f>
        <v>0</v>
      </c>
      <c r="P582" s="38" t="str">
        <f t="shared" si="269"/>
        <v/>
      </c>
    </row>
    <row r="583" spans="2:17" ht="18.75" customHeight="1" x14ac:dyDescent="0.2">
      <c r="B583" s="31">
        <v>46450</v>
      </c>
      <c r="C583" s="39" t="str">
        <f>'Q4 Setup'!$C$14</f>
        <v>Rep 8</v>
      </c>
      <c r="D583" s="33"/>
      <c r="E583" s="25"/>
      <c r="F583" s="40">
        <f t="shared" si="264"/>
        <v>0</v>
      </c>
      <c r="G583" s="40" t="str">
        <f t="shared" si="265"/>
        <v/>
      </c>
      <c r="H583" s="41" t="str">
        <f t="shared" si="266"/>
        <v/>
      </c>
      <c r="I583" s="36"/>
      <c r="J583" s="42">
        <f t="shared" si="267"/>
        <v>0</v>
      </c>
      <c r="K583" s="41" t="str">
        <f t="shared" si="268"/>
        <v/>
      </c>
      <c r="L583" s="25"/>
      <c r="M583" s="25"/>
      <c r="N583" s="26"/>
      <c r="O583" s="29">
        <f>IFERROR(('Q4 Setup'!$D$14-'Q4 Setup'!$E$14+SUMIFS($N$4:$N582,$C$4:$C582,'Q4 Setup'!$C$14)-SUMIFS($N$4:$N582,$C$4:$C582,'Q4 Setup'!$C$14,$B$4:$B582,"&lt;"&amp;$B583))/IFERROR(NETWORKDAYS($B583,'Q4 Setup'!$G$4),1),0)</f>
        <v>0</v>
      </c>
      <c r="P583" s="43" t="str">
        <f t="shared" si="269"/>
        <v/>
      </c>
    </row>
    <row r="584" spans="2:17" ht="18.75" customHeight="1" x14ac:dyDescent="0.2">
      <c r="B584" s="31">
        <v>46450</v>
      </c>
      <c r="C584" s="32" t="str">
        <f>'Q4 Setup'!$C$15</f>
        <v>Rep 9</v>
      </c>
      <c r="D584" s="33"/>
      <c r="E584" s="25"/>
      <c r="F584" s="34">
        <f t="shared" si="264"/>
        <v>0</v>
      </c>
      <c r="G584" s="34" t="str">
        <f t="shared" si="265"/>
        <v/>
      </c>
      <c r="H584" s="35" t="str">
        <f t="shared" si="266"/>
        <v/>
      </c>
      <c r="I584" s="36"/>
      <c r="J584" s="37">
        <f t="shared" si="267"/>
        <v>0</v>
      </c>
      <c r="K584" s="35" t="str">
        <f t="shared" si="268"/>
        <v/>
      </c>
      <c r="L584" s="25"/>
      <c r="M584" s="25"/>
      <c r="N584" s="26"/>
      <c r="O584" s="29">
        <f>IFERROR(('Q4 Setup'!$D$15-'Q4 Setup'!$E$15+SUMIFS($N$4:$N583,$C$4:$C583,'Q4 Setup'!$C$15)-SUMIFS($N$4:$N583,$C$4:$C583,'Q4 Setup'!$C$15,$B$4:$B583,"&lt;"&amp;$B584))/IFERROR(NETWORKDAYS($B584,'Q4 Setup'!$G$4),1),0)</f>
        <v>0</v>
      </c>
      <c r="P584" s="38" t="str">
        <f t="shared" si="269"/>
        <v/>
      </c>
    </row>
    <row r="585" spans="2:17" ht="18.75" customHeight="1" x14ac:dyDescent="0.2">
      <c r="B585" s="31">
        <v>46450</v>
      </c>
      <c r="C585" s="39" t="str">
        <f>'Q4 Setup'!$C$16</f>
        <v>Rep 10</v>
      </c>
      <c r="D585" s="33"/>
      <c r="E585" s="25"/>
      <c r="F585" s="40">
        <f t="shared" si="264"/>
        <v>0</v>
      </c>
      <c r="G585" s="40" t="str">
        <f t="shared" si="265"/>
        <v/>
      </c>
      <c r="H585" s="41" t="str">
        <f t="shared" si="266"/>
        <v/>
      </c>
      <c r="I585" s="36"/>
      <c r="J585" s="42">
        <f t="shared" si="267"/>
        <v>0</v>
      </c>
      <c r="K585" s="41" t="str">
        <f t="shared" si="268"/>
        <v/>
      </c>
      <c r="L585" s="25"/>
      <c r="M585" s="25"/>
      <c r="N585" s="26"/>
      <c r="O585" s="29">
        <f>IFERROR(('Q4 Setup'!$D$16-'Q4 Setup'!$E$16+SUMIFS($N$4:$N584,$C$4:$C584,'Q4 Setup'!$C$16)-SUMIFS($N$4:$N584,$C$4:$C584,'Q4 Setup'!$C$16,$B$4:$B584,"&lt;"&amp;$B585))/IFERROR(NETWORKDAYS($B585,'Q4 Setup'!$G$4),1),0)</f>
        <v>0</v>
      </c>
      <c r="P585" s="43" t="str">
        <f t="shared" si="269"/>
        <v/>
      </c>
    </row>
    <row r="586" spans="2:17" ht="18.75" customHeight="1" x14ac:dyDescent="0.2">
      <c r="B586" s="31">
        <v>46450</v>
      </c>
      <c r="C586" s="32">
        <f>'Q4 Setup'!$C$17</f>
        <v>0</v>
      </c>
      <c r="D586" s="33"/>
      <c r="E586" s="25"/>
      <c r="F586" s="34">
        <f t="shared" si="264"/>
        <v>0</v>
      </c>
      <c r="G586" s="34" t="str">
        <f t="shared" si="265"/>
        <v/>
      </c>
      <c r="H586" s="35" t="str">
        <f t="shared" si="266"/>
        <v/>
      </c>
      <c r="I586" s="36"/>
      <c r="J586" s="37">
        <f t="shared" si="267"/>
        <v>0</v>
      </c>
      <c r="K586" s="35" t="str">
        <f t="shared" si="268"/>
        <v/>
      </c>
      <c r="L586" s="25"/>
      <c r="M586" s="25"/>
      <c r="N586" s="26"/>
      <c r="O586" s="29">
        <f>IFERROR(('Q4 Setup'!$D$17-'Q4 Setup'!$E$17+SUMIFS($N$4:$N585,$C$4:$C585,'Q4 Setup'!$C$17)-SUMIFS($N$4:$N585,$C$4:$C585,'Q4 Setup'!$C$17,$B$4:$B585,"&lt;"&amp;$B586))/IFERROR(NETWORKDAYS($B586,'Q4 Setup'!$G$4),1),0)</f>
        <v>0</v>
      </c>
      <c r="P586" s="38" t="str">
        <f t="shared" si="269"/>
        <v/>
      </c>
    </row>
    <row r="587" spans="2:17" ht="18.75" customHeight="1" x14ac:dyDescent="0.2">
      <c r="B587" s="31">
        <v>46450</v>
      </c>
      <c r="C587" s="39">
        <f>'Q4 Setup'!$C$18</f>
        <v>0</v>
      </c>
      <c r="D587" s="33"/>
      <c r="E587" s="25"/>
      <c r="F587" s="40">
        <f t="shared" si="264"/>
        <v>0</v>
      </c>
      <c r="G587" s="40" t="str">
        <f t="shared" si="265"/>
        <v/>
      </c>
      <c r="H587" s="41" t="str">
        <f t="shared" si="266"/>
        <v/>
      </c>
      <c r="I587" s="36"/>
      <c r="J587" s="42">
        <f t="shared" si="267"/>
        <v>0</v>
      </c>
      <c r="K587" s="41" t="str">
        <f t="shared" si="268"/>
        <v/>
      </c>
      <c r="L587" s="25"/>
      <c r="M587" s="25"/>
      <c r="N587" s="26"/>
      <c r="O587" s="29">
        <f>IFERROR(('Q4 Setup'!$D$18-'Q4 Setup'!$E$18+SUMIFS($N$4:$N586,$C$4:$C586,'Q4 Setup'!$C$18)-SUMIFS($N$4:$N586,$C$4:$C586,'Q4 Setup'!$C$18,$B$4:$B586,"&lt;"&amp;$B587))/IFERROR(NETWORKDAYS($B587,'Q4 Setup'!$G$4),1),0)</f>
        <v>0</v>
      </c>
      <c r="P587" s="43" t="str">
        <f t="shared" si="269"/>
        <v/>
      </c>
    </row>
    <row r="588" spans="2:17" ht="4.5" customHeight="1" x14ac:dyDescent="0.2"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</row>
    <row r="589" spans="2:17" ht="18.75" customHeight="1" x14ac:dyDescent="0.2">
      <c r="B589" s="31">
        <v>46451</v>
      </c>
      <c r="C589" s="32" t="str">
        <f>'Q4 Setup'!$C$7</f>
        <v>Rep 1</v>
      </c>
      <c r="D589" s="33"/>
      <c r="E589" s="25"/>
      <c r="F589" s="34">
        <f t="shared" ref="F589:F600" si="270">IFERROR(D589*7.5,"")</f>
        <v>0</v>
      </c>
      <c r="G589" s="34" t="str">
        <f t="shared" ref="G589:G600" si="271">IFERROR(E589/D589,"")</f>
        <v/>
      </c>
      <c r="H589" s="35" t="str">
        <f t="shared" ref="H589:H600" si="272">IFERROR(E589/F589,"")</f>
        <v/>
      </c>
      <c r="I589" s="36"/>
      <c r="J589" s="37">
        <f t="shared" ref="J589:J600" si="273">IFERROR(D589*0.375/24,"")</f>
        <v>0</v>
      </c>
      <c r="K589" s="35" t="str">
        <f t="shared" ref="K589:K600" si="274">IFERROR(I589/J589,"")</f>
        <v/>
      </c>
      <c r="L589" s="25"/>
      <c r="M589" s="25"/>
      <c r="N589" s="26"/>
      <c r="O589" s="29">
        <f>IFERROR(('Q4 Setup'!$D$7-'Q4 Setup'!$E$7+SUMIFS($N$4:$N588,$C$4:$C588,'Q4 Setup'!$C$7)-SUMIFS($N$4:$N588,$C$4:$C588,'Q4 Setup'!$C$7,$B$4:$B588,"&lt;"&amp;$B589))/IFERROR(NETWORKDAYS($B589,'Q4 Setup'!$G$4),1),0)</f>
        <v>0</v>
      </c>
      <c r="P589" s="38" t="str">
        <f t="shared" ref="P589:P600" si="275">IFERROR(N589/O589,"")</f>
        <v/>
      </c>
    </row>
    <row r="590" spans="2:17" ht="18.75" customHeight="1" x14ac:dyDescent="0.2">
      <c r="B590" s="31">
        <v>46451</v>
      </c>
      <c r="C590" s="39" t="str">
        <f>'Q4 Setup'!$C$8</f>
        <v>Rep 2</v>
      </c>
      <c r="D590" s="33"/>
      <c r="E590" s="25"/>
      <c r="F590" s="40">
        <f t="shared" si="270"/>
        <v>0</v>
      </c>
      <c r="G590" s="40" t="str">
        <f t="shared" si="271"/>
        <v/>
      </c>
      <c r="H590" s="41" t="str">
        <f t="shared" si="272"/>
        <v/>
      </c>
      <c r="I590" s="36"/>
      <c r="J590" s="42">
        <f t="shared" si="273"/>
        <v>0</v>
      </c>
      <c r="K590" s="41" t="str">
        <f t="shared" si="274"/>
        <v/>
      </c>
      <c r="L590" s="25"/>
      <c r="M590" s="25"/>
      <c r="N590" s="26"/>
      <c r="O590" s="29">
        <f>IFERROR(('Q4 Setup'!$D$8-'Q4 Setup'!$E$8+SUMIFS($N$4:$N589,$C$4:$C589,'Q4 Setup'!$C$8)-SUMIFS($N$4:$N589,$C$4:$C589,'Q4 Setup'!$C$8,$B$4:$B589,"&lt;"&amp;$B590))/IFERROR(NETWORKDAYS($B590,'Q4 Setup'!$G$4),1),0)</f>
        <v>0</v>
      </c>
      <c r="P590" s="43" t="str">
        <f t="shared" si="275"/>
        <v/>
      </c>
    </row>
    <row r="591" spans="2:17" ht="18.75" customHeight="1" x14ac:dyDescent="0.2">
      <c r="B591" s="31">
        <v>46451</v>
      </c>
      <c r="C591" s="32" t="str">
        <f>'Q4 Setup'!$C$9</f>
        <v>Rep 3</v>
      </c>
      <c r="D591" s="33"/>
      <c r="E591" s="25"/>
      <c r="F591" s="34">
        <f t="shared" si="270"/>
        <v>0</v>
      </c>
      <c r="G591" s="34" t="str">
        <f t="shared" si="271"/>
        <v/>
      </c>
      <c r="H591" s="35" t="str">
        <f t="shared" si="272"/>
        <v/>
      </c>
      <c r="I591" s="36"/>
      <c r="J591" s="37">
        <f t="shared" si="273"/>
        <v>0</v>
      </c>
      <c r="K591" s="35" t="str">
        <f t="shared" si="274"/>
        <v/>
      </c>
      <c r="L591" s="25"/>
      <c r="M591" s="25"/>
      <c r="N591" s="26"/>
      <c r="O591" s="29">
        <f>IFERROR(('Q4 Setup'!$D$9-'Q4 Setup'!$E$9+SUMIFS($N$4:$N590,$C$4:$C590,'Q4 Setup'!$C$9)-SUMIFS($N$4:$N590,$C$4:$C590,'Q4 Setup'!$C$9,$B$4:$B590,"&lt;"&amp;$B591))/IFERROR(NETWORKDAYS($B591,'Q4 Setup'!$G$4),1),0)</f>
        <v>0</v>
      </c>
      <c r="P591" s="38" t="str">
        <f t="shared" si="275"/>
        <v/>
      </c>
    </row>
    <row r="592" spans="2:17" ht="18.75" customHeight="1" x14ac:dyDescent="0.2">
      <c r="B592" s="31">
        <v>46451</v>
      </c>
      <c r="C592" s="39" t="str">
        <f>'Q4 Setup'!$C$10</f>
        <v>Rep 4</v>
      </c>
      <c r="D592" s="33"/>
      <c r="E592" s="25"/>
      <c r="F592" s="40">
        <f t="shared" si="270"/>
        <v>0</v>
      </c>
      <c r="G592" s="40" t="str">
        <f t="shared" si="271"/>
        <v/>
      </c>
      <c r="H592" s="41" t="str">
        <f t="shared" si="272"/>
        <v/>
      </c>
      <c r="I592" s="36"/>
      <c r="J592" s="42">
        <f t="shared" si="273"/>
        <v>0</v>
      </c>
      <c r="K592" s="41" t="str">
        <f t="shared" si="274"/>
        <v/>
      </c>
      <c r="L592" s="25"/>
      <c r="M592" s="25"/>
      <c r="N592" s="26"/>
      <c r="O592" s="29">
        <f>IFERROR(('Q4 Setup'!$D$10-'Q4 Setup'!$E$10+SUMIFS($N$4:$N591,$C$4:$C591,'Q4 Setup'!$C$10)-SUMIFS($N$4:$N591,$C$4:$C591,'Q4 Setup'!$C$10,$B$4:$B591,"&lt;"&amp;$B592))/IFERROR(NETWORKDAYS($B592,'Q4 Setup'!$G$4),1),0)</f>
        <v>0</v>
      </c>
      <c r="P592" s="43" t="str">
        <f t="shared" si="275"/>
        <v/>
      </c>
    </row>
    <row r="593" spans="2:17" ht="18.75" customHeight="1" x14ac:dyDescent="0.2">
      <c r="B593" s="31">
        <v>46451</v>
      </c>
      <c r="C593" s="32" t="str">
        <f>'Q4 Setup'!$C$11</f>
        <v>Rep 5</v>
      </c>
      <c r="D593" s="33"/>
      <c r="E593" s="25"/>
      <c r="F593" s="34">
        <f t="shared" si="270"/>
        <v>0</v>
      </c>
      <c r="G593" s="34" t="str">
        <f t="shared" si="271"/>
        <v/>
      </c>
      <c r="H593" s="35" t="str">
        <f t="shared" si="272"/>
        <v/>
      </c>
      <c r="I593" s="36"/>
      <c r="J593" s="37">
        <f t="shared" si="273"/>
        <v>0</v>
      </c>
      <c r="K593" s="35" t="str">
        <f t="shared" si="274"/>
        <v/>
      </c>
      <c r="L593" s="25"/>
      <c r="M593" s="25"/>
      <c r="N593" s="26"/>
      <c r="O593" s="29">
        <f>IFERROR(('Q4 Setup'!$D$11-'Q4 Setup'!$E$11+SUMIFS($N$4:$N592,$C$4:$C592,'Q4 Setup'!$C$11)-SUMIFS($N$4:$N592,$C$4:$C592,'Q4 Setup'!$C$11,$B$4:$B592,"&lt;"&amp;$B593))/IFERROR(NETWORKDAYS($B593,'Q4 Setup'!$G$4),1),0)</f>
        <v>0</v>
      </c>
      <c r="P593" s="38" t="str">
        <f t="shared" si="275"/>
        <v/>
      </c>
    </row>
    <row r="594" spans="2:17" ht="18.75" customHeight="1" x14ac:dyDescent="0.2">
      <c r="B594" s="31">
        <v>46451</v>
      </c>
      <c r="C594" s="39" t="str">
        <f>'Q4 Setup'!$C$12</f>
        <v>Rep 6</v>
      </c>
      <c r="D594" s="33"/>
      <c r="E594" s="25"/>
      <c r="F594" s="40">
        <f t="shared" si="270"/>
        <v>0</v>
      </c>
      <c r="G594" s="40" t="str">
        <f t="shared" si="271"/>
        <v/>
      </c>
      <c r="H594" s="41" t="str">
        <f t="shared" si="272"/>
        <v/>
      </c>
      <c r="I594" s="36"/>
      <c r="J594" s="42">
        <f t="shared" si="273"/>
        <v>0</v>
      </c>
      <c r="K594" s="41" t="str">
        <f t="shared" si="274"/>
        <v/>
      </c>
      <c r="L594" s="25"/>
      <c r="M594" s="25"/>
      <c r="N594" s="26"/>
      <c r="O594" s="29">
        <f>IFERROR(('Q4 Setup'!$D$12-'Q4 Setup'!$E$12+SUMIFS($N$4:$N593,$C$4:$C593,'Q4 Setup'!$C$12)-SUMIFS($N$4:$N593,$C$4:$C593,'Q4 Setup'!$C$12,$B$4:$B593,"&lt;"&amp;$B594))/IFERROR(NETWORKDAYS($B594,'Q4 Setup'!$G$4),1),0)</f>
        <v>0</v>
      </c>
      <c r="P594" s="43" t="str">
        <f t="shared" si="275"/>
        <v/>
      </c>
    </row>
    <row r="595" spans="2:17" ht="18.75" customHeight="1" x14ac:dyDescent="0.2">
      <c r="B595" s="31">
        <v>46451</v>
      </c>
      <c r="C595" s="32" t="str">
        <f>'Q4 Setup'!$C$13</f>
        <v>Rep 7</v>
      </c>
      <c r="D595" s="33"/>
      <c r="E595" s="25"/>
      <c r="F595" s="34">
        <f t="shared" si="270"/>
        <v>0</v>
      </c>
      <c r="G595" s="34" t="str">
        <f t="shared" si="271"/>
        <v/>
      </c>
      <c r="H595" s="35" t="str">
        <f t="shared" si="272"/>
        <v/>
      </c>
      <c r="I595" s="36"/>
      <c r="J595" s="37">
        <f t="shared" si="273"/>
        <v>0</v>
      </c>
      <c r="K595" s="35" t="str">
        <f t="shared" si="274"/>
        <v/>
      </c>
      <c r="L595" s="25"/>
      <c r="M595" s="25"/>
      <c r="N595" s="26"/>
      <c r="O595" s="29">
        <f>IFERROR(('Q4 Setup'!$D$13-'Q4 Setup'!$E$13+SUMIFS($N$4:$N594,$C$4:$C594,'Q4 Setup'!$C$13)-SUMIFS($N$4:$N594,$C$4:$C594,'Q4 Setup'!$C$13,$B$4:$B594,"&lt;"&amp;$B595))/IFERROR(NETWORKDAYS($B595,'Q4 Setup'!$G$4),1),0)</f>
        <v>0</v>
      </c>
      <c r="P595" s="38" t="str">
        <f t="shared" si="275"/>
        <v/>
      </c>
    </row>
    <row r="596" spans="2:17" ht="18.75" customHeight="1" x14ac:dyDescent="0.2">
      <c r="B596" s="31">
        <v>46451</v>
      </c>
      <c r="C596" s="39" t="str">
        <f>'Q4 Setup'!$C$14</f>
        <v>Rep 8</v>
      </c>
      <c r="D596" s="33"/>
      <c r="E596" s="25"/>
      <c r="F596" s="40">
        <f t="shared" si="270"/>
        <v>0</v>
      </c>
      <c r="G596" s="40" t="str">
        <f t="shared" si="271"/>
        <v/>
      </c>
      <c r="H596" s="41" t="str">
        <f t="shared" si="272"/>
        <v/>
      </c>
      <c r="I596" s="36"/>
      <c r="J596" s="42">
        <f t="shared" si="273"/>
        <v>0</v>
      </c>
      <c r="K596" s="41" t="str">
        <f t="shared" si="274"/>
        <v/>
      </c>
      <c r="L596" s="25"/>
      <c r="M596" s="25"/>
      <c r="N596" s="26"/>
      <c r="O596" s="29">
        <f>IFERROR(('Q4 Setup'!$D$14-'Q4 Setup'!$E$14+SUMIFS($N$4:$N595,$C$4:$C595,'Q4 Setup'!$C$14)-SUMIFS($N$4:$N595,$C$4:$C595,'Q4 Setup'!$C$14,$B$4:$B595,"&lt;"&amp;$B596))/IFERROR(NETWORKDAYS($B596,'Q4 Setup'!$G$4),1),0)</f>
        <v>0</v>
      </c>
      <c r="P596" s="43" t="str">
        <f t="shared" si="275"/>
        <v/>
      </c>
    </row>
    <row r="597" spans="2:17" ht="18.75" customHeight="1" x14ac:dyDescent="0.2">
      <c r="B597" s="31">
        <v>46451</v>
      </c>
      <c r="C597" s="32" t="str">
        <f>'Q4 Setup'!$C$15</f>
        <v>Rep 9</v>
      </c>
      <c r="D597" s="33"/>
      <c r="E597" s="25"/>
      <c r="F597" s="34">
        <f t="shared" si="270"/>
        <v>0</v>
      </c>
      <c r="G597" s="34" t="str">
        <f t="shared" si="271"/>
        <v/>
      </c>
      <c r="H597" s="35" t="str">
        <f t="shared" si="272"/>
        <v/>
      </c>
      <c r="I597" s="36"/>
      <c r="J597" s="37">
        <f t="shared" si="273"/>
        <v>0</v>
      </c>
      <c r="K597" s="35" t="str">
        <f t="shared" si="274"/>
        <v/>
      </c>
      <c r="L597" s="25"/>
      <c r="M597" s="25"/>
      <c r="N597" s="26"/>
      <c r="O597" s="29">
        <f>IFERROR(('Q4 Setup'!$D$15-'Q4 Setup'!$E$15+SUMIFS($N$4:$N596,$C$4:$C596,'Q4 Setup'!$C$15)-SUMIFS($N$4:$N596,$C$4:$C596,'Q4 Setup'!$C$15,$B$4:$B596,"&lt;"&amp;$B597))/IFERROR(NETWORKDAYS($B597,'Q4 Setup'!$G$4),1),0)</f>
        <v>0</v>
      </c>
      <c r="P597" s="38" t="str">
        <f t="shared" si="275"/>
        <v/>
      </c>
    </row>
    <row r="598" spans="2:17" ht="18.75" customHeight="1" x14ac:dyDescent="0.2">
      <c r="B598" s="31">
        <v>46451</v>
      </c>
      <c r="C598" s="39" t="str">
        <f>'Q4 Setup'!$C$16</f>
        <v>Rep 10</v>
      </c>
      <c r="D598" s="33"/>
      <c r="E598" s="25"/>
      <c r="F598" s="40">
        <f t="shared" si="270"/>
        <v>0</v>
      </c>
      <c r="G598" s="40" t="str">
        <f t="shared" si="271"/>
        <v/>
      </c>
      <c r="H598" s="41" t="str">
        <f t="shared" si="272"/>
        <v/>
      </c>
      <c r="I598" s="36"/>
      <c r="J598" s="42">
        <f t="shared" si="273"/>
        <v>0</v>
      </c>
      <c r="K598" s="41" t="str">
        <f t="shared" si="274"/>
        <v/>
      </c>
      <c r="L598" s="25"/>
      <c r="M598" s="25"/>
      <c r="N598" s="26"/>
      <c r="O598" s="29">
        <f>IFERROR(('Q4 Setup'!$D$16-'Q4 Setup'!$E$16+SUMIFS($N$4:$N597,$C$4:$C597,'Q4 Setup'!$C$16)-SUMIFS($N$4:$N597,$C$4:$C597,'Q4 Setup'!$C$16,$B$4:$B597,"&lt;"&amp;$B598))/IFERROR(NETWORKDAYS($B598,'Q4 Setup'!$G$4),1),0)</f>
        <v>0</v>
      </c>
      <c r="P598" s="43" t="str">
        <f t="shared" si="275"/>
        <v/>
      </c>
    </row>
    <row r="599" spans="2:17" ht="18.75" customHeight="1" x14ac:dyDescent="0.2">
      <c r="B599" s="31">
        <v>46451</v>
      </c>
      <c r="C599" s="32">
        <f>'Q4 Setup'!$C$17</f>
        <v>0</v>
      </c>
      <c r="D599" s="33"/>
      <c r="E599" s="25"/>
      <c r="F599" s="34">
        <f t="shared" si="270"/>
        <v>0</v>
      </c>
      <c r="G599" s="34" t="str">
        <f t="shared" si="271"/>
        <v/>
      </c>
      <c r="H599" s="35" t="str">
        <f t="shared" si="272"/>
        <v/>
      </c>
      <c r="I599" s="36"/>
      <c r="J599" s="37">
        <f t="shared" si="273"/>
        <v>0</v>
      </c>
      <c r="K599" s="35" t="str">
        <f t="shared" si="274"/>
        <v/>
      </c>
      <c r="L599" s="25"/>
      <c r="M599" s="25"/>
      <c r="N599" s="26"/>
      <c r="O599" s="29">
        <f>IFERROR(('Q4 Setup'!$D$17-'Q4 Setup'!$E$17+SUMIFS($N$4:$N598,$C$4:$C598,'Q4 Setup'!$C$17)-SUMIFS($N$4:$N598,$C$4:$C598,'Q4 Setup'!$C$17,$B$4:$B598,"&lt;"&amp;$B599))/IFERROR(NETWORKDAYS($B599,'Q4 Setup'!$G$4),1),0)</f>
        <v>0</v>
      </c>
      <c r="P599" s="38" t="str">
        <f t="shared" si="275"/>
        <v/>
      </c>
    </row>
    <row r="600" spans="2:17" ht="18.75" customHeight="1" x14ac:dyDescent="0.2">
      <c r="B600" s="31">
        <v>46451</v>
      </c>
      <c r="C600" s="39">
        <f>'Q4 Setup'!$C$18</f>
        <v>0</v>
      </c>
      <c r="D600" s="33"/>
      <c r="E600" s="25"/>
      <c r="F600" s="40">
        <f t="shared" si="270"/>
        <v>0</v>
      </c>
      <c r="G600" s="40" t="str">
        <f t="shared" si="271"/>
        <v/>
      </c>
      <c r="H600" s="41" t="str">
        <f t="shared" si="272"/>
        <v/>
      </c>
      <c r="I600" s="36"/>
      <c r="J600" s="42">
        <f t="shared" si="273"/>
        <v>0</v>
      </c>
      <c r="K600" s="41" t="str">
        <f t="shared" si="274"/>
        <v/>
      </c>
      <c r="L600" s="25"/>
      <c r="M600" s="25"/>
      <c r="N600" s="26"/>
      <c r="O600" s="29">
        <f>IFERROR(('Q4 Setup'!$D$18-'Q4 Setup'!$E$18+SUMIFS($N$4:$N599,$C$4:$C599,'Q4 Setup'!$C$18)-SUMIFS($N$4:$N599,$C$4:$C599,'Q4 Setup'!$C$18,$B$4:$B599,"&lt;"&amp;$B600))/IFERROR(NETWORKDAYS($B600,'Q4 Setup'!$G$4),1),0)</f>
        <v>0</v>
      </c>
      <c r="P600" s="43" t="str">
        <f t="shared" si="275"/>
        <v/>
      </c>
    </row>
    <row r="601" spans="2:17" ht="4.5" customHeight="1" x14ac:dyDescent="0.2"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</row>
    <row r="602" spans="2:17" ht="18.75" customHeight="1" x14ac:dyDescent="0.2">
      <c r="B602" s="31">
        <v>46454</v>
      </c>
      <c r="C602" s="32" t="str">
        <f>'Q4 Setup'!$C$7</f>
        <v>Rep 1</v>
      </c>
      <c r="D602" s="33"/>
      <c r="E602" s="25"/>
      <c r="F602" s="34">
        <f t="shared" ref="F602:F613" si="276">IFERROR(D602*7.5,"")</f>
        <v>0</v>
      </c>
      <c r="G602" s="34" t="str">
        <f t="shared" ref="G602:G613" si="277">IFERROR(E602/D602,"")</f>
        <v/>
      </c>
      <c r="H602" s="35" t="str">
        <f t="shared" ref="H602:H613" si="278">IFERROR(E602/F602,"")</f>
        <v/>
      </c>
      <c r="I602" s="36"/>
      <c r="J602" s="37">
        <f t="shared" ref="J602:J613" si="279">IFERROR(D602*0.375/24,"")</f>
        <v>0</v>
      </c>
      <c r="K602" s="35" t="str">
        <f t="shared" ref="K602:K613" si="280">IFERROR(I602/J602,"")</f>
        <v/>
      </c>
      <c r="L602" s="25"/>
      <c r="M602" s="25"/>
      <c r="N602" s="26"/>
      <c r="O602" s="29">
        <f>IFERROR(('Q4 Setup'!$D$7-'Q4 Setup'!$E$7+SUMIFS($N$4:$N601,$C$4:$C601,'Q4 Setup'!$C$7)-SUMIFS($N$4:$N601,$C$4:$C601,'Q4 Setup'!$C$7,$B$4:$B601,"&lt;"&amp;$B602))/IFERROR(NETWORKDAYS($B602,'Q4 Setup'!$G$4),1),0)</f>
        <v>0</v>
      </c>
      <c r="P602" s="38" t="str">
        <f t="shared" ref="P602:P613" si="281">IFERROR(N602/O602,"")</f>
        <v/>
      </c>
    </row>
    <row r="603" spans="2:17" ht="18.75" customHeight="1" x14ac:dyDescent="0.2">
      <c r="B603" s="31">
        <v>46454</v>
      </c>
      <c r="C603" s="39" t="str">
        <f>'Q4 Setup'!$C$8</f>
        <v>Rep 2</v>
      </c>
      <c r="D603" s="33"/>
      <c r="E603" s="25"/>
      <c r="F603" s="40">
        <f t="shared" si="276"/>
        <v>0</v>
      </c>
      <c r="G603" s="40" t="str">
        <f t="shared" si="277"/>
        <v/>
      </c>
      <c r="H603" s="41" t="str">
        <f t="shared" si="278"/>
        <v/>
      </c>
      <c r="I603" s="36"/>
      <c r="J603" s="42">
        <f t="shared" si="279"/>
        <v>0</v>
      </c>
      <c r="K603" s="41" t="str">
        <f t="shared" si="280"/>
        <v/>
      </c>
      <c r="L603" s="25"/>
      <c r="M603" s="25"/>
      <c r="N603" s="26"/>
      <c r="O603" s="29">
        <f>IFERROR(('Q4 Setup'!$D$8-'Q4 Setup'!$E$8+SUMIFS($N$4:$N602,$C$4:$C602,'Q4 Setup'!$C$8)-SUMIFS($N$4:$N602,$C$4:$C602,'Q4 Setup'!$C$8,$B$4:$B602,"&lt;"&amp;$B603))/IFERROR(NETWORKDAYS($B603,'Q4 Setup'!$G$4),1),0)</f>
        <v>0</v>
      </c>
      <c r="P603" s="43" t="str">
        <f t="shared" si="281"/>
        <v/>
      </c>
    </row>
    <row r="604" spans="2:17" ht="18.75" customHeight="1" x14ac:dyDescent="0.2">
      <c r="B604" s="31">
        <v>46454</v>
      </c>
      <c r="C604" s="32" t="str">
        <f>'Q4 Setup'!$C$9</f>
        <v>Rep 3</v>
      </c>
      <c r="D604" s="33"/>
      <c r="E604" s="25"/>
      <c r="F604" s="34">
        <f t="shared" si="276"/>
        <v>0</v>
      </c>
      <c r="G604" s="34" t="str">
        <f t="shared" si="277"/>
        <v/>
      </c>
      <c r="H604" s="35" t="str">
        <f t="shared" si="278"/>
        <v/>
      </c>
      <c r="I604" s="36"/>
      <c r="J604" s="37">
        <f t="shared" si="279"/>
        <v>0</v>
      </c>
      <c r="K604" s="35" t="str">
        <f t="shared" si="280"/>
        <v/>
      </c>
      <c r="L604" s="25"/>
      <c r="M604" s="25"/>
      <c r="N604" s="26"/>
      <c r="O604" s="29">
        <f>IFERROR(('Q4 Setup'!$D$9-'Q4 Setup'!$E$9+SUMIFS($N$4:$N603,$C$4:$C603,'Q4 Setup'!$C$9)-SUMIFS($N$4:$N603,$C$4:$C603,'Q4 Setup'!$C$9,$B$4:$B603,"&lt;"&amp;$B604))/IFERROR(NETWORKDAYS($B604,'Q4 Setup'!$G$4),1),0)</f>
        <v>0</v>
      </c>
      <c r="P604" s="38" t="str">
        <f t="shared" si="281"/>
        <v/>
      </c>
    </row>
    <row r="605" spans="2:17" ht="18.75" customHeight="1" x14ac:dyDescent="0.2">
      <c r="B605" s="31">
        <v>46454</v>
      </c>
      <c r="C605" s="39" t="str">
        <f>'Q4 Setup'!$C$10</f>
        <v>Rep 4</v>
      </c>
      <c r="D605" s="33"/>
      <c r="E605" s="25"/>
      <c r="F605" s="40">
        <f t="shared" si="276"/>
        <v>0</v>
      </c>
      <c r="G605" s="40" t="str">
        <f t="shared" si="277"/>
        <v/>
      </c>
      <c r="H605" s="41" t="str">
        <f t="shared" si="278"/>
        <v/>
      </c>
      <c r="I605" s="36"/>
      <c r="J605" s="42">
        <f t="shared" si="279"/>
        <v>0</v>
      </c>
      <c r="K605" s="41" t="str">
        <f t="shared" si="280"/>
        <v/>
      </c>
      <c r="L605" s="25"/>
      <c r="M605" s="25"/>
      <c r="N605" s="26"/>
      <c r="O605" s="29">
        <f>IFERROR(('Q4 Setup'!$D$10-'Q4 Setup'!$E$10+SUMIFS($N$4:$N604,$C$4:$C604,'Q4 Setup'!$C$10)-SUMIFS($N$4:$N604,$C$4:$C604,'Q4 Setup'!$C$10,$B$4:$B604,"&lt;"&amp;$B605))/IFERROR(NETWORKDAYS($B605,'Q4 Setup'!$G$4),1),0)</f>
        <v>0</v>
      </c>
      <c r="P605" s="43" t="str">
        <f t="shared" si="281"/>
        <v/>
      </c>
    </row>
    <row r="606" spans="2:17" ht="18.75" customHeight="1" x14ac:dyDescent="0.2">
      <c r="B606" s="31">
        <v>46454</v>
      </c>
      <c r="C606" s="32" t="str">
        <f>'Q4 Setup'!$C$11</f>
        <v>Rep 5</v>
      </c>
      <c r="D606" s="33"/>
      <c r="E606" s="25"/>
      <c r="F606" s="34">
        <f t="shared" si="276"/>
        <v>0</v>
      </c>
      <c r="G606" s="34" t="str">
        <f t="shared" si="277"/>
        <v/>
      </c>
      <c r="H606" s="35" t="str">
        <f t="shared" si="278"/>
        <v/>
      </c>
      <c r="I606" s="36"/>
      <c r="J606" s="37">
        <f t="shared" si="279"/>
        <v>0</v>
      </c>
      <c r="K606" s="35" t="str">
        <f t="shared" si="280"/>
        <v/>
      </c>
      <c r="L606" s="25"/>
      <c r="M606" s="25"/>
      <c r="N606" s="26"/>
      <c r="O606" s="29">
        <f>IFERROR(('Q4 Setup'!$D$11-'Q4 Setup'!$E$11+SUMIFS($N$4:$N605,$C$4:$C605,'Q4 Setup'!$C$11)-SUMIFS($N$4:$N605,$C$4:$C605,'Q4 Setup'!$C$11,$B$4:$B605,"&lt;"&amp;$B606))/IFERROR(NETWORKDAYS($B606,'Q4 Setup'!$G$4),1),0)</f>
        <v>0</v>
      </c>
      <c r="P606" s="38" t="str">
        <f t="shared" si="281"/>
        <v/>
      </c>
    </row>
    <row r="607" spans="2:17" ht="18.75" customHeight="1" x14ac:dyDescent="0.2">
      <c r="B607" s="31">
        <v>46454</v>
      </c>
      <c r="C607" s="39" t="str">
        <f>'Q4 Setup'!$C$12</f>
        <v>Rep 6</v>
      </c>
      <c r="D607" s="33"/>
      <c r="E607" s="25"/>
      <c r="F607" s="40">
        <f t="shared" si="276"/>
        <v>0</v>
      </c>
      <c r="G607" s="40" t="str">
        <f t="shared" si="277"/>
        <v/>
      </c>
      <c r="H607" s="41" t="str">
        <f t="shared" si="278"/>
        <v/>
      </c>
      <c r="I607" s="36"/>
      <c r="J607" s="42">
        <f t="shared" si="279"/>
        <v>0</v>
      </c>
      <c r="K607" s="41" t="str">
        <f t="shared" si="280"/>
        <v/>
      </c>
      <c r="L607" s="25"/>
      <c r="M607" s="25"/>
      <c r="N607" s="26"/>
      <c r="O607" s="29">
        <f>IFERROR(('Q4 Setup'!$D$12-'Q4 Setup'!$E$12+SUMIFS($N$4:$N606,$C$4:$C606,'Q4 Setup'!$C$12)-SUMIFS($N$4:$N606,$C$4:$C606,'Q4 Setup'!$C$12,$B$4:$B606,"&lt;"&amp;$B607))/IFERROR(NETWORKDAYS($B607,'Q4 Setup'!$G$4),1),0)</f>
        <v>0</v>
      </c>
      <c r="P607" s="43" t="str">
        <f t="shared" si="281"/>
        <v/>
      </c>
    </row>
    <row r="608" spans="2:17" ht="18.75" customHeight="1" x14ac:dyDescent="0.2">
      <c r="B608" s="31">
        <v>46454</v>
      </c>
      <c r="C608" s="32" t="str">
        <f>'Q4 Setup'!$C$13</f>
        <v>Rep 7</v>
      </c>
      <c r="D608" s="33"/>
      <c r="E608" s="25"/>
      <c r="F608" s="34">
        <f t="shared" si="276"/>
        <v>0</v>
      </c>
      <c r="G608" s="34" t="str">
        <f t="shared" si="277"/>
        <v/>
      </c>
      <c r="H608" s="35" t="str">
        <f t="shared" si="278"/>
        <v/>
      </c>
      <c r="I608" s="36"/>
      <c r="J608" s="37">
        <f t="shared" si="279"/>
        <v>0</v>
      </c>
      <c r="K608" s="35" t="str">
        <f t="shared" si="280"/>
        <v/>
      </c>
      <c r="L608" s="25"/>
      <c r="M608" s="25"/>
      <c r="N608" s="26"/>
      <c r="O608" s="29">
        <f>IFERROR(('Q4 Setup'!$D$13-'Q4 Setup'!$E$13+SUMIFS($N$4:$N607,$C$4:$C607,'Q4 Setup'!$C$13)-SUMIFS($N$4:$N607,$C$4:$C607,'Q4 Setup'!$C$13,$B$4:$B607,"&lt;"&amp;$B608))/IFERROR(NETWORKDAYS($B608,'Q4 Setup'!$G$4),1),0)</f>
        <v>0</v>
      </c>
      <c r="P608" s="38" t="str">
        <f t="shared" si="281"/>
        <v/>
      </c>
    </row>
    <row r="609" spans="2:17" ht="18.75" customHeight="1" x14ac:dyDescent="0.2">
      <c r="B609" s="31">
        <v>46454</v>
      </c>
      <c r="C609" s="39" t="str">
        <f>'Q4 Setup'!$C$14</f>
        <v>Rep 8</v>
      </c>
      <c r="D609" s="33"/>
      <c r="E609" s="25"/>
      <c r="F609" s="40">
        <f t="shared" si="276"/>
        <v>0</v>
      </c>
      <c r="G609" s="40" t="str">
        <f t="shared" si="277"/>
        <v/>
      </c>
      <c r="H609" s="41" t="str">
        <f t="shared" si="278"/>
        <v/>
      </c>
      <c r="I609" s="36"/>
      <c r="J609" s="42">
        <f t="shared" si="279"/>
        <v>0</v>
      </c>
      <c r="K609" s="41" t="str">
        <f t="shared" si="280"/>
        <v/>
      </c>
      <c r="L609" s="25"/>
      <c r="M609" s="25"/>
      <c r="N609" s="26"/>
      <c r="O609" s="29">
        <f>IFERROR(('Q4 Setup'!$D$14-'Q4 Setup'!$E$14+SUMIFS($N$4:$N608,$C$4:$C608,'Q4 Setup'!$C$14)-SUMIFS($N$4:$N608,$C$4:$C608,'Q4 Setup'!$C$14,$B$4:$B608,"&lt;"&amp;$B609))/IFERROR(NETWORKDAYS($B609,'Q4 Setup'!$G$4),1),0)</f>
        <v>0</v>
      </c>
      <c r="P609" s="43" t="str">
        <f t="shared" si="281"/>
        <v/>
      </c>
    </row>
    <row r="610" spans="2:17" ht="18.75" customHeight="1" x14ac:dyDescent="0.2">
      <c r="B610" s="31">
        <v>46454</v>
      </c>
      <c r="C610" s="32" t="str">
        <f>'Q4 Setup'!$C$15</f>
        <v>Rep 9</v>
      </c>
      <c r="D610" s="33"/>
      <c r="E610" s="25"/>
      <c r="F610" s="34">
        <f t="shared" si="276"/>
        <v>0</v>
      </c>
      <c r="G610" s="34" t="str">
        <f t="shared" si="277"/>
        <v/>
      </c>
      <c r="H610" s="35" t="str">
        <f t="shared" si="278"/>
        <v/>
      </c>
      <c r="I610" s="36"/>
      <c r="J610" s="37">
        <f t="shared" si="279"/>
        <v>0</v>
      </c>
      <c r="K610" s="35" t="str">
        <f t="shared" si="280"/>
        <v/>
      </c>
      <c r="L610" s="25"/>
      <c r="M610" s="25"/>
      <c r="N610" s="26"/>
      <c r="O610" s="29">
        <f>IFERROR(('Q4 Setup'!$D$15-'Q4 Setup'!$E$15+SUMIFS($N$4:$N609,$C$4:$C609,'Q4 Setup'!$C$15)-SUMIFS($N$4:$N609,$C$4:$C609,'Q4 Setup'!$C$15,$B$4:$B609,"&lt;"&amp;$B610))/IFERROR(NETWORKDAYS($B610,'Q4 Setup'!$G$4),1),0)</f>
        <v>0</v>
      </c>
      <c r="P610" s="38" t="str">
        <f t="shared" si="281"/>
        <v/>
      </c>
    </row>
    <row r="611" spans="2:17" ht="18.75" customHeight="1" x14ac:dyDescent="0.2">
      <c r="B611" s="31">
        <v>46454</v>
      </c>
      <c r="C611" s="39" t="str">
        <f>'Q4 Setup'!$C$16</f>
        <v>Rep 10</v>
      </c>
      <c r="D611" s="33"/>
      <c r="E611" s="25"/>
      <c r="F611" s="40">
        <f t="shared" si="276"/>
        <v>0</v>
      </c>
      <c r="G611" s="40" t="str">
        <f t="shared" si="277"/>
        <v/>
      </c>
      <c r="H611" s="41" t="str">
        <f t="shared" si="278"/>
        <v/>
      </c>
      <c r="I611" s="36"/>
      <c r="J611" s="42">
        <f t="shared" si="279"/>
        <v>0</v>
      </c>
      <c r="K611" s="41" t="str">
        <f t="shared" si="280"/>
        <v/>
      </c>
      <c r="L611" s="25"/>
      <c r="M611" s="25"/>
      <c r="N611" s="26"/>
      <c r="O611" s="29">
        <f>IFERROR(('Q4 Setup'!$D$16-'Q4 Setup'!$E$16+SUMIFS($N$4:$N610,$C$4:$C610,'Q4 Setup'!$C$16)-SUMIFS($N$4:$N610,$C$4:$C610,'Q4 Setup'!$C$16,$B$4:$B610,"&lt;"&amp;$B611))/IFERROR(NETWORKDAYS($B611,'Q4 Setup'!$G$4),1),0)</f>
        <v>0</v>
      </c>
      <c r="P611" s="43" t="str">
        <f t="shared" si="281"/>
        <v/>
      </c>
    </row>
    <row r="612" spans="2:17" ht="18.75" customHeight="1" x14ac:dyDescent="0.2">
      <c r="B612" s="31">
        <v>46454</v>
      </c>
      <c r="C612" s="32">
        <f>'Q4 Setup'!$C$17</f>
        <v>0</v>
      </c>
      <c r="D612" s="33"/>
      <c r="E612" s="25"/>
      <c r="F612" s="34">
        <f t="shared" si="276"/>
        <v>0</v>
      </c>
      <c r="G612" s="34" t="str">
        <f t="shared" si="277"/>
        <v/>
      </c>
      <c r="H612" s="35" t="str">
        <f t="shared" si="278"/>
        <v/>
      </c>
      <c r="I612" s="36"/>
      <c r="J612" s="37">
        <f t="shared" si="279"/>
        <v>0</v>
      </c>
      <c r="K612" s="35" t="str">
        <f t="shared" si="280"/>
        <v/>
      </c>
      <c r="L612" s="25"/>
      <c r="M612" s="25"/>
      <c r="N612" s="26"/>
      <c r="O612" s="29">
        <f>IFERROR(('Q4 Setup'!$D$17-'Q4 Setup'!$E$17+SUMIFS($N$4:$N611,$C$4:$C611,'Q4 Setup'!$C$17)-SUMIFS($N$4:$N611,$C$4:$C611,'Q4 Setup'!$C$17,$B$4:$B611,"&lt;"&amp;$B612))/IFERROR(NETWORKDAYS($B612,'Q4 Setup'!$G$4),1),0)</f>
        <v>0</v>
      </c>
      <c r="P612" s="38" t="str">
        <f t="shared" si="281"/>
        <v/>
      </c>
    </row>
    <row r="613" spans="2:17" ht="18.75" customHeight="1" x14ac:dyDescent="0.2">
      <c r="B613" s="31">
        <v>46454</v>
      </c>
      <c r="C613" s="39">
        <f>'Q4 Setup'!$C$18</f>
        <v>0</v>
      </c>
      <c r="D613" s="33"/>
      <c r="E613" s="25"/>
      <c r="F613" s="40">
        <f t="shared" si="276"/>
        <v>0</v>
      </c>
      <c r="G613" s="40" t="str">
        <f t="shared" si="277"/>
        <v/>
      </c>
      <c r="H613" s="41" t="str">
        <f t="shared" si="278"/>
        <v/>
      </c>
      <c r="I613" s="36"/>
      <c r="J613" s="42">
        <f t="shared" si="279"/>
        <v>0</v>
      </c>
      <c r="K613" s="41" t="str">
        <f t="shared" si="280"/>
        <v/>
      </c>
      <c r="L613" s="25"/>
      <c r="M613" s="25"/>
      <c r="N613" s="26"/>
      <c r="O613" s="29">
        <f>IFERROR(('Q4 Setup'!$D$18-'Q4 Setup'!$E$18+SUMIFS($N$4:$N612,$C$4:$C612,'Q4 Setup'!$C$18)-SUMIFS($N$4:$N612,$C$4:$C612,'Q4 Setup'!$C$18,$B$4:$B612,"&lt;"&amp;$B613))/IFERROR(NETWORKDAYS($B613,'Q4 Setup'!$G$4),1),0)</f>
        <v>0</v>
      </c>
      <c r="P613" s="43" t="str">
        <f t="shared" si="281"/>
        <v/>
      </c>
    </row>
    <row r="614" spans="2:17" ht="4.5" customHeight="1" x14ac:dyDescent="0.2"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</row>
    <row r="615" spans="2:17" ht="18.75" customHeight="1" x14ac:dyDescent="0.2">
      <c r="B615" s="31">
        <v>46455</v>
      </c>
      <c r="C615" s="32" t="str">
        <f>'Q4 Setup'!$C$7</f>
        <v>Rep 1</v>
      </c>
      <c r="D615" s="33"/>
      <c r="E615" s="25"/>
      <c r="F615" s="34">
        <f t="shared" ref="F615:F626" si="282">IFERROR(D615*7.5,"")</f>
        <v>0</v>
      </c>
      <c r="G615" s="34" t="str">
        <f t="shared" ref="G615:G626" si="283">IFERROR(E615/D615,"")</f>
        <v/>
      </c>
      <c r="H615" s="35" t="str">
        <f t="shared" ref="H615:H626" si="284">IFERROR(E615/F615,"")</f>
        <v/>
      </c>
      <c r="I615" s="36"/>
      <c r="J615" s="37">
        <f t="shared" ref="J615:J626" si="285">IFERROR(D615*0.375/24,"")</f>
        <v>0</v>
      </c>
      <c r="K615" s="35" t="str">
        <f t="shared" ref="K615:K626" si="286">IFERROR(I615/J615,"")</f>
        <v/>
      </c>
      <c r="L615" s="25"/>
      <c r="M615" s="25"/>
      <c r="N615" s="26"/>
      <c r="O615" s="29">
        <f>IFERROR(('Q4 Setup'!$D$7-'Q4 Setup'!$E$7+SUMIFS($N$4:$N614,$C$4:$C614,'Q4 Setup'!$C$7)-SUMIFS($N$4:$N614,$C$4:$C614,'Q4 Setup'!$C$7,$B$4:$B614,"&lt;"&amp;$B615))/IFERROR(NETWORKDAYS($B615,'Q4 Setup'!$G$4),1),0)</f>
        <v>0</v>
      </c>
      <c r="P615" s="38" t="str">
        <f t="shared" ref="P615:P626" si="287">IFERROR(N615/O615,"")</f>
        <v/>
      </c>
    </row>
    <row r="616" spans="2:17" ht="18.75" customHeight="1" x14ac:dyDescent="0.2">
      <c r="B616" s="31">
        <v>46455</v>
      </c>
      <c r="C616" s="39" t="str">
        <f>'Q4 Setup'!$C$8</f>
        <v>Rep 2</v>
      </c>
      <c r="D616" s="33"/>
      <c r="E616" s="25"/>
      <c r="F616" s="40">
        <f t="shared" si="282"/>
        <v>0</v>
      </c>
      <c r="G616" s="40" t="str">
        <f t="shared" si="283"/>
        <v/>
      </c>
      <c r="H616" s="41" t="str">
        <f t="shared" si="284"/>
        <v/>
      </c>
      <c r="I616" s="36"/>
      <c r="J616" s="42">
        <f t="shared" si="285"/>
        <v>0</v>
      </c>
      <c r="K616" s="41" t="str">
        <f t="shared" si="286"/>
        <v/>
      </c>
      <c r="L616" s="25"/>
      <c r="M616" s="25"/>
      <c r="N616" s="26"/>
      <c r="O616" s="29">
        <f>IFERROR(('Q4 Setup'!$D$8-'Q4 Setup'!$E$8+SUMIFS($N$4:$N615,$C$4:$C615,'Q4 Setup'!$C$8)-SUMIFS($N$4:$N615,$C$4:$C615,'Q4 Setup'!$C$8,$B$4:$B615,"&lt;"&amp;$B616))/IFERROR(NETWORKDAYS($B616,'Q4 Setup'!$G$4),1),0)</f>
        <v>0</v>
      </c>
      <c r="P616" s="43" t="str">
        <f t="shared" si="287"/>
        <v/>
      </c>
    </row>
    <row r="617" spans="2:17" ht="18.75" customHeight="1" x14ac:dyDescent="0.2">
      <c r="B617" s="31">
        <v>46455</v>
      </c>
      <c r="C617" s="32" t="str">
        <f>'Q4 Setup'!$C$9</f>
        <v>Rep 3</v>
      </c>
      <c r="D617" s="33"/>
      <c r="E617" s="25"/>
      <c r="F617" s="34">
        <f t="shared" si="282"/>
        <v>0</v>
      </c>
      <c r="G617" s="34" t="str">
        <f t="shared" si="283"/>
        <v/>
      </c>
      <c r="H617" s="35" t="str">
        <f t="shared" si="284"/>
        <v/>
      </c>
      <c r="I617" s="36"/>
      <c r="J617" s="37">
        <f t="shared" si="285"/>
        <v>0</v>
      </c>
      <c r="K617" s="35" t="str">
        <f t="shared" si="286"/>
        <v/>
      </c>
      <c r="L617" s="25"/>
      <c r="M617" s="25"/>
      <c r="N617" s="26"/>
      <c r="O617" s="29">
        <f>IFERROR(('Q4 Setup'!$D$9-'Q4 Setup'!$E$9+SUMIFS($N$4:$N616,$C$4:$C616,'Q4 Setup'!$C$9)-SUMIFS($N$4:$N616,$C$4:$C616,'Q4 Setup'!$C$9,$B$4:$B616,"&lt;"&amp;$B617))/IFERROR(NETWORKDAYS($B617,'Q4 Setup'!$G$4),1),0)</f>
        <v>0</v>
      </c>
      <c r="P617" s="38" t="str">
        <f t="shared" si="287"/>
        <v/>
      </c>
    </row>
    <row r="618" spans="2:17" ht="18.75" customHeight="1" x14ac:dyDescent="0.2">
      <c r="B618" s="31">
        <v>46455</v>
      </c>
      <c r="C618" s="39" t="str">
        <f>'Q4 Setup'!$C$10</f>
        <v>Rep 4</v>
      </c>
      <c r="D618" s="33"/>
      <c r="E618" s="25"/>
      <c r="F618" s="40">
        <f t="shared" si="282"/>
        <v>0</v>
      </c>
      <c r="G618" s="40" t="str">
        <f t="shared" si="283"/>
        <v/>
      </c>
      <c r="H618" s="41" t="str">
        <f t="shared" si="284"/>
        <v/>
      </c>
      <c r="I618" s="36"/>
      <c r="J618" s="42">
        <f t="shared" si="285"/>
        <v>0</v>
      </c>
      <c r="K618" s="41" t="str">
        <f t="shared" si="286"/>
        <v/>
      </c>
      <c r="L618" s="25"/>
      <c r="M618" s="25"/>
      <c r="N618" s="26"/>
      <c r="O618" s="29">
        <f>IFERROR(('Q4 Setup'!$D$10-'Q4 Setup'!$E$10+SUMIFS($N$4:$N617,$C$4:$C617,'Q4 Setup'!$C$10)-SUMIFS($N$4:$N617,$C$4:$C617,'Q4 Setup'!$C$10,$B$4:$B617,"&lt;"&amp;$B618))/IFERROR(NETWORKDAYS($B618,'Q4 Setup'!$G$4),1),0)</f>
        <v>0</v>
      </c>
      <c r="P618" s="43" t="str">
        <f t="shared" si="287"/>
        <v/>
      </c>
    </row>
    <row r="619" spans="2:17" ht="18.75" customHeight="1" x14ac:dyDescent="0.2">
      <c r="B619" s="31">
        <v>46455</v>
      </c>
      <c r="C619" s="32" t="str">
        <f>'Q4 Setup'!$C$11</f>
        <v>Rep 5</v>
      </c>
      <c r="D619" s="33"/>
      <c r="E619" s="25"/>
      <c r="F619" s="34">
        <f t="shared" si="282"/>
        <v>0</v>
      </c>
      <c r="G619" s="34" t="str">
        <f t="shared" si="283"/>
        <v/>
      </c>
      <c r="H619" s="35" t="str">
        <f t="shared" si="284"/>
        <v/>
      </c>
      <c r="I619" s="36"/>
      <c r="J619" s="37">
        <f t="shared" si="285"/>
        <v>0</v>
      </c>
      <c r="K619" s="35" t="str">
        <f t="shared" si="286"/>
        <v/>
      </c>
      <c r="L619" s="25"/>
      <c r="M619" s="25"/>
      <c r="N619" s="26"/>
      <c r="O619" s="29">
        <f>IFERROR(('Q4 Setup'!$D$11-'Q4 Setup'!$E$11+SUMIFS($N$4:$N618,$C$4:$C618,'Q4 Setup'!$C$11)-SUMIFS($N$4:$N618,$C$4:$C618,'Q4 Setup'!$C$11,$B$4:$B618,"&lt;"&amp;$B619))/IFERROR(NETWORKDAYS($B619,'Q4 Setup'!$G$4),1),0)</f>
        <v>0</v>
      </c>
      <c r="P619" s="38" t="str">
        <f t="shared" si="287"/>
        <v/>
      </c>
    </row>
    <row r="620" spans="2:17" ht="18.75" customHeight="1" x14ac:dyDescent="0.2">
      <c r="B620" s="31">
        <v>46455</v>
      </c>
      <c r="C620" s="39" t="str">
        <f>'Q4 Setup'!$C$12</f>
        <v>Rep 6</v>
      </c>
      <c r="D620" s="33"/>
      <c r="E620" s="25"/>
      <c r="F620" s="40">
        <f t="shared" si="282"/>
        <v>0</v>
      </c>
      <c r="G620" s="40" t="str">
        <f t="shared" si="283"/>
        <v/>
      </c>
      <c r="H620" s="41" t="str">
        <f t="shared" si="284"/>
        <v/>
      </c>
      <c r="I620" s="36"/>
      <c r="J620" s="42">
        <f t="shared" si="285"/>
        <v>0</v>
      </c>
      <c r="K620" s="41" t="str">
        <f t="shared" si="286"/>
        <v/>
      </c>
      <c r="L620" s="25"/>
      <c r="M620" s="25"/>
      <c r="N620" s="26"/>
      <c r="O620" s="29">
        <f>IFERROR(('Q4 Setup'!$D$12-'Q4 Setup'!$E$12+SUMIFS($N$4:$N619,$C$4:$C619,'Q4 Setup'!$C$12)-SUMIFS($N$4:$N619,$C$4:$C619,'Q4 Setup'!$C$12,$B$4:$B619,"&lt;"&amp;$B620))/IFERROR(NETWORKDAYS($B620,'Q4 Setup'!$G$4),1),0)</f>
        <v>0</v>
      </c>
      <c r="P620" s="43" t="str">
        <f t="shared" si="287"/>
        <v/>
      </c>
    </row>
    <row r="621" spans="2:17" ht="18.75" customHeight="1" x14ac:dyDescent="0.2">
      <c r="B621" s="31">
        <v>46455</v>
      </c>
      <c r="C621" s="32" t="str">
        <f>'Q4 Setup'!$C$13</f>
        <v>Rep 7</v>
      </c>
      <c r="D621" s="33"/>
      <c r="E621" s="25"/>
      <c r="F621" s="34">
        <f t="shared" si="282"/>
        <v>0</v>
      </c>
      <c r="G621" s="34" t="str">
        <f t="shared" si="283"/>
        <v/>
      </c>
      <c r="H621" s="35" t="str">
        <f t="shared" si="284"/>
        <v/>
      </c>
      <c r="I621" s="36"/>
      <c r="J621" s="37">
        <f t="shared" si="285"/>
        <v>0</v>
      </c>
      <c r="K621" s="35" t="str">
        <f t="shared" si="286"/>
        <v/>
      </c>
      <c r="L621" s="25"/>
      <c r="M621" s="25"/>
      <c r="N621" s="26"/>
      <c r="O621" s="29">
        <f>IFERROR(('Q4 Setup'!$D$13-'Q4 Setup'!$E$13+SUMIFS($N$4:$N620,$C$4:$C620,'Q4 Setup'!$C$13)-SUMIFS($N$4:$N620,$C$4:$C620,'Q4 Setup'!$C$13,$B$4:$B620,"&lt;"&amp;$B621))/IFERROR(NETWORKDAYS($B621,'Q4 Setup'!$G$4),1),0)</f>
        <v>0</v>
      </c>
      <c r="P621" s="38" t="str">
        <f t="shared" si="287"/>
        <v/>
      </c>
    </row>
    <row r="622" spans="2:17" ht="18.75" customHeight="1" x14ac:dyDescent="0.2">
      <c r="B622" s="31">
        <v>46455</v>
      </c>
      <c r="C622" s="39" t="str">
        <f>'Q4 Setup'!$C$14</f>
        <v>Rep 8</v>
      </c>
      <c r="D622" s="33"/>
      <c r="E622" s="25"/>
      <c r="F622" s="40">
        <f t="shared" si="282"/>
        <v>0</v>
      </c>
      <c r="G622" s="40" t="str">
        <f t="shared" si="283"/>
        <v/>
      </c>
      <c r="H622" s="41" t="str">
        <f t="shared" si="284"/>
        <v/>
      </c>
      <c r="I622" s="36"/>
      <c r="J622" s="42">
        <f t="shared" si="285"/>
        <v>0</v>
      </c>
      <c r="K622" s="41" t="str">
        <f t="shared" si="286"/>
        <v/>
      </c>
      <c r="L622" s="25"/>
      <c r="M622" s="25"/>
      <c r="N622" s="26"/>
      <c r="O622" s="29">
        <f>IFERROR(('Q4 Setup'!$D$14-'Q4 Setup'!$E$14+SUMIFS($N$4:$N621,$C$4:$C621,'Q4 Setup'!$C$14)-SUMIFS($N$4:$N621,$C$4:$C621,'Q4 Setup'!$C$14,$B$4:$B621,"&lt;"&amp;$B622))/IFERROR(NETWORKDAYS($B622,'Q4 Setup'!$G$4),1),0)</f>
        <v>0</v>
      </c>
      <c r="P622" s="43" t="str">
        <f t="shared" si="287"/>
        <v/>
      </c>
    </row>
    <row r="623" spans="2:17" ht="18.75" customHeight="1" x14ac:dyDescent="0.2">
      <c r="B623" s="31">
        <v>46455</v>
      </c>
      <c r="C623" s="32" t="str">
        <f>'Q4 Setup'!$C$15</f>
        <v>Rep 9</v>
      </c>
      <c r="D623" s="33"/>
      <c r="E623" s="25"/>
      <c r="F623" s="34">
        <f t="shared" si="282"/>
        <v>0</v>
      </c>
      <c r="G623" s="34" t="str">
        <f t="shared" si="283"/>
        <v/>
      </c>
      <c r="H623" s="35" t="str">
        <f t="shared" si="284"/>
        <v/>
      </c>
      <c r="I623" s="36"/>
      <c r="J623" s="37">
        <f t="shared" si="285"/>
        <v>0</v>
      </c>
      <c r="K623" s="35" t="str">
        <f t="shared" si="286"/>
        <v/>
      </c>
      <c r="L623" s="25"/>
      <c r="M623" s="25"/>
      <c r="N623" s="26"/>
      <c r="O623" s="29">
        <f>IFERROR(('Q4 Setup'!$D$15-'Q4 Setup'!$E$15+SUMIFS($N$4:$N622,$C$4:$C622,'Q4 Setup'!$C$15)-SUMIFS($N$4:$N622,$C$4:$C622,'Q4 Setup'!$C$15,$B$4:$B622,"&lt;"&amp;$B623))/IFERROR(NETWORKDAYS($B623,'Q4 Setup'!$G$4),1),0)</f>
        <v>0</v>
      </c>
      <c r="P623" s="38" t="str">
        <f t="shared" si="287"/>
        <v/>
      </c>
    </row>
    <row r="624" spans="2:17" ht="18.75" customHeight="1" x14ac:dyDescent="0.2">
      <c r="B624" s="31">
        <v>46455</v>
      </c>
      <c r="C624" s="39" t="str">
        <f>'Q4 Setup'!$C$16</f>
        <v>Rep 10</v>
      </c>
      <c r="D624" s="33"/>
      <c r="E624" s="25"/>
      <c r="F624" s="40">
        <f t="shared" si="282"/>
        <v>0</v>
      </c>
      <c r="G624" s="40" t="str">
        <f t="shared" si="283"/>
        <v/>
      </c>
      <c r="H624" s="41" t="str">
        <f t="shared" si="284"/>
        <v/>
      </c>
      <c r="I624" s="36"/>
      <c r="J624" s="42">
        <f t="shared" si="285"/>
        <v>0</v>
      </c>
      <c r="K624" s="41" t="str">
        <f t="shared" si="286"/>
        <v/>
      </c>
      <c r="L624" s="25"/>
      <c r="M624" s="25"/>
      <c r="N624" s="26"/>
      <c r="O624" s="29">
        <f>IFERROR(('Q4 Setup'!$D$16-'Q4 Setup'!$E$16+SUMIFS($N$4:$N623,$C$4:$C623,'Q4 Setup'!$C$16)-SUMIFS($N$4:$N623,$C$4:$C623,'Q4 Setup'!$C$16,$B$4:$B623,"&lt;"&amp;$B624))/IFERROR(NETWORKDAYS($B624,'Q4 Setup'!$G$4),1),0)</f>
        <v>0</v>
      </c>
      <c r="P624" s="43" t="str">
        <f t="shared" si="287"/>
        <v/>
      </c>
    </row>
    <row r="625" spans="2:17" ht="18.75" customHeight="1" x14ac:dyDescent="0.2">
      <c r="B625" s="31">
        <v>46455</v>
      </c>
      <c r="C625" s="32">
        <f>'Q4 Setup'!$C$17</f>
        <v>0</v>
      </c>
      <c r="D625" s="33"/>
      <c r="E625" s="25"/>
      <c r="F625" s="34">
        <f t="shared" si="282"/>
        <v>0</v>
      </c>
      <c r="G625" s="34" t="str">
        <f t="shared" si="283"/>
        <v/>
      </c>
      <c r="H625" s="35" t="str">
        <f t="shared" si="284"/>
        <v/>
      </c>
      <c r="I625" s="36"/>
      <c r="J625" s="37">
        <f t="shared" si="285"/>
        <v>0</v>
      </c>
      <c r="K625" s="35" t="str">
        <f t="shared" si="286"/>
        <v/>
      </c>
      <c r="L625" s="25"/>
      <c r="M625" s="25"/>
      <c r="N625" s="26"/>
      <c r="O625" s="29">
        <f>IFERROR(('Q4 Setup'!$D$17-'Q4 Setup'!$E$17+SUMIFS($N$4:$N624,$C$4:$C624,'Q4 Setup'!$C$17)-SUMIFS($N$4:$N624,$C$4:$C624,'Q4 Setup'!$C$17,$B$4:$B624,"&lt;"&amp;$B625))/IFERROR(NETWORKDAYS($B625,'Q4 Setup'!$G$4),1),0)</f>
        <v>0</v>
      </c>
      <c r="P625" s="38" t="str">
        <f t="shared" si="287"/>
        <v/>
      </c>
    </row>
    <row r="626" spans="2:17" ht="18.75" customHeight="1" x14ac:dyDescent="0.2">
      <c r="B626" s="31">
        <v>46455</v>
      </c>
      <c r="C626" s="39">
        <f>'Q4 Setup'!$C$18</f>
        <v>0</v>
      </c>
      <c r="D626" s="33"/>
      <c r="E626" s="25"/>
      <c r="F626" s="40">
        <f t="shared" si="282"/>
        <v>0</v>
      </c>
      <c r="G626" s="40" t="str">
        <f t="shared" si="283"/>
        <v/>
      </c>
      <c r="H626" s="41" t="str">
        <f t="shared" si="284"/>
        <v/>
      </c>
      <c r="I626" s="36"/>
      <c r="J626" s="42">
        <f t="shared" si="285"/>
        <v>0</v>
      </c>
      <c r="K626" s="41" t="str">
        <f t="shared" si="286"/>
        <v/>
      </c>
      <c r="L626" s="25"/>
      <c r="M626" s="25"/>
      <c r="N626" s="26"/>
      <c r="O626" s="29">
        <f>IFERROR(('Q4 Setup'!$D$18-'Q4 Setup'!$E$18+SUMIFS($N$4:$N625,$C$4:$C625,'Q4 Setup'!$C$18)-SUMIFS($N$4:$N625,$C$4:$C625,'Q4 Setup'!$C$18,$B$4:$B625,"&lt;"&amp;$B626))/IFERROR(NETWORKDAYS($B626,'Q4 Setup'!$G$4),1),0)</f>
        <v>0</v>
      </c>
      <c r="P626" s="43" t="str">
        <f t="shared" si="287"/>
        <v/>
      </c>
    </row>
    <row r="627" spans="2:17" ht="4.5" customHeight="1" x14ac:dyDescent="0.2"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  <c r="P627" s="82"/>
      <c r="Q627" s="82"/>
    </row>
    <row r="628" spans="2:17" ht="18.75" customHeight="1" x14ac:dyDescent="0.2">
      <c r="B628" s="31">
        <v>46456</v>
      </c>
      <c r="C628" s="32" t="str">
        <f>'Q4 Setup'!$C$7</f>
        <v>Rep 1</v>
      </c>
      <c r="D628" s="33"/>
      <c r="E628" s="25"/>
      <c r="F628" s="34">
        <f t="shared" ref="F628:F639" si="288">IFERROR(D628*7.5,"")</f>
        <v>0</v>
      </c>
      <c r="G628" s="34" t="str">
        <f t="shared" ref="G628:G639" si="289">IFERROR(E628/D628,"")</f>
        <v/>
      </c>
      <c r="H628" s="35" t="str">
        <f t="shared" ref="H628:H639" si="290">IFERROR(E628/F628,"")</f>
        <v/>
      </c>
      <c r="I628" s="36"/>
      <c r="J628" s="37">
        <f t="shared" ref="J628:J639" si="291">IFERROR(D628*0.375/24,"")</f>
        <v>0</v>
      </c>
      <c r="K628" s="35" t="str">
        <f t="shared" ref="K628:K639" si="292">IFERROR(I628/J628,"")</f>
        <v/>
      </c>
      <c r="L628" s="25"/>
      <c r="M628" s="25"/>
      <c r="N628" s="26"/>
      <c r="O628" s="29">
        <f>IFERROR(('Q4 Setup'!$D$7-'Q4 Setup'!$E$7+SUMIFS($N$4:$N627,$C$4:$C627,'Q4 Setup'!$C$7)-SUMIFS($N$4:$N627,$C$4:$C627,'Q4 Setup'!$C$7,$B$4:$B627,"&lt;"&amp;$B628))/IFERROR(NETWORKDAYS($B628,'Q4 Setup'!$G$4),1),0)</f>
        <v>0</v>
      </c>
      <c r="P628" s="38" t="str">
        <f t="shared" ref="P628:P639" si="293">IFERROR(N628/O628,"")</f>
        <v/>
      </c>
    </row>
    <row r="629" spans="2:17" ht="18.75" customHeight="1" x14ac:dyDescent="0.2">
      <c r="B629" s="31">
        <v>46456</v>
      </c>
      <c r="C629" s="39" t="str">
        <f>'Q4 Setup'!$C$8</f>
        <v>Rep 2</v>
      </c>
      <c r="D629" s="33"/>
      <c r="E629" s="25"/>
      <c r="F629" s="40">
        <f t="shared" si="288"/>
        <v>0</v>
      </c>
      <c r="G629" s="40" t="str">
        <f t="shared" si="289"/>
        <v/>
      </c>
      <c r="H629" s="41" t="str">
        <f t="shared" si="290"/>
        <v/>
      </c>
      <c r="I629" s="36"/>
      <c r="J629" s="42">
        <f t="shared" si="291"/>
        <v>0</v>
      </c>
      <c r="K629" s="41" t="str">
        <f t="shared" si="292"/>
        <v/>
      </c>
      <c r="L629" s="25"/>
      <c r="M629" s="25"/>
      <c r="N629" s="26"/>
      <c r="O629" s="29">
        <f>IFERROR(('Q4 Setup'!$D$8-'Q4 Setup'!$E$8+SUMIFS($N$4:$N628,$C$4:$C628,'Q4 Setup'!$C$8)-SUMIFS($N$4:$N628,$C$4:$C628,'Q4 Setup'!$C$8,$B$4:$B628,"&lt;"&amp;$B629))/IFERROR(NETWORKDAYS($B629,'Q4 Setup'!$G$4),1),0)</f>
        <v>0</v>
      </c>
      <c r="P629" s="43" t="str">
        <f t="shared" si="293"/>
        <v/>
      </c>
    </row>
    <row r="630" spans="2:17" ht="18.75" customHeight="1" x14ac:dyDescent="0.2">
      <c r="B630" s="31">
        <v>46456</v>
      </c>
      <c r="C630" s="32" t="str">
        <f>'Q4 Setup'!$C$9</f>
        <v>Rep 3</v>
      </c>
      <c r="D630" s="33"/>
      <c r="E630" s="25"/>
      <c r="F630" s="34">
        <f t="shared" si="288"/>
        <v>0</v>
      </c>
      <c r="G630" s="34" t="str">
        <f t="shared" si="289"/>
        <v/>
      </c>
      <c r="H630" s="35" t="str">
        <f t="shared" si="290"/>
        <v/>
      </c>
      <c r="I630" s="36"/>
      <c r="J630" s="37">
        <f t="shared" si="291"/>
        <v>0</v>
      </c>
      <c r="K630" s="35" t="str">
        <f t="shared" si="292"/>
        <v/>
      </c>
      <c r="L630" s="25"/>
      <c r="M630" s="25"/>
      <c r="N630" s="26"/>
      <c r="O630" s="29">
        <f>IFERROR(('Q4 Setup'!$D$9-'Q4 Setup'!$E$9+SUMIFS($N$4:$N629,$C$4:$C629,'Q4 Setup'!$C$9)-SUMIFS($N$4:$N629,$C$4:$C629,'Q4 Setup'!$C$9,$B$4:$B629,"&lt;"&amp;$B630))/IFERROR(NETWORKDAYS($B630,'Q4 Setup'!$G$4),1),0)</f>
        <v>0</v>
      </c>
      <c r="P630" s="38" t="str">
        <f t="shared" si="293"/>
        <v/>
      </c>
    </row>
    <row r="631" spans="2:17" ht="18.75" customHeight="1" x14ac:dyDescent="0.2">
      <c r="B631" s="31">
        <v>46456</v>
      </c>
      <c r="C631" s="39" t="str">
        <f>'Q4 Setup'!$C$10</f>
        <v>Rep 4</v>
      </c>
      <c r="D631" s="33"/>
      <c r="E631" s="25"/>
      <c r="F631" s="40">
        <f t="shared" si="288"/>
        <v>0</v>
      </c>
      <c r="G631" s="40" t="str">
        <f t="shared" si="289"/>
        <v/>
      </c>
      <c r="H631" s="41" t="str">
        <f t="shared" si="290"/>
        <v/>
      </c>
      <c r="I631" s="36"/>
      <c r="J631" s="42">
        <f t="shared" si="291"/>
        <v>0</v>
      </c>
      <c r="K631" s="41" t="str">
        <f t="shared" si="292"/>
        <v/>
      </c>
      <c r="L631" s="25"/>
      <c r="M631" s="25"/>
      <c r="N631" s="26"/>
      <c r="O631" s="29">
        <f>IFERROR(('Q4 Setup'!$D$10-'Q4 Setup'!$E$10+SUMIFS($N$4:$N630,$C$4:$C630,'Q4 Setup'!$C$10)-SUMIFS($N$4:$N630,$C$4:$C630,'Q4 Setup'!$C$10,$B$4:$B630,"&lt;"&amp;$B631))/IFERROR(NETWORKDAYS($B631,'Q4 Setup'!$G$4),1),0)</f>
        <v>0</v>
      </c>
      <c r="P631" s="43" t="str">
        <f t="shared" si="293"/>
        <v/>
      </c>
    </row>
    <row r="632" spans="2:17" ht="18.75" customHeight="1" x14ac:dyDescent="0.2">
      <c r="B632" s="31">
        <v>46456</v>
      </c>
      <c r="C632" s="32" t="str">
        <f>'Q4 Setup'!$C$11</f>
        <v>Rep 5</v>
      </c>
      <c r="D632" s="33"/>
      <c r="E632" s="25"/>
      <c r="F632" s="34">
        <f t="shared" si="288"/>
        <v>0</v>
      </c>
      <c r="G632" s="34" t="str">
        <f t="shared" si="289"/>
        <v/>
      </c>
      <c r="H632" s="35" t="str">
        <f t="shared" si="290"/>
        <v/>
      </c>
      <c r="I632" s="36"/>
      <c r="J632" s="37">
        <f t="shared" si="291"/>
        <v>0</v>
      </c>
      <c r="K632" s="35" t="str">
        <f t="shared" si="292"/>
        <v/>
      </c>
      <c r="L632" s="25"/>
      <c r="M632" s="25"/>
      <c r="N632" s="26"/>
      <c r="O632" s="29">
        <f>IFERROR(('Q4 Setup'!$D$11-'Q4 Setup'!$E$11+SUMIFS($N$4:$N631,$C$4:$C631,'Q4 Setup'!$C$11)-SUMIFS($N$4:$N631,$C$4:$C631,'Q4 Setup'!$C$11,$B$4:$B631,"&lt;"&amp;$B632))/IFERROR(NETWORKDAYS($B632,'Q4 Setup'!$G$4),1),0)</f>
        <v>0</v>
      </c>
      <c r="P632" s="38" t="str">
        <f t="shared" si="293"/>
        <v/>
      </c>
    </row>
    <row r="633" spans="2:17" ht="18.75" customHeight="1" x14ac:dyDescent="0.2">
      <c r="B633" s="31">
        <v>46456</v>
      </c>
      <c r="C633" s="39" t="str">
        <f>'Q4 Setup'!$C$12</f>
        <v>Rep 6</v>
      </c>
      <c r="D633" s="33"/>
      <c r="E633" s="25"/>
      <c r="F633" s="40">
        <f t="shared" si="288"/>
        <v>0</v>
      </c>
      <c r="G633" s="40" t="str">
        <f t="shared" si="289"/>
        <v/>
      </c>
      <c r="H633" s="41" t="str">
        <f t="shared" si="290"/>
        <v/>
      </c>
      <c r="I633" s="36"/>
      <c r="J633" s="42">
        <f t="shared" si="291"/>
        <v>0</v>
      </c>
      <c r="K633" s="41" t="str">
        <f t="shared" si="292"/>
        <v/>
      </c>
      <c r="L633" s="25"/>
      <c r="M633" s="25"/>
      <c r="N633" s="26"/>
      <c r="O633" s="29">
        <f>IFERROR(('Q4 Setup'!$D$12-'Q4 Setup'!$E$12+SUMIFS($N$4:$N632,$C$4:$C632,'Q4 Setup'!$C$12)-SUMIFS($N$4:$N632,$C$4:$C632,'Q4 Setup'!$C$12,$B$4:$B632,"&lt;"&amp;$B633))/IFERROR(NETWORKDAYS($B633,'Q4 Setup'!$G$4),1),0)</f>
        <v>0</v>
      </c>
      <c r="P633" s="43" t="str">
        <f t="shared" si="293"/>
        <v/>
      </c>
    </row>
    <row r="634" spans="2:17" ht="18.75" customHeight="1" x14ac:dyDescent="0.2">
      <c r="B634" s="31">
        <v>46456</v>
      </c>
      <c r="C634" s="32" t="str">
        <f>'Q4 Setup'!$C$13</f>
        <v>Rep 7</v>
      </c>
      <c r="D634" s="33"/>
      <c r="E634" s="25"/>
      <c r="F634" s="34">
        <f t="shared" si="288"/>
        <v>0</v>
      </c>
      <c r="G634" s="34" t="str">
        <f t="shared" si="289"/>
        <v/>
      </c>
      <c r="H634" s="35" t="str">
        <f t="shared" si="290"/>
        <v/>
      </c>
      <c r="I634" s="36"/>
      <c r="J634" s="37">
        <f t="shared" si="291"/>
        <v>0</v>
      </c>
      <c r="K634" s="35" t="str">
        <f t="shared" si="292"/>
        <v/>
      </c>
      <c r="L634" s="25"/>
      <c r="M634" s="25"/>
      <c r="N634" s="26"/>
      <c r="O634" s="29">
        <f>IFERROR(('Q4 Setup'!$D$13-'Q4 Setup'!$E$13+SUMIFS($N$4:$N633,$C$4:$C633,'Q4 Setup'!$C$13)-SUMIFS($N$4:$N633,$C$4:$C633,'Q4 Setup'!$C$13,$B$4:$B633,"&lt;"&amp;$B634))/IFERROR(NETWORKDAYS($B634,'Q4 Setup'!$G$4),1),0)</f>
        <v>0</v>
      </c>
      <c r="P634" s="38" t="str">
        <f t="shared" si="293"/>
        <v/>
      </c>
    </row>
    <row r="635" spans="2:17" ht="18.75" customHeight="1" x14ac:dyDescent="0.2">
      <c r="B635" s="31">
        <v>46456</v>
      </c>
      <c r="C635" s="39" t="str">
        <f>'Q4 Setup'!$C$14</f>
        <v>Rep 8</v>
      </c>
      <c r="D635" s="33"/>
      <c r="E635" s="25"/>
      <c r="F635" s="40">
        <f t="shared" si="288"/>
        <v>0</v>
      </c>
      <c r="G635" s="40" t="str">
        <f t="shared" si="289"/>
        <v/>
      </c>
      <c r="H635" s="41" t="str">
        <f t="shared" si="290"/>
        <v/>
      </c>
      <c r="I635" s="36"/>
      <c r="J635" s="42">
        <f t="shared" si="291"/>
        <v>0</v>
      </c>
      <c r="K635" s="41" t="str">
        <f t="shared" si="292"/>
        <v/>
      </c>
      <c r="L635" s="25"/>
      <c r="M635" s="25"/>
      <c r="N635" s="26"/>
      <c r="O635" s="29">
        <f>IFERROR(('Q4 Setup'!$D$14-'Q4 Setup'!$E$14+SUMIFS($N$4:$N634,$C$4:$C634,'Q4 Setup'!$C$14)-SUMIFS($N$4:$N634,$C$4:$C634,'Q4 Setup'!$C$14,$B$4:$B634,"&lt;"&amp;$B635))/IFERROR(NETWORKDAYS($B635,'Q4 Setup'!$G$4),1),0)</f>
        <v>0</v>
      </c>
      <c r="P635" s="43" t="str">
        <f t="shared" si="293"/>
        <v/>
      </c>
    </row>
    <row r="636" spans="2:17" ht="18.75" customHeight="1" x14ac:dyDescent="0.2">
      <c r="B636" s="31">
        <v>46456</v>
      </c>
      <c r="C636" s="32" t="str">
        <f>'Q4 Setup'!$C$15</f>
        <v>Rep 9</v>
      </c>
      <c r="D636" s="33"/>
      <c r="E636" s="25"/>
      <c r="F636" s="34">
        <f t="shared" si="288"/>
        <v>0</v>
      </c>
      <c r="G636" s="34" t="str">
        <f t="shared" si="289"/>
        <v/>
      </c>
      <c r="H636" s="35" t="str">
        <f t="shared" si="290"/>
        <v/>
      </c>
      <c r="I636" s="36"/>
      <c r="J636" s="37">
        <f t="shared" si="291"/>
        <v>0</v>
      </c>
      <c r="K636" s="35" t="str">
        <f t="shared" si="292"/>
        <v/>
      </c>
      <c r="L636" s="25"/>
      <c r="M636" s="25"/>
      <c r="N636" s="26"/>
      <c r="O636" s="29">
        <f>IFERROR(('Q4 Setup'!$D$15-'Q4 Setup'!$E$15+SUMIFS($N$4:$N635,$C$4:$C635,'Q4 Setup'!$C$15)-SUMIFS($N$4:$N635,$C$4:$C635,'Q4 Setup'!$C$15,$B$4:$B635,"&lt;"&amp;$B636))/IFERROR(NETWORKDAYS($B636,'Q4 Setup'!$G$4),1),0)</f>
        <v>0</v>
      </c>
      <c r="P636" s="38" t="str">
        <f t="shared" si="293"/>
        <v/>
      </c>
    </row>
    <row r="637" spans="2:17" ht="18.75" customHeight="1" x14ac:dyDescent="0.2">
      <c r="B637" s="31">
        <v>46456</v>
      </c>
      <c r="C637" s="39" t="str">
        <f>'Q4 Setup'!$C$16</f>
        <v>Rep 10</v>
      </c>
      <c r="D637" s="33"/>
      <c r="E637" s="25"/>
      <c r="F637" s="40">
        <f t="shared" si="288"/>
        <v>0</v>
      </c>
      <c r="G637" s="40" t="str">
        <f t="shared" si="289"/>
        <v/>
      </c>
      <c r="H637" s="41" t="str">
        <f t="shared" si="290"/>
        <v/>
      </c>
      <c r="I637" s="36"/>
      <c r="J637" s="42">
        <f t="shared" si="291"/>
        <v>0</v>
      </c>
      <c r="K637" s="41" t="str">
        <f t="shared" si="292"/>
        <v/>
      </c>
      <c r="L637" s="25"/>
      <c r="M637" s="25"/>
      <c r="N637" s="26"/>
      <c r="O637" s="29">
        <f>IFERROR(('Q4 Setup'!$D$16-'Q4 Setup'!$E$16+SUMIFS($N$4:$N636,$C$4:$C636,'Q4 Setup'!$C$16)-SUMIFS($N$4:$N636,$C$4:$C636,'Q4 Setup'!$C$16,$B$4:$B636,"&lt;"&amp;$B637))/IFERROR(NETWORKDAYS($B637,'Q4 Setup'!$G$4),1),0)</f>
        <v>0</v>
      </c>
      <c r="P637" s="43" t="str">
        <f t="shared" si="293"/>
        <v/>
      </c>
    </row>
    <row r="638" spans="2:17" ht="18.75" customHeight="1" x14ac:dyDescent="0.2">
      <c r="B638" s="31">
        <v>46456</v>
      </c>
      <c r="C638" s="32">
        <f>'Q4 Setup'!$C$17</f>
        <v>0</v>
      </c>
      <c r="D638" s="33"/>
      <c r="E638" s="25"/>
      <c r="F638" s="34">
        <f t="shared" si="288"/>
        <v>0</v>
      </c>
      <c r="G638" s="34" t="str">
        <f t="shared" si="289"/>
        <v/>
      </c>
      <c r="H638" s="35" t="str">
        <f t="shared" si="290"/>
        <v/>
      </c>
      <c r="I638" s="36"/>
      <c r="J638" s="37">
        <f t="shared" si="291"/>
        <v>0</v>
      </c>
      <c r="K638" s="35" t="str">
        <f t="shared" si="292"/>
        <v/>
      </c>
      <c r="L638" s="25"/>
      <c r="M638" s="25"/>
      <c r="N638" s="26"/>
      <c r="O638" s="29">
        <f>IFERROR(('Q4 Setup'!$D$17-'Q4 Setup'!$E$17+SUMIFS($N$4:$N637,$C$4:$C637,'Q4 Setup'!$C$17)-SUMIFS($N$4:$N637,$C$4:$C637,'Q4 Setup'!$C$17,$B$4:$B637,"&lt;"&amp;$B638))/IFERROR(NETWORKDAYS($B638,'Q4 Setup'!$G$4),1),0)</f>
        <v>0</v>
      </c>
      <c r="P638" s="38" t="str">
        <f t="shared" si="293"/>
        <v/>
      </c>
    </row>
    <row r="639" spans="2:17" ht="18.75" customHeight="1" x14ac:dyDescent="0.2">
      <c r="B639" s="31">
        <v>46456</v>
      </c>
      <c r="C639" s="39">
        <f>'Q4 Setup'!$C$18</f>
        <v>0</v>
      </c>
      <c r="D639" s="33"/>
      <c r="E639" s="25"/>
      <c r="F639" s="40">
        <f t="shared" si="288"/>
        <v>0</v>
      </c>
      <c r="G639" s="40" t="str">
        <f t="shared" si="289"/>
        <v/>
      </c>
      <c r="H639" s="41" t="str">
        <f t="shared" si="290"/>
        <v/>
      </c>
      <c r="I639" s="36"/>
      <c r="J639" s="42">
        <f t="shared" si="291"/>
        <v>0</v>
      </c>
      <c r="K639" s="41" t="str">
        <f t="shared" si="292"/>
        <v/>
      </c>
      <c r="L639" s="25"/>
      <c r="M639" s="25"/>
      <c r="N639" s="26"/>
      <c r="O639" s="29">
        <f>IFERROR(('Q4 Setup'!$D$18-'Q4 Setup'!$E$18+SUMIFS($N$4:$N638,$C$4:$C638,'Q4 Setup'!$C$18)-SUMIFS($N$4:$N638,$C$4:$C638,'Q4 Setup'!$C$18,$B$4:$B638,"&lt;"&amp;$B639))/IFERROR(NETWORKDAYS($B639,'Q4 Setup'!$G$4),1),0)</f>
        <v>0</v>
      </c>
      <c r="P639" s="43" t="str">
        <f t="shared" si="293"/>
        <v/>
      </c>
    </row>
    <row r="640" spans="2:17" ht="4.5" customHeight="1" x14ac:dyDescent="0.2"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82"/>
      <c r="N640" s="82"/>
      <c r="O640" s="82"/>
      <c r="P640" s="82"/>
      <c r="Q640" s="82"/>
    </row>
    <row r="641" spans="2:17" ht="18.75" customHeight="1" x14ac:dyDescent="0.2">
      <c r="B641" s="31">
        <v>46457</v>
      </c>
      <c r="C641" s="32" t="str">
        <f>'Q4 Setup'!$C$7</f>
        <v>Rep 1</v>
      </c>
      <c r="D641" s="33"/>
      <c r="E641" s="25"/>
      <c r="F641" s="34">
        <f t="shared" ref="F641:F652" si="294">IFERROR(D641*7.5,"")</f>
        <v>0</v>
      </c>
      <c r="G641" s="34" t="str">
        <f t="shared" ref="G641:G652" si="295">IFERROR(E641/D641,"")</f>
        <v/>
      </c>
      <c r="H641" s="35" t="str">
        <f t="shared" ref="H641:H652" si="296">IFERROR(E641/F641,"")</f>
        <v/>
      </c>
      <c r="I641" s="36"/>
      <c r="J641" s="37">
        <f t="shared" ref="J641:J652" si="297">IFERROR(D641*0.375/24,"")</f>
        <v>0</v>
      </c>
      <c r="K641" s="35" t="str">
        <f t="shared" ref="K641:K652" si="298">IFERROR(I641/J641,"")</f>
        <v/>
      </c>
      <c r="L641" s="25"/>
      <c r="M641" s="25"/>
      <c r="N641" s="26"/>
      <c r="O641" s="29">
        <f>IFERROR(('Q4 Setup'!$D$7-'Q4 Setup'!$E$7+SUMIFS($N$4:$N640,$C$4:$C640,'Q4 Setup'!$C$7)-SUMIFS($N$4:$N640,$C$4:$C640,'Q4 Setup'!$C$7,$B$4:$B640,"&lt;"&amp;$B641))/IFERROR(NETWORKDAYS($B641,'Q4 Setup'!$G$4),1),0)</f>
        <v>0</v>
      </c>
      <c r="P641" s="38" t="str">
        <f t="shared" ref="P641:P652" si="299">IFERROR(N641/O641,"")</f>
        <v/>
      </c>
    </row>
    <row r="642" spans="2:17" ht="18.75" customHeight="1" x14ac:dyDescent="0.2">
      <c r="B642" s="31">
        <v>46457</v>
      </c>
      <c r="C642" s="39" t="str">
        <f>'Q4 Setup'!$C$8</f>
        <v>Rep 2</v>
      </c>
      <c r="D642" s="33"/>
      <c r="E642" s="25"/>
      <c r="F642" s="40">
        <f t="shared" si="294"/>
        <v>0</v>
      </c>
      <c r="G642" s="40" t="str">
        <f t="shared" si="295"/>
        <v/>
      </c>
      <c r="H642" s="41" t="str">
        <f t="shared" si="296"/>
        <v/>
      </c>
      <c r="I642" s="36"/>
      <c r="J642" s="42">
        <f t="shared" si="297"/>
        <v>0</v>
      </c>
      <c r="K642" s="41" t="str">
        <f t="shared" si="298"/>
        <v/>
      </c>
      <c r="L642" s="25"/>
      <c r="M642" s="25"/>
      <c r="N642" s="26"/>
      <c r="O642" s="29">
        <f>IFERROR(('Q4 Setup'!$D$8-'Q4 Setup'!$E$8+SUMIFS($N$4:$N641,$C$4:$C641,'Q4 Setup'!$C$8)-SUMIFS($N$4:$N641,$C$4:$C641,'Q4 Setup'!$C$8,$B$4:$B641,"&lt;"&amp;$B642))/IFERROR(NETWORKDAYS($B642,'Q4 Setup'!$G$4),1),0)</f>
        <v>0</v>
      </c>
      <c r="P642" s="43" t="str">
        <f t="shared" si="299"/>
        <v/>
      </c>
    </row>
    <row r="643" spans="2:17" ht="18.75" customHeight="1" x14ac:dyDescent="0.2">
      <c r="B643" s="31">
        <v>46457</v>
      </c>
      <c r="C643" s="32" t="str">
        <f>'Q4 Setup'!$C$9</f>
        <v>Rep 3</v>
      </c>
      <c r="D643" s="33"/>
      <c r="E643" s="25"/>
      <c r="F643" s="34">
        <f t="shared" si="294"/>
        <v>0</v>
      </c>
      <c r="G643" s="34" t="str">
        <f t="shared" si="295"/>
        <v/>
      </c>
      <c r="H643" s="35" t="str">
        <f t="shared" si="296"/>
        <v/>
      </c>
      <c r="I643" s="36"/>
      <c r="J643" s="37">
        <f t="shared" si="297"/>
        <v>0</v>
      </c>
      <c r="K643" s="35" t="str">
        <f t="shared" si="298"/>
        <v/>
      </c>
      <c r="L643" s="25"/>
      <c r="M643" s="25"/>
      <c r="N643" s="26"/>
      <c r="O643" s="29">
        <f>IFERROR(('Q4 Setup'!$D$9-'Q4 Setup'!$E$9+SUMIFS($N$4:$N642,$C$4:$C642,'Q4 Setup'!$C$9)-SUMIFS($N$4:$N642,$C$4:$C642,'Q4 Setup'!$C$9,$B$4:$B642,"&lt;"&amp;$B643))/IFERROR(NETWORKDAYS($B643,'Q4 Setup'!$G$4),1),0)</f>
        <v>0</v>
      </c>
      <c r="P643" s="38" t="str">
        <f t="shared" si="299"/>
        <v/>
      </c>
    </row>
    <row r="644" spans="2:17" ht="18.75" customHeight="1" x14ac:dyDescent="0.2">
      <c r="B644" s="31">
        <v>46457</v>
      </c>
      <c r="C644" s="39" t="str">
        <f>'Q4 Setup'!$C$10</f>
        <v>Rep 4</v>
      </c>
      <c r="D644" s="33"/>
      <c r="E644" s="25"/>
      <c r="F644" s="40">
        <f t="shared" si="294"/>
        <v>0</v>
      </c>
      <c r="G644" s="40" t="str">
        <f t="shared" si="295"/>
        <v/>
      </c>
      <c r="H644" s="41" t="str">
        <f t="shared" si="296"/>
        <v/>
      </c>
      <c r="I644" s="36"/>
      <c r="J644" s="42">
        <f t="shared" si="297"/>
        <v>0</v>
      </c>
      <c r="K644" s="41" t="str">
        <f t="shared" si="298"/>
        <v/>
      </c>
      <c r="L644" s="25"/>
      <c r="M644" s="25"/>
      <c r="N644" s="26"/>
      <c r="O644" s="29">
        <f>IFERROR(('Q4 Setup'!$D$10-'Q4 Setup'!$E$10+SUMIFS($N$4:$N643,$C$4:$C643,'Q4 Setup'!$C$10)-SUMIFS($N$4:$N643,$C$4:$C643,'Q4 Setup'!$C$10,$B$4:$B643,"&lt;"&amp;$B644))/IFERROR(NETWORKDAYS($B644,'Q4 Setup'!$G$4),1),0)</f>
        <v>0</v>
      </c>
      <c r="P644" s="43" t="str">
        <f t="shared" si="299"/>
        <v/>
      </c>
    </row>
    <row r="645" spans="2:17" ht="18.75" customHeight="1" x14ac:dyDescent="0.2">
      <c r="B645" s="31">
        <v>46457</v>
      </c>
      <c r="C645" s="32" t="str">
        <f>'Q4 Setup'!$C$11</f>
        <v>Rep 5</v>
      </c>
      <c r="D645" s="33"/>
      <c r="E645" s="25"/>
      <c r="F645" s="34">
        <f t="shared" si="294"/>
        <v>0</v>
      </c>
      <c r="G645" s="34" t="str">
        <f t="shared" si="295"/>
        <v/>
      </c>
      <c r="H645" s="35" t="str">
        <f t="shared" si="296"/>
        <v/>
      </c>
      <c r="I645" s="36"/>
      <c r="J645" s="37">
        <f t="shared" si="297"/>
        <v>0</v>
      </c>
      <c r="K645" s="35" t="str">
        <f t="shared" si="298"/>
        <v/>
      </c>
      <c r="L645" s="25"/>
      <c r="M645" s="25"/>
      <c r="N645" s="26"/>
      <c r="O645" s="29">
        <f>IFERROR(('Q4 Setup'!$D$11-'Q4 Setup'!$E$11+SUMIFS($N$4:$N644,$C$4:$C644,'Q4 Setup'!$C$11)-SUMIFS($N$4:$N644,$C$4:$C644,'Q4 Setup'!$C$11,$B$4:$B644,"&lt;"&amp;$B645))/IFERROR(NETWORKDAYS($B645,'Q4 Setup'!$G$4),1),0)</f>
        <v>0</v>
      </c>
      <c r="P645" s="38" t="str">
        <f t="shared" si="299"/>
        <v/>
      </c>
    </row>
    <row r="646" spans="2:17" ht="18.75" customHeight="1" x14ac:dyDescent="0.2">
      <c r="B646" s="31">
        <v>46457</v>
      </c>
      <c r="C646" s="39" t="str">
        <f>'Q4 Setup'!$C$12</f>
        <v>Rep 6</v>
      </c>
      <c r="D646" s="33"/>
      <c r="E646" s="25"/>
      <c r="F646" s="40">
        <f t="shared" si="294"/>
        <v>0</v>
      </c>
      <c r="G646" s="40" t="str">
        <f t="shared" si="295"/>
        <v/>
      </c>
      <c r="H646" s="41" t="str">
        <f t="shared" si="296"/>
        <v/>
      </c>
      <c r="I646" s="36"/>
      <c r="J646" s="42">
        <f t="shared" si="297"/>
        <v>0</v>
      </c>
      <c r="K646" s="41" t="str">
        <f t="shared" si="298"/>
        <v/>
      </c>
      <c r="L646" s="25"/>
      <c r="M646" s="25"/>
      <c r="N646" s="26"/>
      <c r="O646" s="29">
        <f>IFERROR(('Q4 Setup'!$D$12-'Q4 Setup'!$E$12+SUMIFS($N$4:$N645,$C$4:$C645,'Q4 Setup'!$C$12)-SUMIFS($N$4:$N645,$C$4:$C645,'Q4 Setup'!$C$12,$B$4:$B645,"&lt;"&amp;$B646))/IFERROR(NETWORKDAYS($B646,'Q4 Setup'!$G$4),1),0)</f>
        <v>0</v>
      </c>
      <c r="P646" s="43" t="str">
        <f t="shared" si="299"/>
        <v/>
      </c>
    </row>
    <row r="647" spans="2:17" ht="18.75" customHeight="1" x14ac:dyDescent="0.2">
      <c r="B647" s="31">
        <v>46457</v>
      </c>
      <c r="C647" s="32" t="str">
        <f>'Q4 Setup'!$C$13</f>
        <v>Rep 7</v>
      </c>
      <c r="D647" s="33"/>
      <c r="E647" s="25"/>
      <c r="F647" s="34">
        <f t="shared" si="294"/>
        <v>0</v>
      </c>
      <c r="G647" s="34" t="str">
        <f t="shared" si="295"/>
        <v/>
      </c>
      <c r="H647" s="35" t="str">
        <f t="shared" si="296"/>
        <v/>
      </c>
      <c r="I647" s="36"/>
      <c r="J647" s="37">
        <f t="shared" si="297"/>
        <v>0</v>
      </c>
      <c r="K647" s="35" t="str">
        <f t="shared" si="298"/>
        <v/>
      </c>
      <c r="L647" s="25"/>
      <c r="M647" s="25"/>
      <c r="N647" s="26"/>
      <c r="O647" s="29">
        <f>IFERROR(('Q4 Setup'!$D$13-'Q4 Setup'!$E$13+SUMIFS($N$4:$N646,$C$4:$C646,'Q4 Setup'!$C$13)-SUMIFS($N$4:$N646,$C$4:$C646,'Q4 Setup'!$C$13,$B$4:$B646,"&lt;"&amp;$B647))/IFERROR(NETWORKDAYS($B647,'Q4 Setup'!$G$4),1),0)</f>
        <v>0</v>
      </c>
      <c r="P647" s="38" t="str">
        <f t="shared" si="299"/>
        <v/>
      </c>
    </row>
    <row r="648" spans="2:17" ht="18.75" customHeight="1" x14ac:dyDescent="0.2">
      <c r="B648" s="31">
        <v>46457</v>
      </c>
      <c r="C648" s="39" t="str">
        <f>'Q4 Setup'!$C$14</f>
        <v>Rep 8</v>
      </c>
      <c r="D648" s="33"/>
      <c r="E648" s="25"/>
      <c r="F648" s="40">
        <f t="shared" si="294"/>
        <v>0</v>
      </c>
      <c r="G648" s="40" t="str">
        <f t="shared" si="295"/>
        <v/>
      </c>
      <c r="H648" s="41" t="str">
        <f t="shared" si="296"/>
        <v/>
      </c>
      <c r="I648" s="36"/>
      <c r="J648" s="42">
        <f t="shared" si="297"/>
        <v>0</v>
      </c>
      <c r="K648" s="41" t="str">
        <f t="shared" si="298"/>
        <v/>
      </c>
      <c r="L648" s="25"/>
      <c r="M648" s="25"/>
      <c r="N648" s="26"/>
      <c r="O648" s="29">
        <f>IFERROR(('Q4 Setup'!$D$14-'Q4 Setup'!$E$14+SUMIFS($N$4:$N647,$C$4:$C647,'Q4 Setup'!$C$14)-SUMIFS($N$4:$N647,$C$4:$C647,'Q4 Setup'!$C$14,$B$4:$B647,"&lt;"&amp;$B648))/IFERROR(NETWORKDAYS($B648,'Q4 Setup'!$G$4),1),0)</f>
        <v>0</v>
      </c>
      <c r="P648" s="43" t="str">
        <f t="shared" si="299"/>
        <v/>
      </c>
    </row>
    <row r="649" spans="2:17" ht="18.75" customHeight="1" x14ac:dyDescent="0.2">
      <c r="B649" s="31">
        <v>46457</v>
      </c>
      <c r="C649" s="32" t="str">
        <f>'Q4 Setup'!$C$15</f>
        <v>Rep 9</v>
      </c>
      <c r="D649" s="33"/>
      <c r="E649" s="25"/>
      <c r="F649" s="34">
        <f t="shared" si="294"/>
        <v>0</v>
      </c>
      <c r="G649" s="34" t="str">
        <f t="shared" si="295"/>
        <v/>
      </c>
      <c r="H649" s="35" t="str">
        <f t="shared" si="296"/>
        <v/>
      </c>
      <c r="I649" s="36"/>
      <c r="J649" s="37">
        <f t="shared" si="297"/>
        <v>0</v>
      </c>
      <c r="K649" s="35" t="str">
        <f t="shared" si="298"/>
        <v/>
      </c>
      <c r="L649" s="25"/>
      <c r="M649" s="25"/>
      <c r="N649" s="26"/>
      <c r="O649" s="29">
        <f>IFERROR(('Q4 Setup'!$D$15-'Q4 Setup'!$E$15+SUMIFS($N$4:$N648,$C$4:$C648,'Q4 Setup'!$C$15)-SUMIFS($N$4:$N648,$C$4:$C648,'Q4 Setup'!$C$15,$B$4:$B648,"&lt;"&amp;$B649))/IFERROR(NETWORKDAYS($B649,'Q4 Setup'!$G$4),1),0)</f>
        <v>0</v>
      </c>
      <c r="P649" s="38" t="str">
        <f t="shared" si="299"/>
        <v/>
      </c>
    </row>
    <row r="650" spans="2:17" ht="18.75" customHeight="1" x14ac:dyDescent="0.2">
      <c r="B650" s="31">
        <v>46457</v>
      </c>
      <c r="C650" s="39" t="str">
        <f>'Q4 Setup'!$C$16</f>
        <v>Rep 10</v>
      </c>
      <c r="D650" s="33"/>
      <c r="E650" s="25"/>
      <c r="F650" s="40">
        <f t="shared" si="294"/>
        <v>0</v>
      </c>
      <c r="G650" s="40" t="str">
        <f t="shared" si="295"/>
        <v/>
      </c>
      <c r="H650" s="41" t="str">
        <f t="shared" si="296"/>
        <v/>
      </c>
      <c r="I650" s="36"/>
      <c r="J650" s="42">
        <f t="shared" si="297"/>
        <v>0</v>
      </c>
      <c r="K650" s="41" t="str">
        <f t="shared" si="298"/>
        <v/>
      </c>
      <c r="L650" s="25"/>
      <c r="M650" s="25"/>
      <c r="N650" s="26"/>
      <c r="O650" s="29">
        <f>IFERROR(('Q4 Setup'!$D$16-'Q4 Setup'!$E$16+SUMIFS($N$4:$N649,$C$4:$C649,'Q4 Setup'!$C$16)-SUMIFS($N$4:$N649,$C$4:$C649,'Q4 Setup'!$C$16,$B$4:$B649,"&lt;"&amp;$B650))/IFERROR(NETWORKDAYS($B650,'Q4 Setup'!$G$4),1),0)</f>
        <v>0</v>
      </c>
      <c r="P650" s="43" t="str">
        <f t="shared" si="299"/>
        <v/>
      </c>
    </row>
    <row r="651" spans="2:17" ht="18.75" customHeight="1" x14ac:dyDescent="0.2">
      <c r="B651" s="31">
        <v>46457</v>
      </c>
      <c r="C651" s="32">
        <f>'Q4 Setup'!$C$17</f>
        <v>0</v>
      </c>
      <c r="D651" s="33"/>
      <c r="E651" s="25"/>
      <c r="F651" s="34">
        <f t="shared" si="294"/>
        <v>0</v>
      </c>
      <c r="G651" s="34" t="str">
        <f t="shared" si="295"/>
        <v/>
      </c>
      <c r="H651" s="35" t="str">
        <f t="shared" si="296"/>
        <v/>
      </c>
      <c r="I651" s="36"/>
      <c r="J651" s="37">
        <f t="shared" si="297"/>
        <v>0</v>
      </c>
      <c r="K651" s="35" t="str">
        <f t="shared" si="298"/>
        <v/>
      </c>
      <c r="L651" s="25"/>
      <c r="M651" s="25"/>
      <c r="N651" s="26"/>
      <c r="O651" s="29">
        <f>IFERROR(('Q4 Setup'!$D$17-'Q4 Setup'!$E$17+SUMIFS($N$4:$N650,$C$4:$C650,'Q4 Setup'!$C$17)-SUMIFS($N$4:$N650,$C$4:$C650,'Q4 Setup'!$C$17,$B$4:$B650,"&lt;"&amp;$B651))/IFERROR(NETWORKDAYS($B651,'Q4 Setup'!$G$4),1),0)</f>
        <v>0</v>
      </c>
      <c r="P651" s="38" t="str">
        <f t="shared" si="299"/>
        <v/>
      </c>
    </row>
    <row r="652" spans="2:17" ht="18.75" customHeight="1" x14ac:dyDescent="0.2">
      <c r="B652" s="31">
        <v>46457</v>
      </c>
      <c r="C652" s="39">
        <f>'Q4 Setup'!$C$18</f>
        <v>0</v>
      </c>
      <c r="D652" s="33"/>
      <c r="E652" s="25"/>
      <c r="F652" s="40">
        <f t="shared" si="294"/>
        <v>0</v>
      </c>
      <c r="G652" s="40" t="str">
        <f t="shared" si="295"/>
        <v/>
      </c>
      <c r="H652" s="41" t="str">
        <f t="shared" si="296"/>
        <v/>
      </c>
      <c r="I652" s="36"/>
      <c r="J652" s="42">
        <f t="shared" si="297"/>
        <v>0</v>
      </c>
      <c r="K652" s="41" t="str">
        <f t="shared" si="298"/>
        <v/>
      </c>
      <c r="L652" s="25"/>
      <c r="M652" s="25"/>
      <c r="N652" s="26"/>
      <c r="O652" s="29">
        <f>IFERROR(('Q4 Setup'!$D$18-'Q4 Setup'!$E$18+SUMIFS($N$4:$N651,$C$4:$C651,'Q4 Setup'!$C$18)-SUMIFS($N$4:$N651,$C$4:$C651,'Q4 Setup'!$C$18,$B$4:$B651,"&lt;"&amp;$B652))/IFERROR(NETWORKDAYS($B652,'Q4 Setup'!$G$4),1),0)</f>
        <v>0</v>
      </c>
      <c r="P652" s="43" t="str">
        <f t="shared" si="299"/>
        <v/>
      </c>
    </row>
    <row r="653" spans="2:17" ht="4.5" customHeight="1" x14ac:dyDescent="0.2"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82"/>
      <c r="N653" s="82"/>
      <c r="O653" s="82"/>
      <c r="P653" s="82"/>
      <c r="Q653" s="82"/>
    </row>
    <row r="654" spans="2:17" ht="18.75" customHeight="1" x14ac:dyDescent="0.2">
      <c r="B654" s="31">
        <v>46458</v>
      </c>
      <c r="C654" s="32" t="str">
        <f>'Q4 Setup'!$C$7</f>
        <v>Rep 1</v>
      </c>
      <c r="D654" s="33"/>
      <c r="E654" s="25"/>
      <c r="F654" s="34">
        <f t="shared" ref="F654:F665" si="300">IFERROR(D654*7.5,"")</f>
        <v>0</v>
      </c>
      <c r="G654" s="34" t="str">
        <f t="shared" ref="G654:G665" si="301">IFERROR(E654/D654,"")</f>
        <v/>
      </c>
      <c r="H654" s="35" t="str">
        <f t="shared" ref="H654:H665" si="302">IFERROR(E654/F654,"")</f>
        <v/>
      </c>
      <c r="I654" s="36"/>
      <c r="J654" s="37">
        <f t="shared" ref="J654:J665" si="303">IFERROR(D654*0.375/24,"")</f>
        <v>0</v>
      </c>
      <c r="K654" s="35" t="str">
        <f t="shared" ref="K654:K665" si="304">IFERROR(I654/J654,"")</f>
        <v/>
      </c>
      <c r="L654" s="25"/>
      <c r="M654" s="25"/>
      <c r="N654" s="26"/>
      <c r="O654" s="29">
        <f>IFERROR(('Q4 Setup'!$D$7-'Q4 Setup'!$E$7+SUMIFS($N$4:$N653,$C$4:$C653,'Q4 Setup'!$C$7)-SUMIFS($N$4:$N653,$C$4:$C653,'Q4 Setup'!$C$7,$B$4:$B653,"&lt;"&amp;$B654))/IFERROR(NETWORKDAYS($B654,'Q4 Setup'!$G$4),1),0)</f>
        <v>0</v>
      </c>
      <c r="P654" s="38" t="str">
        <f t="shared" ref="P654:P665" si="305">IFERROR(N654/O654,"")</f>
        <v/>
      </c>
    </row>
    <row r="655" spans="2:17" ht="18.75" customHeight="1" x14ac:dyDescent="0.2">
      <c r="B655" s="31">
        <v>46458</v>
      </c>
      <c r="C655" s="39" t="str">
        <f>'Q4 Setup'!$C$8</f>
        <v>Rep 2</v>
      </c>
      <c r="D655" s="33"/>
      <c r="E655" s="25"/>
      <c r="F655" s="40">
        <f t="shared" si="300"/>
        <v>0</v>
      </c>
      <c r="G655" s="40" t="str">
        <f t="shared" si="301"/>
        <v/>
      </c>
      <c r="H655" s="41" t="str">
        <f t="shared" si="302"/>
        <v/>
      </c>
      <c r="I655" s="36"/>
      <c r="J655" s="42">
        <f t="shared" si="303"/>
        <v>0</v>
      </c>
      <c r="K655" s="41" t="str">
        <f t="shared" si="304"/>
        <v/>
      </c>
      <c r="L655" s="25"/>
      <c r="M655" s="25"/>
      <c r="N655" s="26"/>
      <c r="O655" s="29">
        <f>IFERROR(('Q4 Setup'!$D$8-'Q4 Setup'!$E$8+SUMIFS($N$4:$N654,$C$4:$C654,'Q4 Setup'!$C$8)-SUMIFS($N$4:$N654,$C$4:$C654,'Q4 Setup'!$C$8,$B$4:$B654,"&lt;"&amp;$B655))/IFERROR(NETWORKDAYS($B655,'Q4 Setup'!$G$4),1),0)</f>
        <v>0</v>
      </c>
      <c r="P655" s="43" t="str">
        <f t="shared" si="305"/>
        <v/>
      </c>
    </row>
    <row r="656" spans="2:17" ht="18.75" customHeight="1" x14ac:dyDescent="0.2">
      <c r="B656" s="31">
        <v>46458</v>
      </c>
      <c r="C656" s="32" t="str">
        <f>'Q4 Setup'!$C$9</f>
        <v>Rep 3</v>
      </c>
      <c r="D656" s="33"/>
      <c r="E656" s="25"/>
      <c r="F656" s="34">
        <f t="shared" si="300"/>
        <v>0</v>
      </c>
      <c r="G656" s="34" t="str">
        <f t="shared" si="301"/>
        <v/>
      </c>
      <c r="H656" s="35" t="str">
        <f t="shared" si="302"/>
        <v/>
      </c>
      <c r="I656" s="36"/>
      <c r="J656" s="37">
        <f t="shared" si="303"/>
        <v>0</v>
      </c>
      <c r="K656" s="35" t="str">
        <f t="shared" si="304"/>
        <v/>
      </c>
      <c r="L656" s="25"/>
      <c r="M656" s="25"/>
      <c r="N656" s="26"/>
      <c r="O656" s="29">
        <f>IFERROR(('Q4 Setup'!$D$9-'Q4 Setup'!$E$9+SUMIFS($N$4:$N655,$C$4:$C655,'Q4 Setup'!$C$9)-SUMIFS($N$4:$N655,$C$4:$C655,'Q4 Setup'!$C$9,$B$4:$B655,"&lt;"&amp;$B656))/IFERROR(NETWORKDAYS($B656,'Q4 Setup'!$G$4),1),0)</f>
        <v>0</v>
      </c>
      <c r="P656" s="38" t="str">
        <f t="shared" si="305"/>
        <v/>
      </c>
    </row>
    <row r="657" spans="2:17" ht="18.75" customHeight="1" x14ac:dyDescent="0.2">
      <c r="B657" s="31">
        <v>46458</v>
      </c>
      <c r="C657" s="39" t="str">
        <f>'Q4 Setup'!$C$10</f>
        <v>Rep 4</v>
      </c>
      <c r="D657" s="33"/>
      <c r="E657" s="25"/>
      <c r="F657" s="40">
        <f t="shared" si="300"/>
        <v>0</v>
      </c>
      <c r="G657" s="40" t="str">
        <f t="shared" si="301"/>
        <v/>
      </c>
      <c r="H657" s="41" t="str">
        <f t="shared" si="302"/>
        <v/>
      </c>
      <c r="I657" s="36"/>
      <c r="J657" s="42">
        <f t="shared" si="303"/>
        <v>0</v>
      </c>
      <c r="K657" s="41" t="str">
        <f t="shared" si="304"/>
        <v/>
      </c>
      <c r="L657" s="25"/>
      <c r="M657" s="25"/>
      <c r="N657" s="26"/>
      <c r="O657" s="29">
        <f>IFERROR(('Q4 Setup'!$D$10-'Q4 Setup'!$E$10+SUMIFS($N$4:$N656,$C$4:$C656,'Q4 Setup'!$C$10)-SUMIFS($N$4:$N656,$C$4:$C656,'Q4 Setup'!$C$10,$B$4:$B656,"&lt;"&amp;$B657))/IFERROR(NETWORKDAYS($B657,'Q4 Setup'!$G$4),1),0)</f>
        <v>0</v>
      </c>
      <c r="P657" s="43" t="str">
        <f t="shared" si="305"/>
        <v/>
      </c>
    </row>
    <row r="658" spans="2:17" ht="18.75" customHeight="1" x14ac:dyDescent="0.2">
      <c r="B658" s="31">
        <v>46458</v>
      </c>
      <c r="C658" s="32" t="str">
        <f>'Q4 Setup'!$C$11</f>
        <v>Rep 5</v>
      </c>
      <c r="D658" s="33"/>
      <c r="E658" s="25"/>
      <c r="F658" s="34">
        <f t="shared" si="300"/>
        <v>0</v>
      </c>
      <c r="G658" s="34" t="str">
        <f t="shared" si="301"/>
        <v/>
      </c>
      <c r="H658" s="35" t="str">
        <f t="shared" si="302"/>
        <v/>
      </c>
      <c r="I658" s="36"/>
      <c r="J658" s="37">
        <f t="shared" si="303"/>
        <v>0</v>
      </c>
      <c r="K658" s="35" t="str">
        <f t="shared" si="304"/>
        <v/>
      </c>
      <c r="L658" s="25"/>
      <c r="M658" s="25"/>
      <c r="N658" s="26"/>
      <c r="O658" s="29">
        <f>IFERROR(('Q4 Setup'!$D$11-'Q4 Setup'!$E$11+SUMIFS($N$4:$N657,$C$4:$C657,'Q4 Setup'!$C$11)-SUMIFS($N$4:$N657,$C$4:$C657,'Q4 Setup'!$C$11,$B$4:$B657,"&lt;"&amp;$B658))/IFERROR(NETWORKDAYS($B658,'Q4 Setup'!$G$4),1),0)</f>
        <v>0</v>
      </c>
      <c r="P658" s="38" t="str">
        <f t="shared" si="305"/>
        <v/>
      </c>
    </row>
    <row r="659" spans="2:17" ht="18.75" customHeight="1" x14ac:dyDescent="0.2">
      <c r="B659" s="31">
        <v>46458</v>
      </c>
      <c r="C659" s="39" t="str">
        <f>'Q4 Setup'!$C$12</f>
        <v>Rep 6</v>
      </c>
      <c r="D659" s="33"/>
      <c r="E659" s="25"/>
      <c r="F659" s="40">
        <f t="shared" si="300"/>
        <v>0</v>
      </c>
      <c r="G659" s="40" t="str">
        <f t="shared" si="301"/>
        <v/>
      </c>
      <c r="H659" s="41" t="str">
        <f t="shared" si="302"/>
        <v/>
      </c>
      <c r="I659" s="36"/>
      <c r="J659" s="42">
        <f t="shared" si="303"/>
        <v>0</v>
      </c>
      <c r="K659" s="41" t="str">
        <f t="shared" si="304"/>
        <v/>
      </c>
      <c r="L659" s="25"/>
      <c r="M659" s="25"/>
      <c r="N659" s="26"/>
      <c r="O659" s="29">
        <f>IFERROR(('Q4 Setup'!$D$12-'Q4 Setup'!$E$12+SUMIFS($N$4:$N658,$C$4:$C658,'Q4 Setup'!$C$12)-SUMIFS($N$4:$N658,$C$4:$C658,'Q4 Setup'!$C$12,$B$4:$B658,"&lt;"&amp;$B659))/IFERROR(NETWORKDAYS($B659,'Q4 Setup'!$G$4),1),0)</f>
        <v>0</v>
      </c>
      <c r="P659" s="43" t="str">
        <f t="shared" si="305"/>
        <v/>
      </c>
    </row>
    <row r="660" spans="2:17" ht="18.75" customHeight="1" x14ac:dyDescent="0.2">
      <c r="B660" s="31">
        <v>46458</v>
      </c>
      <c r="C660" s="32" t="str">
        <f>'Q4 Setup'!$C$13</f>
        <v>Rep 7</v>
      </c>
      <c r="D660" s="33"/>
      <c r="E660" s="25"/>
      <c r="F660" s="34">
        <f t="shared" si="300"/>
        <v>0</v>
      </c>
      <c r="G660" s="34" t="str">
        <f t="shared" si="301"/>
        <v/>
      </c>
      <c r="H660" s="35" t="str">
        <f t="shared" si="302"/>
        <v/>
      </c>
      <c r="I660" s="36"/>
      <c r="J660" s="37">
        <f t="shared" si="303"/>
        <v>0</v>
      </c>
      <c r="K660" s="35" t="str">
        <f t="shared" si="304"/>
        <v/>
      </c>
      <c r="L660" s="25"/>
      <c r="M660" s="25"/>
      <c r="N660" s="26"/>
      <c r="O660" s="29">
        <f>IFERROR(('Q4 Setup'!$D$13-'Q4 Setup'!$E$13+SUMIFS($N$4:$N659,$C$4:$C659,'Q4 Setup'!$C$13)-SUMIFS($N$4:$N659,$C$4:$C659,'Q4 Setup'!$C$13,$B$4:$B659,"&lt;"&amp;$B660))/IFERROR(NETWORKDAYS($B660,'Q4 Setup'!$G$4),1),0)</f>
        <v>0</v>
      </c>
      <c r="P660" s="38" t="str">
        <f t="shared" si="305"/>
        <v/>
      </c>
    </row>
    <row r="661" spans="2:17" ht="18.75" customHeight="1" x14ac:dyDescent="0.2">
      <c r="B661" s="31">
        <v>46458</v>
      </c>
      <c r="C661" s="39" t="str">
        <f>'Q4 Setup'!$C$14</f>
        <v>Rep 8</v>
      </c>
      <c r="D661" s="33"/>
      <c r="E661" s="25"/>
      <c r="F661" s="40">
        <f t="shared" si="300"/>
        <v>0</v>
      </c>
      <c r="G661" s="40" t="str">
        <f t="shared" si="301"/>
        <v/>
      </c>
      <c r="H661" s="41" t="str">
        <f t="shared" si="302"/>
        <v/>
      </c>
      <c r="I661" s="36"/>
      <c r="J661" s="42">
        <f t="shared" si="303"/>
        <v>0</v>
      </c>
      <c r="K661" s="41" t="str">
        <f t="shared" si="304"/>
        <v/>
      </c>
      <c r="L661" s="25"/>
      <c r="M661" s="25"/>
      <c r="N661" s="26"/>
      <c r="O661" s="29">
        <f>IFERROR(('Q4 Setup'!$D$14-'Q4 Setup'!$E$14+SUMIFS($N$4:$N660,$C$4:$C660,'Q4 Setup'!$C$14)-SUMIFS($N$4:$N660,$C$4:$C660,'Q4 Setup'!$C$14,$B$4:$B660,"&lt;"&amp;$B661))/IFERROR(NETWORKDAYS($B661,'Q4 Setup'!$G$4),1),0)</f>
        <v>0</v>
      </c>
      <c r="P661" s="43" t="str">
        <f t="shared" si="305"/>
        <v/>
      </c>
    </row>
    <row r="662" spans="2:17" ht="18.75" customHeight="1" x14ac:dyDescent="0.2">
      <c r="B662" s="31">
        <v>46458</v>
      </c>
      <c r="C662" s="32" t="str">
        <f>'Q4 Setup'!$C$15</f>
        <v>Rep 9</v>
      </c>
      <c r="D662" s="33"/>
      <c r="E662" s="25"/>
      <c r="F662" s="34">
        <f t="shared" si="300"/>
        <v>0</v>
      </c>
      <c r="G662" s="34" t="str">
        <f t="shared" si="301"/>
        <v/>
      </c>
      <c r="H662" s="35" t="str">
        <f t="shared" si="302"/>
        <v/>
      </c>
      <c r="I662" s="36"/>
      <c r="J662" s="37">
        <f t="shared" si="303"/>
        <v>0</v>
      </c>
      <c r="K662" s="35" t="str">
        <f t="shared" si="304"/>
        <v/>
      </c>
      <c r="L662" s="25"/>
      <c r="M662" s="25"/>
      <c r="N662" s="26"/>
      <c r="O662" s="29">
        <f>IFERROR(('Q4 Setup'!$D$15-'Q4 Setup'!$E$15+SUMIFS($N$4:$N661,$C$4:$C661,'Q4 Setup'!$C$15)-SUMIFS($N$4:$N661,$C$4:$C661,'Q4 Setup'!$C$15,$B$4:$B661,"&lt;"&amp;$B662))/IFERROR(NETWORKDAYS($B662,'Q4 Setup'!$G$4),1),0)</f>
        <v>0</v>
      </c>
      <c r="P662" s="38" t="str">
        <f t="shared" si="305"/>
        <v/>
      </c>
    </row>
    <row r="663" spans="2:17" ht="18.75" customHeight="1" x14ac:dyDescent="0.2">
      <c r="B663" s="31">
        <v>46458</v>
      </c>
      <c r="C663" s="39" t="str">
        <f>'Q4 Setup'!$C$16</f>
        <v>Rep 10</v>
      </c>
      <c r="D663" s="33"/>
      <c r="E663" s="25"/>
      <c r="F663" s="40">
        <f t="shared" si="300"/>
        <v>0</v>
      </c>
      <c r="G663" s="40" t="str">
        <f t="shared" si="301"/>
        <v/>
      </c>
      <c r="H663" s="41" t="str">
        <f t="shared" si="302"/>
        <v/>
      </c>
      <c r="I663" s="36"/>
      <c r="J663" s="42">
        <f t="shared" si="303"/>
        <v>0</v>
      </c>
      <c r="K663" s="41" t="str">
        <f t="shared" si="304"/>
        <v/>
      </c>
      <c r="L663" s="25"/>
      <c r="M663" s="25"/>
      <c r="N663" s="26"/>
      <c r="O663" s="29">
        <f>IFERROR(('Q4 Setup'!$D$16-'Q4 Setup'!$E$16+SUMIFS($N$4:$N662,$C$4:$C662,'Q4 Setup'!$C$16)-SUMIFS($N$4:$N662,$C$4:$C662,'Q4 Setup'!$C$16,$B$4:$B662,"&lt;"&amp;$B663))/IFERROR(NETWORKDAYS($B663,'Q4 Setup'!$G$4),1),0)</f>
        <v>0</v>
      </c>
      <c r="P663" s="43" t="str">
        <f t="shared" si="305"/>
        <v/>
      </c>
    </row>
    <row r="664" spans="2:17" ht="18.75" customHeight="1" x14ac:dyDescent="0.2">
      <c r="B664" s="31">
        <v>46458</v>
      </c>
      <c r="C664" s="32">
        <f>'Q4 Setup'!$C$17</f>
        <v>0</v>
      </c>
      <c r="D664" s="33"/>
      <c r="E664" s="25"/>
      <c r="F664" s="34">
        <f t="shared" si="300"/>
        <v>0</v>
      </c>
      <c r="G664" s="34" t="str">
        <f t="shared" si="301"/>
        <v/>
      </c>
      <c r="H664" s="35" t="str">
        <f t="shared" si="302"/>
        <v/>
      </c>
      <c r="I664" s="36"/>
      <c r="J664" s="37">
        <f t="shared" si="303"/>
        <v>0</v>
      </c>
      <c r="K664" s="35" t="str">
        <f t="shared" si="304"/>
        <v/>
      </c>
      <c r="L664" s="25"/>
      <c r="M664" s="25"/>
      <c r="N664" s="26"/>
      <c r="O664" s="29">
        <f>IFERROR(('Q4 Setup'!$D$17-'Q4 Setup'!$E$17+SUMIFS($N$4:$N663,$C$4:$C663,'Q4 Setup'!$C$17)-SUMIFS($N$4:$N663,$C$4:$C663,'Q4 Setup'!$C$17,$B$4:$B663,"&lt;"&amp;$B664))/IFERROR(NETWORKDAYS($B664,'Q4 Setup'!$G$4),1),0)</f>
        <v>0</v>
      </c>
      <c r="P664" s="38" t="str">
        <f t="shared" si="305"/>
        <v/>
      </c>
    </row>
    <row r="665" spans="2:17" ht="18.75" customHeight="1" x14ac:dyDescent="0.2">
      <c r="B665" s="31">
        <v>46458</v>
      </c>
      <c r="C665" s="39">
        <f>'Q4 Setup'!$C$18</f>
        <v>0</v>
      </c>
      <c r="D665" s="33"/>
      <c r="E665" s="25"/>
      <c r="F665" s="40">
        <f t="shared" si="300"/>
        <v>0</v>
      </c>
      <c r="G665" s="40" t="str">
        <f t="shared" si="301"/>
        <v/>
      </c>
      <c r="H665" s="41" t="str">
        <f t="shared" si="302"/>
        <v/>
      </c>
      <c r="I665" s="36"/>
      <c r="J665" s="42">
        <f t="shared" si="303"/>
        <v>0</v>
      </c>
      <c r="K665" s="41" t="str">
        <f t="shared" si="304"/>
        <v/>
      </c>
      <c r="L665" s="25"/>
      <c r="M665" s="25"/>
      <c r="N665" s="26"/>
      <c r="O665" s="29">
        <f>IFERROR(('Q4 Setup'!$D$18-'Q4 Setup'!$E$18+SUMIFS($N$4:$N664,$C$4:$C664,'Q4 Setup'!$C$18)-SUMIFS($N$4:$N664,$C$4:$C664,'Q4 Setup'!$C$18,$B$4:$B664,"&lt;"&amp;$B665))/IFERROR(NETWORKDAYS($B665,'Q4 Setup'!$G$4),1),0)</f>
        <v>0</v>
      </c>
      <c r="P665" s="43" t="str">
        <f t="shared" si="305"/>
        <v/>
      </c>
    </row>
    <row r="666" spans="2:17" ht="4.5" customHeight="1" x14ac:dyDescent="0.2"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82"/>
      <c r="N666" s="82"/>
      <c r="O666" s="82"/>
      <c r="P666" s="82"/>
      <c r="Q666" s="82"/>
    </row>
    <row r="667" spans="2:17" ht="18.75" customHeight="1" x14ac:dyDescent="0.2">
      <c r="B667" s="31">
        <v>46461</v>
      </c>
      <c r="C667" s="32" t="str">
        <f>'Q4 Setup'!$C$7</f>
        <v>Rep 1</v>
      </c>
      <c r="D667" s="33"/>
      <c r="E667" s="25"/>
      <c r="F667" s="34">
        <f t="shared" ref="F667:F678" si="306">IFERROR(D667*7.5,"")</f>
        <v>0</v>
      </c>
      <c r="G667" s="34" t="str">
        <f t="shared" ref="G667:G678" si="307">IFERROR(E667/D667,"")</f>
        <v/>
      </c>
      <c r="H667" s="35" t="str">
        <f t="shared" ref="H667:H678" si="308">IFERROR(E667/F667,"")</f>
        <v/>
      </c>
      <c r="I667" s="36"/>
      <c r="J667" s="37">
        <f t="shared" ref="J667:J678" si="309">IFERROR(D667*0.375/24,"")</f>
        <v>0</v>
      </c>
      <c r="K667" s="35" t="str">
        <f t="shared" ref="K667:K678" si="310">IFERROR(I667/J667,"")</f>
        <v/>
      </c>
      <c r="L667" s="25"/>
      <c r="M667" s="25"/>
      <c r="N667" s="26"/>
      <c r="O667" s="29">
        <f>IFERROR(('Q4 Setup'!$D$7-'Q4 Setup'!$E$7+SUMIFS($N$4:$N666,$C$4:$C666,'Q4 Setup'!$C$7)-SUMIFS($N$4:$N666,$C$4:$C666,'Q4 Setup'!$C$7,$B$4:$B666,"&lt;"&amp;$B667))/IFERROR(NETWORKDAYS($B667,'Q4 Setup'!$G$4),1),0)</f>
        <v>0</v>
      </c>
      <c r="P667" s="38" t="str">
        <f t="shared" ref="P667:P678" si="311">IFERROR(N667/O667,"")</f>
        <v/>
      </c>
    </row>
    <row r="668" spans="2:17" ht="18.75" customHeight="1" x14ac:dyDescent="0.2">
      <c r="B668" s="31">
        <v>46461</v>
      </c>
      <c r="C668" s="39" t="str">
        <f>'Q4 Setup'!$C$8</f>
        <v>Rep 2</v>
      </c>
      <c r="D668" s="33"/>
      <c r="E668" s="25"/>
      <c r="F668" s="40">
        <f t="shared" si="306"/>
        <v>0</v>
      </c>
      <c r="G668" s="40" t="str">
        <f t="shared" si="307"/>
        <v/>
      </c>
      <c r="H668" s="41" t="str">
        <f t="shared" si="308"/>
        <v/>
      </c>
      <c r="I668" s="36"/>
      <c r="J668" s="42">
        <f t="shared" si="309"/>
        <v>0</v>
      </c>
      <c r="K668" s="41" t="str">
        <f t="shared" si="310"/>
        <v/>
      </c>
      <c r="L668" s="25"/>
      <c r="M668" s="25"/>
      <c r="N668" s="26"/>
      <c r="O668" s="29">
        <f>IFERROR(('Q4 Setup'!$D$8-'Q4 Setup'!$E$8+SUMIFS($N$4:$N667,$C$4:$C667,'Q4 Setup'!$C$8)-SUMIFS($N$4:$N667,$C$4:$C667,'Q4 Setup'!$C$8,$B$4:$B667,"&lt;"&amp;$B668))/IFERROR(NETWORKDAYS($B668,'Q4 Setup'!$G$4),1),0)</f>
        <v>0</v>
      </c>
      <c r="P668" s="43" t="str">
        <f t="shared" si="311"/>
        <v/>
      </c>
    </row>
    <row r="669" spans="2:17" ht="18.75" customHeight="1" x14ac:dyDescent="0.2">
      <c r="B669" s="31">
        <v>46461</v>
      </c>
      <c r="C669" s="32" t="str">
        <f>'Q4 Setup'!$C$9</f>
        <v>Rep 3</v>
      </c>
      <c r="D669" s="33"/>
      <c r="E669" s="25"/>
      <c r="F669" s="34">
        <f t="shared" si="306"/>
        <v>0</v>
      </c>
      <c r="G669" s="34" t="str">
        <f t="shared" si="307"/>
        <v/>
      </c>
      <c r="H669" s="35" t="str">
        <f t="shared" si="308"/>
        <v/>
      </c>
      <c r="I669" s="36"/>
      <c r="J669" s="37">
        <f t="shared" si="309"/>
        <v>0</v>
      </c>
      <c r="K669" s="35" t="str">
        <f t="shared" si="310"/>
        <v/>
      </c>
      <c r="L669" s="25"/>
      <c r="M669" s="25"/>
      <c r="N669" s="26"/>
      <c r="O669" s="29">
        <f>IFERROR(('Q4 Setup'!$D$9-'Q4 Setup'!$E$9+SUMIFS($N$4:$N668,$C$4:$C668,'Q4 Setup'!$C$9)-SUMIFS($N$4:$N668,$C$4:$C668,'Q4 Setup'!$C$9,$B$4:$B668,"&lt;"&amp;$B669))/IFERROR(NETWORKDAYS($B669,'Q4 Setup'!$G$4),1),0)</f>
        <v>0</v>
      </c>
      <c r="P669" s="38" t="str">
        <f t="shared" si="311"/>
        <v/>
      </c>
    </row>
    <row r="670" spans="2:17" ht="18.75" customHeight="1" x14ac:dyDescent="0.2">
      <c r="B670" s="31">
        <v>46461</v>
      </c>
      <c r="C670" s="39" t="str">
        <f>'Q4 Setup'!$C$10</f>
        <v>Rep 4</v>
      </c>
      <c r="D670" s="33"/>
      <c r="E670" s="25"/>
      <c r="F670" s="40">
        <f t="shared" si="306"/>
        <v>0</v>
      </c>
      <c r="G670" s="40" t="str">
        <f t="shared" si="307"/>
        <v/>
      </c>
      <c r="H670" s="41" t="str">
        <f t="shared" si="308"/>
        <v/>
      </c>
      <c r="I670" s="36"/>
      <c r="J670" s="42">
        <f t="shared" si="309"/>
        <v>0</v>
      </c>
      <c r="K670" s="41" t="str">
        <f t="shared" si="310"/>
        <v/>
      </c>
      <c r="L670" s="25"/>
      <c r="M670" s="25"/>
      <c r="N670" s="26"/>
      <c r="O670" s="29">
        <f>IFERROR(('Q4 Setup'!$D$10-'Q4 Setup'!$E$10+SUMIFS($N$4:$N669,$C$4:$C669,'Q4 Setup'!$C$10)-SUMIFS($N$4:$N669,$C$4:$C669,'Q4 Setup'!$C$10,$B$4:$B669,"&lt;"&amp;$B670))/IFERROR(NETWORKDAYS($B670,'Q4 Setup'!$G$4),1),0)</f>
        <v>0</v>
      </c>
      <c r="P670" s="43" t="str">
        <f t="shared" si="311"/>
        <v/>
      </c>
    </row>
    <row r="671" spans="2:17" ht="18.75" customHeight="1" x14ac:dyDescent="0.2">
      <c r="B671" s="31">
        <v>46461</v>
      </c>
      <c r="C671" s="32" t="str">
        <f>'Q4 Setup'!$C$11</f>
        <v>Rep 5</v>
      </c>
      <c r="D671" s="33"/>
      <c r="E671" s="25"/>
      <c r="F671" s="34">
        <f t="shared" si="306"/>
        <v>0</v>
      </c>
      <c r="G671" s="34" t="str">
        <f t="shared" si="307"/>
        <v/>
      </c>
      <c r="H671" s="35" t="str">
        <f t="shared" si="308"/>
        <v/>
      </c>
      <c r="I671" s="36"/>
      <c r="J671" s="37">
        <f t="shared" si="309"/>
        <v>0</v>
      </c>
      <c r="K671" s="35" t="str">
        <f t="shared" si="310"/>
        <v/>
      </c>
      <c r="L671" s="25"/>
      <c r="M671" s="25"/>
      <c r="N671" s="26"/>
      <c r="O671" s="29">
        <f>IFERROR(('Q4 Setup'!$D$11-'Q4 Setup'!$E$11+SUMIFS($N$4:$N670,$C$4:$C670,'Q4 Setup'!$C$11)-SUMIFS($N$4:$N670,$C$4:$C670,'Q4 Setup'!$C$11,$B$4:$B670,"&lt;"&amp;$B671))/IFERROR(NETWORKDAYS($B671,'Q4 Setup'!$G$4),1),0)</f>
        <v>0</v>
      </c>
      <c r="P671" s="38" t="str">
        <f t="shared" si="311"/>
        <v/>
      </c>
    </row>
    <row r="672" spans="2:17" ht="18.75" customHeight="1" x14ac:dyDescent="0.2">
      <c r="B672" s="31">
        <v>46461</v>
      </c>
      <c r="C672" s="39" t="str">
        <f>'Q4 Setup'!$C$12</f>
        <v>Rep 6</v>
      </c>
      <c r="D672" s="33"/>
      <c r="E672" s="25"/>
      <c r="F672" s="40">
        <f t="shared" si="306"/>
        <v>0</v>
      </c>
      <c r="G672" s="40" t="str">
        <f t="shared" si="307"/>
        <v/>
      </c>
      <c r="H672" s="41" t="str">
        <f t="shared" si="308"/>
        <v/>
      </c>
      <c r="I672" s="36"/>
      <c r="J672" s="42">
        <f t="shared" si="309"/>
        <v>0</v>
      </c>
      <c r="K672" s="41" t="str">
        <f t="shared" si="310"/>
        <v/>
      </c>
      <c r="L672" s="25"/>
      <c r="M672" s="25"/>
      <c r="N672" s="26"/>
      <c r="O672" s="29">
        <f>IFERROR(('Q4 Setup'!$D$12-'Q4 Setup'!$E$12+SUMIFS($N$4:$N671,$C$4:$C671,'Q4 Setup'!$C$12)-SUMIFS($N$4:$N671,$C$4:$C671,'Q4 Setup'!$C$12,$B$4:$B671,"&lt;"&amp;$B672))/IFERROR(NETWORKDAYS($B672,'Q4 Setup'!$G$4),1),0)</f>
        <v>0</v>
      </c>
      <c r="P672" s="43" t="str">
        <f t="shared" si="311"/>
        <v/>
      </c>
    </row>
    <row r="673" spans="2:17" ht="18.75" customHeight="1" x14ac:dyDescent="0.2">
      <c r="B673" s="31">
        <v>46461</v>
      </c>
      <c r="C673" s="32" t="str">
        <f>'Q4 Setup'!$C$13</f>
        <v>Rep 7</v>
      </c>
      <c r="D673" s="33"/>
      <c r="E673" s="25"/>
      <c r="F673" s="34">
        <f t="shared" si="306"/>
        <v>0</v>
      </c>
      <c r="G673" s="34" t="str">
        <f t="shared" si="307"/>
        <v/>
      </c>
      <c r="H673" s="35" t="str">
        <f t="shared" si="308"/>
        <v/>
      </c>
      <c r="I673" s="36"/>
      <c r="J673" s="37">
        <f t="shared" si="309"/>
        <v>0</v>
      </c>
      <c r="K673" s="35" t="str">
        <f t="shared" si="310"/>
        <v/>
      </c>
      <c r="L673" s="25"/>
      <c r="M673" s="25"/>
      <c r="N673" s="26"/>
      <c r="O673" s="29">
        <f>IFERROR(('Q4 Setup'!$D$13-'Q4 Setup'!$E$13+SUMIFS($N$4:$N672,$C$4:$C672,'Q4 Setup'!$C$13)-SUMIFS($N$4:$N672,$C$4:$C672,'Q4 Setup'!$C$13,$B$4:$B672,"&lt;"&amp;$B673))/IFERROR(NETWORKDAYS($B673,'Q4 Setup'!$G$4),1),0)</f>
        <v>0</v>
      </c>
      <c r="P673" s="38" t="str">
        <f t="shared" si="311"/>
        <v/>
      </c>
    </row>
    <row r="674" spans="2:17" ht="18.75" customHeight="1" x14ac:dyDescent="0.2">
      <c r="B674" s="31">
        <v>46461</v>
      </c>
      <c r="C674" s="39" t="str">
        <f>'Q4 Setup'!$C$14</f>
        <v>Rep 8</v>
      </c>
      <c r="D674" s="33"/>
      <c r="E674" s="25"/>
      <c r="F674" s="40">
        <f t="shared" si="306"/>
        <v>0</v>
      </c>
      <c r="G674" s="40" t="str">
        <f t="shared" si="307"/>
        <v/>
      </c>
      <c r="H674" s="41" t="str">
        <f t="shared" si="308"/>
        <v/>
      </c>
      <c r="I674" s="36"/>
      <c r="J674" s="42">
        <f t="shared" si="309"/>
        <v>0</v>
      </c>
      <c r="K674" s="41" t="str">
        <f t="shared" si="310"/>
        <v/>
      </c>
      <c r="L674" s="25"/>
      <c r="M674" s="25"/>
      <c r="N674" s="26"/>
      <c r="O674" s="29">
        <f>IFERROR(('Q4 Setup'!$D$14-'Q4 Setup'!$E$14+SUMIFS($N$4:$N673,$C$4:$C673,'Q4 Setup'!$C$14)-SUMIFS($N$4:$N673,$C$4:$C673,'Q4 Setup'!$C$14,$B$4:$B673,"&lt;"&amp;$B674))/IFERROR(NETWORKDAYS($B674,'Q4 Setup'!$G$4),1),0)</f>
        <v>0</v>
      </c>
      <c r="P674" s="43" t="str">
        <f t="shared" si="311"/>
        <v/>
      </c>
    </row>
    <row r="675" spans="2:17" ht="18.75" customHeight="1" x14ac:dyDescent="0.2">
      <c r="B675" s="31">
        <v>46461</v>
      </c>
      <c r="C675" s="32" t="str">
        <f>'Q4 Setup'!$C$15</f>
        <v>Rep 9</v>
      </c>
      <c r="D675" s="33"/>
      <c r="E675" s="25"/>
      <c r="F675" s="34">
        <f t="shared" si="306"/>
        <v>0</v>
      </c>
      <c r="G675" s="34" t="str">
        <f t="shared" si="307"/>
        <v/>
      </c>
      <c r="H675" s="35" t="str">
        <f t="shared" si="308"/>
        <v/>
      </c>
      <c r="I675" s="36"/>
      <c r="J675" s="37">
        <f t="shared" si="309"/>
        <v>0</v>
      </c>
      <c r="K675" s="35" t="str">
        <f t="shared" si="310"/>
        <v/>
      </c>
      <c r="L675" s="25"/>
      <c r="M675" s="25"/>
      <c r="N675" s="26"/>
      <c r="O675" s="29">
        <f>IFERROR(('Q4 Setup'!$D$15-'Q4 Setup'!$E$15+SUMIFS($N$4:$N674,$C$4:$C674,'Q4 Setup'!$C$15)-SUMIFS($N$4:$N674,$C$4:$C674,'Q4 Setup'!$C$15,$B$4:$B674,"&lt;"&amp;$B675))/IFERROR(NETWORKDAYS($B675,'Q4 Setup'!$G$4),1),0)</f>
        <v>0</v>
      </c>
      <c r="P675" s="38" t="str">
        <f t="shared" si="311"/>
        <v/>
      </c>
    </row>
    <row r="676" spans="2:17" ht="18.75" customHeight="1" x14ac:dyDescent="0.2">
      <c r="B676" s="31">
        <v>46461</v>
      </c>
      <c r="C676" s="39" t="str">
        <f>'Q4 Setup'!$C$16</f>
        <v>Rep 10</v>
      </c>
      <c r="D676" s="33"/>
      <c r="E676" s="25"/>
      <c r="F676" s="40">
        <f t="shared" si="306"/>
        <v>0</v>
      </c>
      <c r="G676" s="40" t="str">
        <f t="shared" si="307"/>
        <v/>
      </c>
      <c r="H676" s="41" t="str">
        <f t="shared" si="308"/>
        <v/>
      </c>
      <c r="I676" s="36"/>
      <c r="J676" s="42">
        <f t="shared" si="309"/>
        <v>0</v>
      </c>
      <c r="K676" s="41" t="str">
        <f t="shared" si="310"/>
        <v/>
      </c>
      <c r="L676" s="25"/>
      <c r="M676" s="25"/>
      <c r="N676" s="26"/>
      <c r="O676" s="29">
        <f>IFERROR(('Q4 Setup'!$D$16-'Q4 Setup'!$E$16+SUMIFS($N$4:$N675,$C$4:$C675,'Q4 Setup'!$C$16)-SUMIFS($N$4:$N675,$C$4:$C675,'Q4 Setup'!$C$16,$B$4:$B675,"&lt;"&amp;$B676))/IFERROR(NETWORKDAYS($B676,'Q4 Setup'!$G$4),1),0)</f>
        <v>0</v>
      </c>
      <c r="P676" s="43" t="str">
        <f t="shared" si="311"/>
        <v/>
      </c>
    </row>
    <row r="677" spans="2:17" ht="18.75" customHeight="1" x14ac:dyDescent="0.2">
      <c r="B677" s="31">
        <v>46461</v>
      </c>
      <c r="C677" s="32">
        <f>'Q4 Setup'!$C$17</f>
        <v>0</v>
      </c>
      <c r="D677" s="33"/>
      <c r="E677" s="25"/>
      <c r="F677" s="34">
        <f t="shared" si="306"/>
        <v>0</v>
      </c>
      <c r="G677" s="34" t="str">
        <f t="shared" si="307"/>
        <v/>
      </c>
      <c r="H677" s="35" t="str">
        <f t="shared" si="308"/>
        <v/>
      </c>
      <c r="I677" s="36"/>
      <c r="J677" s="37">
        <f t="shared" si="309"/>
        <v>0</v>
      </c>
      <c r="K677" s="35" t="str">
        <f t="shared" si="310"/>
        <v/>
      </c>
      <c r="L677" s="25"/>
      <c r="M677" s="25"/>
      <c r="N677" s="26"/>
      <c r="O677" s="29">
        <f>IFERROR(('Q4 Setup'!$D$17-'Q4 Setup'!$E$17+SUMIFS($N$4:$N676,$C$4:$C676,'Q4 Setup'!$C$17)-SUMIFS($N$4:$N676,$C$4:$C676,'Q4 Setup'!$C$17,$B$4:$B676,"&lt;"&amp;$B677))/IFERROR(NETWORKDAYS($B677,'Q4 Setup'!$G$4),1),0)</f>
        <v>0</v>
      </c>
      <c r="P677" s="38" t="str">
        <f t="shared" si="311"/>
        <v/>
      </c>
    </row>
    <row r="678" spans="2:17" ht="18.75" customHeight="1" x14ac:dyDescent="0.2">
      <c r="B678" s="31">
        <v>46461</v>
      </c>
      <c r="C678" s="39">
        <f>'Q4 Setup'!$C$18</f>
        <v>0</v>
      </c>
      <c r="D678" s="33"/>
      <c r="E678" s="25"/>
      <c r="F678" s="40">
        <f t="shared" si="306"/>
        <v>0</v>
      </c>
      <c r="G678" s="40" t="str">
        <f t="shared" si="307"/>
        <v/>
      </c>
      <c r="H678" s="41" t="str">
        <f t="shared" si="308"/>
        <v/>
      </c>
      <c r="I678" s="36"/>
      <c r="J678" s="42">
        <f t="shared" si="309"/>
        <v>0</v>
      </c>
      <c r="K678" s="41" t="str">
        <f t="shared" si="310"/>
        <v/>
      </c>
      <c r="L678" s="25"/>
      <c r="M678" s="25"/>
      <c r="N678" s="26"/>
      <c r="O678" s="29">
        <f>IFERROR(('Q4 Setup'!$D$18-'Q4 Setup'!$E$18+SUMIFS($N$4:$N677,$C$4:$C677,'Q4 Setup'!$C$18)-SUMIFS($N$4:$N677,$C$4:$C677,'Q4 Setup'!$C$18,$B$4:$B677,"&lt;"&amp;$B678))/IFERROR(NETWORKDAYS($B678,'Q4 Setup'!$G$4),1),0)</f>
        <v>0</v>
      </c>
      <c r="P678" s="43" t="str">
        <f t="shared" si="311"/>
        <v/>
      </c>
    </row>
    <row r="679" spans="2:17" ht="4.5" customHeight="1" x14ac:dyDescent="0.2"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82"/>
      <c r="N679" s="82"/>
      <c r="O679" s="82"/>
      <c r="P679" s="82"/>
      <c r="Q679" s="82"/>
    </row>
    <row r="680" spans="2:17" ht="18.75" customHeight="1" x14ac:dyDescent="0.2">
      <c r="B680" s="31">
        <v>46462</v>
      </c>
      <c r="C680" s="32" t="str">
        <f>'Q4 Setup'!$C$7</f>
        <v>Rep 1</v>
      </c>
      <c r="D680" s="33"/>
      <c r="E680" s="25"/>
      <c r="F680" s="34">
        <f t="shared" ref="F680:F691" si="312">IFERROR(D680*7.5,"")</f>
        <v>0</v>
      </c>
      <c r="G680" s="34" t="str">
        <f t="shared" ref="G680:G691" si="313">IFERROR(E680/D680,"")</f>
        <v/>
      </c>
      <c r="H680" s="35" t="str">
        <f t="shared" ref="H680:H691" si="314">IFERROR(E680/F680,"")</f>
        <v/>
      </c>
      <c r="I680" s="36"/>
      <c r="J680" s="37">
        <f t="shared" ref="J680:J691" si="315">IFERROR(D680*0.375/24,"")</f>
        <v>0</v>
      </c>
      <c r="K680" s="35" t="str">
        <f t="shared" ref="K680:K691" si="316">IFERROR(I680/J680,"")</f>
        <v/>
      </c>
      <c r="L680" s="25"/>
      <c r="M680" s="25"/>
      <c r="N680" s="26"/>
      <c r="O680" s="29">
        <f>IFERROR(('Q4 Setup'!$D$7-'Q4 Setup'!$E$7+SUMIFS($N$4:$N679,$C$4:$C679,'Q4 Setup'!$C$7)-SUMIFS($N$4:$N679,$C$4:$C679,'Q4 Setup'!$C$7,$B$4:$B679,"&lt;"&amp;$B680))/IFERROR(NETWORKDAYS($B680,'Q4 Setup'!$G$4),1),0)</f>
        <v>0</v>
      </c>
      <c r="P680" s="38" t="str">
        <f t="shared" ref="P680:P691" si="317">IFERROR(N680/O680,"")</f>
        <v/>
      </c>
    </row>
    <row r="681" spans="2:17" ht="18.75" customHeight="1" x14ac:dyDescent="0.2">
      <c r="B681" s="31">
        <v>46462</v>
      </c>
      <c r="C681" s="39" t="str">
        <f>'Q4 Setup'!$C$8</f>
        <v>Rep 2</v>
      </c>
      <c r="D681" s="33"/>
      <c r="E681" s="25"/>
      <c r="F681" s="40">
        <f t="shared" si="312"/>
        <v>0</v>
      </c>
      <c r="G681" s="40" t="str">
        <f t="shared" si="313"/>
        <v/>
      </c>
      <c r="H681" s="41" t="str">
        <f t="shared" si="314"/>
        <v/>
      </c>
      <c r="I681" s="36"/>
      <c r="J681" s="42">
        <f t="shared" si="315"/>
        <v>0</v>
      </c>
      <c r="K681" s="41" t="str">
        <f t="shared" si="316"/>
        <v/>
      </c>
      <c r="L681" s="25"/>
      <c r="M681" s="25"/>
      <c r="N681" s="26"/>
      <c r="O681" s="29">
        <f>IFERROR(('Q4 Setup'!$D$8-'Q4 Setup'!$E$8+SUMIFS($N$4:$N680,$C$4:$C680,'Q4 Setup'!$C$8)-SUMIFS($N$4:$N680,$C$4:$C680,'Q4 Setup'!$C$8,$B$4:$B680,"&lt;"&amp;$B681))/IFERROR(NETWORKDAYS($B681,'Q4 Setup'!$G$4),1),0)</f>
        <v>0</v>
      </c>
      <c r="P681" s="43" t="str">
        <f t="shared" si="317"/>
        <v/>
      </c>
    </row>
    <row r="682" spans="2:17" ht="18.75" customHeight="1" x14ac:dyDescent="0.2">
      <c r="B682" s="31">
        <v>46462</v>
      </c>
      <c r="C682" s="32" t="str">
        <f>'Q4 Setup'!$C$9</f>
        <v>Rep 3</v>
      </c>
      <c r="D682" s="33"/>
      <c r="E682" s="25"/>
      <c r="F682" s="34">
        <f t="shared" si="312"/>
        <v>0</v>
      </c>
      <c r="G682" s="34" t="str">
        <f t="shared" si="313"/>
        <v/>
      </c>
      <c r="H682" s="35" t="str">
        <f t="shared" si="314"/>
        <v/>
      </c>
      <c r="I682" s="36"/>
      <c r="J682" s="37">
        <f t="shared" si="315"/>
        <v>0</v>
      </c>
      <c r="K682" s="35" t="str">
        <f t="shared" si="316"/>
        <v/>
      </c>
      <c r="L682" s="25"/>
      <c r="M682" s="25"/>
      <c r="N682" s="26"/>
      <c r="O682" s="29">
        <f>IFERROR(('Q4 Setup'!$D$9-'Q4 Setup'!$E$9+SUMIFS($N$4:$N681,$C$4:$C681,'Q4 Setup'!$C$9)-SUMIFS($N$4:$N681,$C$4:$C681,'Q4 Setup'!$C$9,$B$4:$B681,"&lt;"&amp;$B682))/IFERROR(NETWORKDAYS($B682,'Q4 Setup'!$G$4),1),0)</f>
        <v>0</v>
      </c>
      <c r="P682" s="38" t="str">
        <f t="shared" si="317"/>
        <v/>
      </c>
    </row>
    <row r="683" spans="2:17" ht="18.75" customHeight="1" x14ac:dyDescent="0.2">
      <c r="B683" s="31">
        <v>46462</v>
      </c>
      <c r="C683" s="39" t="str">
        <f>'Q4 Setup'!$C$10</f>
        <v>Rep 4</v>
      </c>
      <c r="D683" s="33"/>
      <c r="E683" s="25"/>
      <c r="F683" s="40">
        <f t="shared" si="312"/>
        <v>0</v>
      </c>
      <c r="G683" s="40" t="str">
        <f t="shared" si="313"/>
        <v/>
      </c>
      <c r="H683" s="41" t="str">
        <f t="shared" si="314"/>
        <v/>
      </c>
      <c r="I683" s="36"/>
      <c r="J683" s="42">
        <f t="shared" si="315"/>
        <v>0</v>
      </c>
      <c r="K683" s="41" t="str">
        <f t="shared" si="316"/>
        <v/>
      </c>
      <c r="L683" s="25"/>
      <c r="M683" s="25"/>
      <c r="N683" s="26"/>
      <c r="O683" s="29">
        <f>IFERROR(('Q4 Setup'!$D$10-'Q4 Setup'!$E$10+SUMIFS($N$4:$N682,$C$4:$C682,'Q4 Setup'!$C$10)-SUMIFS($N$4:$N682,$C$4:$C682,'Q4 Setup'!$C$10,$B$4:$B682,"&lt;"&amp;$B683))/IFERROR(NETWORKDAYS($B683,'Q4 Setup'!$G$4),1),0)</f>
        <v>0</v>
      </c>
      <c r="P683" s="43" t="str">
        <f t="shared" si="317"/>
        <v/>
      </c>
    </row>
    <row r="684" spans="2:17" ht="18.75" customHeight="1" x14ac:dyDescent="0.2">
      <c r="B684" s="31">
        <v>46462</v>
      </c>
      <c r="C684" s="32" t="str">
        <f>'Q4 Setup'!$C$11</f>
        <v>Rep 5</v>
      </c>
      <c r="D684" s="33"/>
      <c r="E684" s="25"/>
      <c r="F684" s="34">
        <f t="shared" si="312"/>
        <v>0</v>
      </c>
      <c r="G684" s="34" t="str">
        <f t="shared" si="313"/>
        <v/>
      </c>
      <c r="H684" s="35" t="str">
        <f t="shared" si="314"/>
        <v/>
      </c>
      <c r="I684" s="36"/>
      <c r="J684" s="37">
        <f t="shared" si="315"/>
        <v>0</v>
      </c>
      <c r="K684" s="35" t="str">
        <f t="shared" si="316"/>
        <v/>
      </c>
      <c r="L684" s="25"/>
      <c r="M684" s="25"/>
      <c r="N684" s="26"/>
      <c r="O684" s="29">
        <f>IFERROR(('Q4 Setup'!$D$11-'Q4 Setup'!$E$11+SUMIFS($N$4:$N683,$C$4:$C683,'Q4 Setup'!$C$11)-SUMIFS($N$4:$N683,$C$4:$C683,'Q4 Setup'!$C$11,$B$4:$B683,"&lt;"&amp;$B684))/IFERROR(NETWORKDAYS($B684,'Q4 Setup'!$G$4),1),0)</f>
        <v>0</v>
      </c>
      <c r="P684" s="38" t="str">
        <f t="shared" si="317"/>
        <v/>
      </c>
    </row>
    <row r="685" spans="2:17" ht="18.75" customHeight="1" x14ac:dyDescent="0.2">
      <c r="B685" s="31">
        <v>46462</v>
      </c>
      <c r="C685" s="39" t="str">
        <f>'Q4 Setup'!$C$12</f>
        <v>Rep 6</v>
      </c>
      <c r="D685" s="33"/>
      <c r="E685" s="25"/>
      <c r="F685" s="40">
        <f t="shared" si="312"/>
        <v>0</v>
      </c>
      <c r="G685" s="40" t="str">
        <f t="shared" si="313"/>
        <v/>
      </c>
      <c r="H685" s="41" t="str">
        <f t="shared" si="314"/>
        <v/>
      </c>
      <c r="I685" s="36"/>
      <c r="J685" s="42">
        <f t="shared" si="315"/>
        <v>0</v>
      </c>
      <c r="K685" s="41" t="str">
        <f t="shared" si="316"/>
        <v/>
      </c>
      <c r="L685" s="25"/>
      <c r="M685" s="25"/>
      <c r="N685" s="26"/>
      <c r="O685" s="29">
        <f>IFERROR(('Q4 Setup'!$D$12-'Q4 Setup'!$E$12+SUMIFS($N$4:$N684,$C$4:$C684,'Q4 Setup'!$C$12)-SUMIFS($N$4:$N684,$C$4:$C684,'Q4 Setup'!$C$12,$B$4:$B684,"&lt;"&amp;$B685))/IFERROR(NETWORKDAYS($B685,'Q4 Setup'!$G$4),1),0)</f>
        <v>0</v>
      </c>
      <c r="P685" s="43" t="str">
        <f t="shared" si="317"/>
        <v/>
      </c>
    </row>
    <row r="686" spans="2:17" ht="18.75" customHeight="1" x14ac:dyDescent="0.2">
      <c r="B686" s="31">
        <v>46462</v>
      </c>
      <c r="C686" s="32" t="str">
        <f>'Q4 Setup'!$C$13</f>
        <v>Rep 7</v>
      </c>
      <c r="D686" s="33"/>
      <c r="E686" s="25"/>
      <c r="F686" s="34">
        <f t="shared" si="312"/>
        <v>0</v>
      </c>
      <c r="G686" s="34" t="str">
        <f t="shared" si="313"/>
        <v/>
      </c>
      <c r="H686" s="35" t="str">
        <f t="shared" si="314"/>
        <v/>
      </c>
      <c r="I686" s="36"/>
      <c r="J686" s="37">
        <f t="shared" si="315"/>
        <v>0</v>
      </c>
      <c r="K686" s="35" t="str">
        <f t="shared" si="316"/>
        <v/>
      </c>
      <c r="L686" s="25"/>
      <c r="M686" s="25"/>
      <c r="N686" s="26"/>
      <c r="O686" s="29">
        <f>IFERROR(('Q4 Setup'!$D$13-'Q4 Setup'!$E$13+SUMIFS($N$4:$N685,$C$4:$C685,'Q4 Setup'!$C$13)-SUMIFS($N$4:$N685,$C$4:$C685,'Q4 Setup'!$C$13,$B$4:$B685,"&lt;"&amp;$B686))/IFERROR(NETWORKDAYS($B686,'Q4 Setup'!$G$4),1),0)</f>
        <v>0</v>
      </c>
      <c r="P686" s="38" t="str">
        <f t="shared" si="317"/>
        <v/>
      </c>
    </row>
    <row r="687" spans="2:17" ht="18.75" customHeight="1" x14ac:dyDescent="0.2">
      <c r="B687" s="31">
        <v>46462</v>
      </c>
      <c r="C687" s="39" t="str">
        <f>'Q4 Setup'!$C$14</f>
        <v>Rep 8</v>
      </c>
      <c r="D687" s="33"/>
      <c r="E687" s="25"/>
      <c r="F687" s="40">
        <f t="shared" si="312"/>
        <v>0</v>
      </c>
      <c r="G687" s="40" t="str">
        <f t="shared" si="313"/>
        <v/>
      </c>
      <c r="H687" s="41" t="str">
        <f t="shared" si="314"/>
        <v/>
      </c>
      <c r="I687" s="36"/>
      <c r="J687" s="42">
        <f t="shared" si="315"/>
        <v>0</v>
      </c>
      <c r="K687" s="41" t="str">
        <f t="shared" si="316"/>
        <v/>
      </c>
      <c r="L687" s="25"/>
      <c r="M687" s="25"/>
      <c r="N687" s="26"/>
      <c r="O687" s="29">
        <f>IFERROR(('Q4 Setup'!$D$14-'Q4 Setup'!$E$14+SUMIFS($N$4:$N686,$C$4:$C686,'Q4 Setup'!$C$14)-SUMIFS($N$4:$N686,$C$4:$C686,'Q4 Setup'!$C$14,$B$4:$B686,"&lt;"&amp;$B687))/IFERROR(NETWORKDAYS($B687,'Q4 Setup'!$G$4),1),0)</f>
        <v>0</v>
      </c>
      <c r="P687" s="43" t="str">
        <f t="shared" si="317"/>
        <v/>
      </c>
    </row>
    <row r="688" spans="2:17" ht="18.75" customHeight="1" x14ac:dyDescent="0.2">
      <c r="B688" s="31">
        <v>46462</v>
      </c>
      <c r="C688" s="32" t="str">
        <f>'Q4 Setup'!$C$15</f>
        <v>Rep 9</v>
      </c>
      <c r="D688" s="33"/>
      <c r="E688" s="25"/>
      <c r="F688" s="34">
        <f t="shared" si="312"/>
        <v>0</v>
      </c>
      <c r="G688" s="34" t="str">
        <f t="shared" si="313"/>
        <v/>
      </c>
      <c r="H688" s="35" t="str">
        <f t="shared" si="314"/>
        <v/>
      </c>
      <c r="I688" s="36"/>
      <c r="J688" s="37">
        <f t="shared" si="315"/>
        <v>0</v>
      </c>
      <c r="K688" s="35" t="str">
        <f t="shared" si="316"/>
        <v/>
      </c>
      <c r="L688" s="25"/>
      <c r="M688" s="25"/>
      <c r="N688" s="26"/>
      <c r="O688" s="29">
        <f>IFERROR(('Q4 Setup'!$D$15-'Q4 Setup'!$E$15+SUMIFS($N$4:$N687,$C$4:$C687,'Q4 Setup'!$C$15)-SUMIFS($N$4:$N687,$C$4:$C687,'Q4 Setup'!$C$15,$B$4:$B687,"&lt;"&amp;$B688))/IFERROR(NETWORKDAYS($B688,'Q4 Setup'!$G$4),1),0)</f>
        <v>0</v>
      </c>
      <c r="P688" s="38" t="str">
        <f t="shared" si="317"/>
        <v/>
      </c>
    </row>
    <row r="689" spans="2:17" ht="18.75" customHeight="1" x14ac:dyDescent="0.2">
      <c r="B689" s="31">
        <v>46462</v>
      </c>
      <c r="C689" s="39" t="str">
        <f>'Q4 Setup'!$C$16</f>
        <v>Rep 10</v>
      </c>
      <c r="D689" s="33"/>
      <c r="E689" s="25"/>
      <c r="F689" s="40">
        <f t="shared" si="312"/>
        <v>0</v>
      </c>
      <c r="G689" s="40" t="str">
        <f t="shared" si="313"/>
        <v/>
      </c>
      <c r="H689" s="41" t="str">
        <f t="shared" si="314"/>
        <v/>
      </c>
      <c r="I689" s="36"/>
      <c r="J689" s="42">
        <f t="shared" si="315"/>
        <v>0</v>
      </c>
      <c r="K689" s="41" t="str">
        <f t="shared" si="316"/>
        <v/>
      </c>
      <c r="L689" s="25"/>
      <c r="M689" s="25"/>
      <c r="N689" s="26"/>
      <c r="O689" s="29">
        <f>IFERROR(('Q4 Setup'!$D$16-'Q4 Setup'!$E$16+SUMIFS($N$4:$N688,$C$4:$C688,'Q4 Setup'!$C$16)-SUMIFS($N$4:$N688,$C$4:$C688,'Q4 Setup'!$C$16,$B$4:$B688,"&lt;"&amp;$B689))/IFERROR(NETWORKDAYS($B689,'Q4 Setup'!$G$4),1),0)</f>
        <v>0</v>
      </c>
      <c r="P689" s="43" t="str">
        <f t="shared" si="317"/>
        <v/>
      </c>
    </row>
    <row r="690" spans="2:17" ht="18.75" customHeight="1" x14ac:dyDescent="0.2">
      <c r="B690" s="31">
        <v>46462</v>
      </c>
      <c r="C690" s="32">
        <f>'Q4 Setup'!$C$17</f>
        <v>0</v>
      </c>
      <c r="D690" s="33"/>
      <c r="E690" s="25"/>
      <c r="F690" s="34">
        <f t="shared" si="312"/>
        <v>0</v>
      </c>
      <c r="G690" s="34" t="str">
        <f t="shared" si="313"/>
        <v/>
      </c>
      <c r="H690" s="35" t="str">
        <f t="shared" si="314"/>
        <v/>
      </c>
      <c r="I690" s="36"/>
      <c r="J690" s="37">
        <f t="shared" si="315"/>
        <v>0</v>
      </c>
      <c r="K690" s="35" t="str">
        <f t="shared" si="316"/>
        <v/>
      </c>
      <c r="L690" s="25"/>
      <c r="M690" s="25"/>
      <c r="N690" s="26"/>
      <c r="O690" s="29">
        <f>IFERROR(('Q4 Setup'!$D$17-'Q4 Setup'!$E$17+SUMIFS($N$4:$N689,$C$4:$C689,'Q4 Setup'!$C$17)-SUMIFS($N$4:$N689,$C$4:$C689,'Q4 Setup'!$C$17,$B$4:$B689,"&lt;"&amp;$B690))/IFERROR(NETWORKDAYS($B690,'Q4 Setup'!$G$4),1),0)</f>
        <v>0</v>
      </c>
      <c r="P690" s="38" t="str">
        <f t="shared" si="317"/>
        <v/>
      </c>
    </row>
    <row r="691" spans="2:17" ht="18.75" customHeight="1" x14ac:dyDescent="0.2">
      <c r="B691" s="31">
        <v>46462</v>
      </c>
      <c r="C691" s="39">
        <f>'Q4 Setup'!$C$18</f>
        <v>0</v>
      </c>
      <c r="D691" s="33"/>
      <c r="E691" s="25"/>
      <c r="F691" s="40">
        <f t="shared" si="312"/>
        <v>0</v>
      </c>
      <c r="G691" s="40" t="str">
        <f t="shared" si="313"/>
        <v/>
      </c>
      <c r="H691" s="41" t="str">
        <f t="shared" si="314"/>
        <v/>
      </c>
      <c r="I691" s="36"/>
      <c r="J691" s="42">
        <f t="shared" si="315"/>
        <v>0</v>
      </c>
      <c r="K691" s="41" t="str">
        <f t="shared" si="316"/>
        <v/>
      </c>
      <c r="L691" s="25"/>
      <c r="M691" s="25"/>
      <c r="N691" s="26"/>
      <c r="O691" s="29">
        <f>IFERROR(('Q4 Setup'!$D$18-'Q4 Setup'!$E$18+SUMIFS($N$4:$N690,$C$4:$C690,'Q4 Setup'!$C$18)-SUMIFS($N$4:$N690,$C$4:$C690,'Q4 Setup'!$C$18,$B$4:$B690,"&lt;"&amp;$B691))/IFERROR(NETWORKDAYS($B691,'Q4 Setup'!$G$4),1),0)</f>
        <v>0</v>
      </c>
      <c r="P691" s="43" t="str">
        <f t="shared" si="317"/>
        <v/>
      </c>
    </row>
    <row r="692" spans="2:17" ht="4.5" customHeight="1" x14ac:dyDescent="0.2"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82"/>
      <c r="N692" s="82"/>
      <c r="O692" s="82"/>
      <c r="P692" s="82"/>
      <c r="Q692" s="82"/>
    </row>
    <row r="693" spans="2:17" ht="18.75" customHeight="1" x14ac:dyDescent="0.2">
      <c r="B693" s="31">
        <v>46463</v>
      </c>
      <c r="C693" s="32" t="str">
        <f>'Q4 Setup'!$C$7</f>
        <v>Rep 1</v>
      </c>
      <c r="D693" s="33"/>
      <c r="E693" s="25"/>
      <c r="F693" s="34">
        <f t="shared" ref="F693:F704" si="318">IFERROR(D693*7.5,"")</f>
        <v>0</v>
      </c>
      <c r="G693" s="34" t="str">
        <f t="shared" ref="G693:G704" si="319">IFERROR(E693/D693,"")</f>
        <v/>
      </c>
      <c r="H693" s="35" t="str">
        <f t="shared" ref="H693:H704" si="320">IFERROR(E693/F693,"")</f>
        <v/>
      </c>
      <c r="I693" s="36"/>
      <c r="J693" s="37">
        <f t="shared" ref="J693:J704" si="321">IFERROR(D693*0.375/24,"")</f>
        <v>0</v>
      </c>
      <c r="K693" s="35" t="str">
        <f t="shared" ref="K693:K704" si="322">IFERROR(I693/J693,"")</f>
        <v/>
      </c>
      <c r="L693" s="25"/>
      <c r="M693" s="25"/>
      <c r="N693" s="26"/>
      <c r="O693" s="29">
        <f>IFERROR(('Q4 Setup'!$D$7-'Q4 Setup'!$E$7+SUMIFS($N$4:$N692,$C$4:$C692,'Q4 Setup'!$C$7)-SUMIFS($N$4:$N692,$C$4:$C692,'Q4 Setup'!$C$7,$B$4:$B692,"&lt;"&amp;$B693))/IFERROR(NETWORKDAYS($B693,'Q4 Setup'!$G$4),1),0)</f>
        <v>0</v>
      </c>
      <c r="P693" s="38" t="str">
        <f t="shared" ref="P693:P704" si="323">IFERROR(N693/O693,"")</f>
        <v/>
      </c>
    </row>
    <row r="694" spans="2:17" ht="18.75" customHeight="1" x14ac:dyDescent="0.2">
      <c r="B694" s="31">
        <v>46463</v>
      </c>
      <c r="C694" s="39" t="str">
        <f>'Q4 Setup'!$C$8</f>
        <v>Rep 2</v>
      </c>
      <c r="D694" s="33"/>
      <c r="E694" s="25"/>
      <c r="F694" s="40">
        <f t="shared" si="318"/>
        <v>0</v>
      </c>
      <c r="G694" s="40" t="str">
        <f t="shared" si="319"/>
        <v/>
      </c>
      <c r="H694" s="41" t="str">
        <f t="shared" si="320"/>
        <v/>
      </c>
      <c r="I694" s="36"/>
      <c r="J694" s="42">
        <f t="shared" si="321"/>
        <v>0</v>
      </c>
      <c r="K694" s="41" t="str">
        <f t="shared" si="322"/>
        <v/>
      </c>
      <c r="L694" s="25"/>
      <c r="M694" s="25"/>
      <c r="N694" s="26"/>
      <c r="O694" s="29">
        <f>IFERROR(('Q4 Setup'!$D$8-'Q4 Setup'!$E$8+SUMIFS($N$4:$N693,$C$4:$C693,'Q4 Setup'!$C$8)-SUMIFS($N$4:$N693,$C$4:$C693,'Q4 Setup'!$C$8,$B$4:$B693,"&lt;"&amp;$B694))/IFERROR(NETWORKDAYS($B694,'Q4 Setup'!$G$4),1),0)</f>
        <v>0</v>
      </c>
      <c r="P694" s="43" t="str">
        <f t="shared" si="323"/>
        <v/>
      </c>
    </row>
    <row r="695" spans="2:17" ht="18.75" customHeight="1" x14ac:dyDescent="0.2">
      <c r="B695" s="31">
        <v>46463</v>
      </c>
      <c r="C695" s="32" t="str">
        <f>'Q4 Setup'!$C$9</f>
        <v>Rep 3</v>
      </c>
      <c r="D695" s="33"/>
      <c r="E695" s="25"/>
      <c r="F695" s="34">
        <f t="shared" si="318"/>
        <v>0</v>
      </c>
      <c r="G695" s="34" t="str">
        <f t="shared" si="319"/>
        <v/>
      </c>
      <c r="H695" s="35" t="str">
        <f t="shared" si="320"/>
        <v/>
      </c>
      <c r="I695" s="36"/>
      <c r="J695" s="37">
        <f t="shared" si="321"/>
        <v>0</v>
      </c>
      <c r="K695" s="35" t="str">
        <f t="shared" si="322"/>
        <v/>
      </c>
      <c r="L695" s="25"/>
      <c r="M695" s="25"/>
      <c r="N695" s="26"/>
      <c r="O695" s="29">
        <f>IFERROR(('Q4 Setup'!$D$9-'Q4 Setup'!$E$9+SUMIFS($N$4:$N694,$C$4:$C694,'Q4 Setup'!$C$9)-SUMIFS($N$4:$N694,$C$4:$C694,'Q4 Setup'!$C$9,$B$4:$B694,"&lt;"&amp;$B695))/IFERROR(NETWORKDAYS($B695,'Q4 Setup'!$G$4),1),0)</f>
        <v>0</v>
      </c>
      <c r="P695" s="38" t="str">
        <f t="shared" si="323"/>
        <v/>
      </c>
    </row>
    <row r="696" spans="2:17" ht="18.75" customHeight="1" x14ac:dyDescent="0.2">
      <c r="B696" s="31">
        <v>46463</v>
      </c>
      <c r="C696" s="39" t="str">
        <f>'Q4 Setup'!$C$10</f>
        <v>Rep 4</v>
      </c>
      <c r="D696" s="33"/>
      <c r="E696" s="25"/>
      <c r="F696" s="40">
        <f t="shared" si="318"/>
        <v>0</v>
      </c>
      <c r="G696" s="40" t="str">
        <f t="shared" si="319"/>
        <v/>
      </c>
      <c r="H696" s="41" t="str">
        <f t="shared" si="320"/>
        <v/>
      </c>
      <c r="I696" s="36"/>
      <c r="J696" s="42">
        <f t="shared" si="321"/>
        <v>0</v>
      </c>
      <c r="K696" s="41" t="str">
        <f t="shared" si="322"/>
        <v/>
      </c>
      <c r="L696" s="25"/>
      <c r="M696" s="25"/>
      <c r="N696" s="26"/>
      <c r="O696" s="29">
        <f>IFERROR(('Q4 Setup'!$D$10-'Q4 Setup'!$E$10+SUMIFS($N$4:$N695,$C$4:$C695,'Q4 Setup'!$C$10)-SUMIFS($N$4:$N695,$C$4:$C695,'Q4 Setup'!$C$10,$B$4:$B695,"&lt;"&amp;$B696))/IFERROR(NETWORKDAYS($B696,'Q4 Setup'!$G$4),1),0)</f>
        <v>0</v>
      </c>
      <c r="P696" s="43" t="str">
        <f t="shared" si="323"/>
        <v/>
      </c>
    </row>
    <row r="697" spans="2:17" ht="18.75" customHeight="1" x14ac:dyDescent="0.2">
      <c r="B697" s="31">
        <v>46463</v>
      </c>
      <c r="C697" s="32" t="str">
        <f>'Q4 Setup'!$C$11</f>
        <v>Rep 5</v>
      </c>
      <c r="D697" s="33"/>
      <c r="E697" s="25"/>
      <c r="F697" s="34">
        <f t="shared" si="318"/>
        <v>0</v>
      </c>
      <c r="G697" s="34" t="str">
        <f t="shared" si="319"/>
        <v/>
      </c>
      <c r="H697" s="35" t="str">
        <f t="shared" si="320"/>
        <v/>
      </c>
      <c r="I697" s="36"/>
      <c r="J697" s="37">
        <f t="shared" si="321"/>
        <v>0</v>
      </c>
      <c r="K697" s="35" t="str">
        <f t="shared" si="322"/>
        <v/>
      </c>
      <c r="L697" s="25"/>
      <c r="M697" s="25"/>
      <c r="N697" s="26"/>
      <c r="O697" s="29">
        <f>IFERROR(('Q4 Setup'!$D$11-'Q4 Setup'!$E$11+SUMIFS($N$4:$N696,$C$4:$C696,'Q4 Setup'!$C$11)-SUMIFS($N$4:$N696,$C$4:$C696,'Q4 Setup'!$C$11,$B$4:$B696,"&lt;"&amp;$B697))/IFERROR(NETWORKDAYS($B697,'Q4 Setup'!$G$4),1),0)</f>
        <v>0</v>
      </c>
      <c r="P697" s="38" t="str">
        <f t="shared" si="323"/>
        <v/>
      </c>
    </row>
    <row r="698" spans="2:17" ht="18.75" customHeight="1" x14ac:dyDescent="0.2">
      <c r="B698" s="31">
        <v>46463</v>
      </c>
      <c r="C698" s="39" t="str">
        <f>'Q4 Setup'!$C$12</f>
        <v>Rep 6</v>
      </c>
      <c r="D698" s="33"/>
      <c r="E698" s="25"/>
      <c r="F698" s="40">
        <f t="shared" si="318"/>
        <v>0</v>
      </c>
      <c r="G698" s="40" t="str">
        <f t="shared" si="319"/>
        <v/>
      </c>
      <c r="H698" s="41" t="str">
        <f t="shared" si="320"/>
        <v/>
      </c>
      <c r="I698" s="36"/>
      <c r="J698" s="42">
        <f t="shared" si="321"/>
        <v>0</v>
      </c>
      <c r="K698" s="41" t="str">
        <f t="shared" si="322"/>
        <v/>
      </c>
      <c r="L698" s="25"/>
      <c r="M698" s="25"/>
      <c r="N698" s="26"/>
      <c r="O698" s="29">
        <f>IFERROR(('Q4 Setup'!$D$12-'Q4 Setup'!$E$12+SUMIFS($N$4:$N697,$C$4:$C697,'Q4 Setup'!$C$12)-SUMIFS($N$4:$N697,$C$4:$C697,'Q4 Setup'!$C$12,$B$4:$B697,"&lt;"&amp;$B698))/IFERROR(NETWORKDAYS($B698,'Q4 Setup'!$G$4),1),0)</f>
        <v>0</v>
      </c>
      <c r="P698" s="43" t="str">
        <f t="shared" si="323"/>
        <v/>
      </c>
    </row>
    <row r="699" spans="2:17" ht="18.75" customHeight="1" x14ac:dyDescent="0.2">
      <c r="B699" s="31">
        <v>46463</v>
      </c>
      <c r="C699" s="32" t="str">
        <f>'Q4 Setup'!$C$13</f>
        <v>Rep 7</v>
      </c>
      <c r="D699" s="33"/>
      <c r="E699" s="25"/>
      <c r="F699" s="34">
        <f t="shared" si="318"/>
        <v>0</v>
      </c>
      <c r="G699" s="34" t="str">
        <f t="shared" si="319"/>
        <v/>
      </c>
      <c r="H699" s="35" t="str">
        <f t="shared" si="320"/>
        <v/>
      </c>
      <c r="I699" s="36"/>
      <c r="J699" s="37">
        <f t="shared" si="321"/>
        <v>0</v>
      </c>
      <c r="K699" s="35" t="str">
        <f t="shared" si="322"/>
        <v/>
      </c>
      <c r="L699" s="25"/>
      <c r="M699" s="25"/>
      <c r="N699" s="26"/>
      <c r="O699" s="29">
        <f>IFERROR(('Q4 Setup'!$D$13-'Q4 Setup'!$E$13+SUMIFS($N$4:$N698,$C$4:$C698,'Q4 Setup'!$C$13)-SUMIFS($N$4:$N698,$C$4:$C698,'Q4 Setup'!$C$13,$B$4:$B698,"&lt;"&amp;$B699))/IFERROR(NETWORKDAYS($B699,'Q4 Setup'!$G$4),1),0)</f>
        <v>0</v>
      </c>
      <c r="P699" s="38" t="str">
        <f t="shared" si="323"/>
        <v/>
      </c>
    </row>
    <row r="700" spans="2:17" ht="18.75" customHeight="1" x14ac:dyDescent="0.2">
      <c r="B700" s="31">
        <v>46463</v>
      </c>
      <c r="C700" s="39" t="str">
        <f>'Q4 Setup'!$C$14</f>
        <v>Rep 8</v>
      </c>
      <c r="D700" s="33"/>
      <c r="E700" s="25"/>
      <c r="F700" s="40">
        <f t="shared" si="318"/>
        <v>0</v>
      </c>
      <c r="G700" s="40" t="str">
        <f t="shared" si="319"/>
        <v/>
      </c>
      <c r="H700" s="41" t="str">
        <f t="shared" si="320"/>
        <v/>
      </c>
      <c r="I700" s="36"/>
      <c r="J700" s="42">
        <f t="shared" si="321"/>
        <v>0</v>
      </c>
      <c r="K700" s="41" t="str">
        <f t="shared" si="322"/>
        <v/>
      </c>
      <c r="L700" s="25"/>
      <c r="M700" s="25"/>
      <c r="N700" s="26"/>
      <c r="O700" s="29">
        <f>IFERROR(('Q4 Setup'!$D$14-'Q4 Setup'!$E$14+SUMIFS($N$4:$N699,$C$4:$C699,'Q4 Setup'!$C$14)-SUMIFS($N$4:$N699,$C$4:$C699,'Q4 Setup'!$C$14,$B$4:$B699,"&lt;"&amp;$B700))/IFERROR(NETWORKDAYS($B700,'Q4 Setup'!$G$4),1),0)</f>
        <v>0</v>
      </c>
      <c r="P700" s="43" t="str">
        <f t="shared" si="323"/>
        <v/>
      </c>
    </row>
    <row r="701" spans="2:17" ht="18.75" customHeight="1" x14ac:dyDescent="0.2">
      <c r="B701" s="31">
        <v>46463</v>
      </c>
      <c r="C701" s="32" t="str">
        <f>'Q4 Setup'!$C$15</f>
        <v>Rep 9</v>
      </c>
      <c r="D701" s="33"/>
      <c r="E701" s="25"/>
      <c r="F701" s="34">
        <f t="shared" si="318"/>
        <v>0</v>
      </c>
      <c r="G701" s="34" t="str">
        <f t="shared" si="319"/>
        <v/>
      </c>
      <c r="H701" s="35" t="str">
        <f t="shared" si="320"/>
        <v/>
      </c>
      <c r="I701" s="36"/>
      <c r="J701" s="37">
        <f t="shared" si="321"/>
        <v>0</v>
      </c>
      <c r="K701" s="35" t="str">
        <f t="shared" si="322"/>
        <v/>
      </c>
      <c r="L701" s="25"/>
      <c r="M701" s="25"/>
      <c r="N701" s="26"/>
      <c r="O701" s="29">
        <f>IFERROR(('Q4 Setup'!$D$15-'Q4 Setup'!$E$15+SUMIFS($N$4:$N700,$C$4:$C700,'Q4 Setup'!$C$15)-SUMIFS($N$4:$N700,$C$4:$C700,'Q4 Setup'!$C$15,$B$4:$B700,"&lt;"&amp;$B701))/IFERROR(NETWORKDAYS($B701,'Q4 Setup'!$G$4),1),0)</f>
        <v>0</v>
      </c>
      <c r="P701" s="38" t="str">
        <f t="shared" si="323"/>
        <v/>
      </c>
    </row>
    <row r="702" spans="2:17" ht="18.75" customHeight="1" x14ac:dyDescent="0.2">
      <c r="B702" s="31">
        <v>46463</v>
      </c>
      <c r="C702" s="39" t="str">
        <f>'Q4 Setup'!$C$16</f>
        <v>Rep 10</v>
      </c>
      <c r="D702" s="33"/>
      <c r="E702" s="25"/>
      <c r="F702" s="40">
        <f t="shared" si="318"/>
        <v>0</v>
      </c>
      <c r="G702" s="40" t="str">
        <f t="shared" si="319"/>
        <v/>
      </c>
      <c r="H702" s="41" t="str">
        <f t="shared" si="320"/>
        <v/>
      </c>
      <c r="I702" s="36"/>
      <c r="J702" s="42">
        <f t="shared" si="321"/>
        <v>0</v>
      </c>
      <c r="K702" s="41" t="str">
        <f t="shared" si="322"/>
        <v/>
      </c>
      <c r="L702" s="25"/>
      <c r="M702" s="25"/>
      <c r="N702" s="26"/>
      <c r="O702" s="29">
        <f>IFERROR(('Q4 Setup'!$D$16-'Q4 Setup'!$E$16+SUMIFS($N$4:$N701,$C$4:$C701,'Q4 Setup'!$C$16)-SUMIFS($N$4:$N701,$C$4:$C701,'Q4 Setup'!$C$16,$B$4:$B701,"&lt;"&amp;$B702))/IFERROR(NETWORKDAYS($B702,'Q4 Setup'!$G$4),1),0)</f>
        <v>0</v>
      </c>
      <c r="P702" s="43" t="str">
        <f t="shared" si="323"/>
        <v/>
      </c>
    </row>
    <row r="703" spans="2:17" ht="18.75" customHeight="1" x14ac:dyDescent="0.2">
      <c r="B703" s="31">
        <v>46463</v>
      </c>
      <c r="C703" s="32">
        <f>'Q4 Setup'!$C$17</f>
        <v>0</v>
      </c>
      <c r="D703" s="33"/>
      <c r="E703" s="25"/>
      <c r="F703" s="34">
        <f t="shared" si="318"/>
        <v>0</v>
      </c>
      <c r="G703" s="34" t="str">
        <f t="shared" si="319"/>
        <v/>
      </c>
      <c r="H703" s="35" t="str">
        <f t="shared" si="320"/>
        <v/>
      </c>
      <c r="I703" s="36"/>
      <c r="J703" s="37">
        <f t="shared" si="321"/>
        <v>0</v>
      </c>
      <c r="K703" s="35" t="str">
        <f t="shared" si="322"/>
        <v/>
      </c>
      <c r="L703" s="25"/>
      <c r="M703" s="25"/>
      <c r="N703" s="26"/>
      <c r="O703" s="29">
        <f>IFERROR(('Q4 Setup'!$D$17-'Q4 Setup'!$E$17+SUMIFS($N$4:$N702,$C$4:$C702,'Q4 Setup'!$C$17)-SUMIFS($N$4:$N702,$C$4:$C702,'Q4 Setup'!$C$17,$B$4:$B702,"&lt;"&amp;$B703))/IFERROR(NETWORKDAYS($B703,'Q4 Setup'!$G$4),1),0)</f>
        <v>0</v>
      </c>
      <c r="P703" s="38" t="str">
        <f t="shared" si="323"/>
        <v/>
      </c>
    </row>
    <row r="704" spans="2:17" ht="18.75" customHeight="1" x14ac:dyDescent="0.2">
      <c r="B704" s="31">
        <v>46463</v>
      </c>
      <c r="C704" s="39">
        <f>'Q4 Setup'!$C$18</f>
        <v>0</v>
      </c>
      <c r="D704" s="33"/>
      <c r="E704" s="25"/>
      <c r="F704" s="40">
        <f t="shared" si="318"/>
        <v>0</v>
      </c>
      <c r="G704" s="40" t="str">
        <f t="shared" si="319"/>
        <v/>
      </c>
      <c r="H704" s="41" t="str">
        <f t="shared" si="320"/>
        <v/>
      </c>
      <c r="I704" s="36"/>
      <c r="J704" s="42">
        <f t="shared" si="321"/>
        <v>0</v>
      </c>
      <c r="K704" s="41" t="str">
        <f t="shared" si="322"/>
        <v/>
      </c>
      <c r="L704" s="25"/>
      <c r="M704" s="25"/>
      <c r="N704" s="26"/>
      <c r="O704" s="29">
        <f>IFERROR(('Q4 Setup'!$D$18-'Q4 Setup'!$E$18+SUMIFS($N$4:$N703,$C$4:$C703,'Q4 Setup'!$C$18)-SUMIFS($N$4:$N703,$C$4:$C703,'Q4 Setup'!$C$18,$B$4:$B703,"&lt;"&amp;$B704))/IFERROR(NETWORKDAYS($B704,'Q4 Setup'!$G$4),1),0)</f>
        <v>0</v>
      </c>
      <c r="P704" s="43" t="str">
        <f t="shared" si="323"/>
        <v/>
      </c>
    </row>
    <row r="705" spans="2:17" ht="4.5" customHeight="1" x14ac:dyDescent="0.2"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82"/>
      <c r="N705" s="82"/>
      <c r="O705" s="82"/>
      <c r="P705" s="82"/>
      <c r="Q705" s="82"/>
    </row>
    <row r="706" spans="2:17" ht="18.75" customHeight="1" x14ac:dyDescent="0.2">
      <c r="B706" s="31">
        <v>46464</v>
      </c>
      <c r="C706" s="32" t="str">
        <f>'Q4 Setup'!$C$7</f>
        <v>Rep 1</v>
      </c>
      <c r="D706" s="33"/>
      <c r="E706" s="25"/>
      <c r="F706" s="34">
        <f t="shared" ref="F706:F717" si="324">IFERROR(D706*7.5,"")</f>
        <v>0</v>
      </c>
      <c r="G706" s="34" t="str">
        <f t="shared" ref="G706:G717" si="325">IFERROR(E706/D706,"")</f>
        <v/>
      </c>
      <c r="H706" s="35" t="str">
        <f t="shared" ref="H706:H717" si="326">IFERROR(E706/F706,"")</f>
        <v/>
      </c>
      <c r="I706" s="36"/>
      <c r="J706" s="37">
        <f t="shared" ref="J706:J717" si="327">IFERROR(D706*0.375/24,"")</f>
        <v>0</v>
      </c>
      <c r="K706" s="35" t="str">
        <f t="shared" ref="K706:K717" si="328">IFERROR(I706/J706,"")</f>
        <v/>
      </c>
      <c r="L706" s="25"/>
      <c r="M706" s="25"/>
      <c r="N706" s="26"/>
      <c r="O706" s="29">
        <f>IFERROR(('Q4 Setup'!$D$7-'Q4 Setup'!$E$7+SUMIFS($N$4:$N705,$C$4:$C705,'Q4 Setup'!$C$7)-SUMIFS($N$4:$N705,$C$4:$C705,'Q4 Setup'!$C$7,$B$4:$B705,"&lt;"&amp;$B706))/IFERROR(NETWORKDAYS($B706,'Q4 Setup'!$G$4),1),0)</f>
        <v>0</v>
      </c>
      <c r="P706" s="38" t="str">
        <f t="shared" ref="P706:P717" si="329">IFERROR(N706/O706,"")</f>
        <v/>
      </c>
    </row>
    <row r="707" spans="2:17" ht="18.75" customHeight="1" x14ac:dyDescent="0.2">
      <c r="B707" s="31">
        <v>46464</v>
      </c>
      <c r="C707" s="39" t="str">
        <f>'Q4 Setup'!$C$8</f>
        <v>Rep 2</v>
      </c>
      <c r="D707" s="33"/>
      <c r="E707" s="25"/>
      <c r="F707" s="40">
        <f t="shared" si="324"/>
        <v>0</v>
      </c>
      <c r="G707" s="40" t="str">
        <f t="shared" si="325"/>
        <v/>
      </c>
      <c r="H707" s="41" t="str">
        <f t="shared" si="326"/>
        <v/>
      </c>
      <c r="I707" s="36"/>
      <c r="J707" s="42">
        <f t="shared" si="327"/>
        <v>0</v>
      </c>
      <c r="K707" s="41" t="str">
        <f t="shared" si="328"/>
        <v/>
      </c>
      <c r="L707" s="25"/>
      <c r="M707" s="25"/>
      <c r="N707" s="26"/>
      <c r="O707" s="29">
        <f>IFERROR(('Q4 Setup'!$D$8-'Q4 Setup'!$E$8+SUMIFS($N$4:$N706,$C$4:$C706,'Q4 Setup'!$C$8)-SUMIFS($N$4:$N706,$C$4:$C706,'Q4 Setup'!$C$8,$B$4:$B706,"&lt;"&amp;$B707))/IFERROR(NETWORKDAYS($B707,'Q4 Setup'!$G$4),1),0)</f>
        <v>0</v>
      </c>
      <c r="P707" s="43" t="str">
        <f t="shared" si="329"/>
        <v/>
      </c>
    </row>
    <row r="708" spans="2:17" ht="18.75" customHeight="1" x14ac:dyDescent="0.2">
      <c r="B708" s="31">
        <v>46464</v>
      </c>
      <c r="C708" s="32" t="str">
        <f>'Q4 Setup'!$C$9</f>
        <v>Rep 3</v>
      </c>
      <c r="D708" s="33"/>
      <c r="E708" s="25"/>
      <c r="F708" s="34">
        <f t="shared" si="324"/>
        <v>0</v>
      </c>
      <c r="G708" s="34" t="str">
        <f t="shared" si="325"/>
        <v/>
      </c>
      <c r="H708" s="35" t="str">
        <f t="shared" si="326"/>
        <v/>
      </c>
      <c r="I708" s="36"/>
      <c r="J708" s="37">
        <f t="shared" si="327"/>
        <v>0</v>
      </c>
      <c r="K708" s="35" t="str">
        <f t="shared" si="328"/>
        <v/>
      </c>
      <c r="L708" s="25"/>
      <c r="M708" s="25"/>
      <c r="N708" s="26"/>
      <c r="O708" s="29">
        <f>IFERROR(('Q4 Setup'!$D$9-'Q4 Setup'!$E$9+SUMIFS($N$4:$N707,$C$4:$C707,'Q4 Setup'!$C$9)-SUMIFS($N$4:$N707,$C$4:$C707,'Q4 Setup'!$C$9,$B$4:$B707,"&lt;"&amp;$B708))/IFERROR(NETWORKDAYS($B708,'Q4 Setup'!$G$4),1),0)</f>
        <v>0</v>
      </c>
      <c r="P708" s="38" t="str">
        <f t="shared" si="329"/>
        <v/>
      </c>
    </row>
    <row r="709" spans="2:17" ht="18.75" customHeight="1" x14ac:dyDescent="0.2">
      <c r="B709" s="31">
        <v>46464</v>
      </c>
      <c r="C709" s="39" t="str">
        <f>'Q4 Setup'!$C$10</f>
        <v>Rep 4</v>
      </c>
      <c r="D709" s="33"/>
      <c r="E709" s="25"/>
      <c r="F709" s="40">
        <f t="shared" si="324"/>
        <v>0</v>
      </c>
      <c r="G709" s="40" t="str">
        <f t="shared" si="325"/>
        <v/>
      </c>
      <c r="H709" s="41" t="str">
        <f t="shared" si="326"/>
        <v/>
      </c>
      <c r="I709" s="36"/>
      <c r="J709" s="42">
        <f t="shared" si="327"/>
        <v>0</v>
      </c>
      <c r="K709" s="41" t="str">
        <f t="shared" si="328"/>
        <v/>
      </c>
      <c r="L709" s="25"/>
      <c r="M709" s="25"/>
      <c r="N709" s="26"/>
      <c r="O709" s="29">
        <f>IFERROR(('Q4 Setup'!$D$10-'Q4 Setup'!$E$10+SUMIFS($N$4:$N708,$C$4:$C708,'Q4 Setup'!$C$10)-SUMIFS($N$4:$N708,$C$4:$C708,'Q4 Setup'!$C$10,$B$4:$B708,"&lt;"&amp;$B709))/IFERROR(NETWORKDAYS($B709,'Q4 Setup'!$G$4),1),0)</f>
        <v>0</v>
      </c>
      <c r="P709" s="43" t="str">
        <f t="shared" si="329"/>
        <v/>
      </c>
    </row>
    <row r="710" spans="2:17" ht="18.75" customHeight="1" x14ac:dyDescent="0.2">
      <c r="B710" s="31">
        <v>46464</v>
      </c>
      <c r="C710" s="32" t="str">
        <f>'Q4 Setup'!$C$11</f>
        <v>Rep 5</v>
      </c>
      <c r="D710" s="33"/>
      <c r="E710" s="25"/>
      <c r="F710" s="34">
        <f t="shared" si="324"/>
        <v>0</v>
      </c>
      <c r="G710" s="34" t="str">
        <f t="shared" si="325"/>
        <v/>
      </c>
      <c r="H710" s="35" t="str">
        <f t="shared" si="326"/>
        <v/>
      </c>
      <c r="I710" s="36"/>
      <c r="J710" s="37">
        <f t="shared" si="327"/>
        <v>0</v>
      </c>
      <c r="K710" s="35" t="str">
        <f t="shared" si="328"/>
        <v/>
      </c>
      <c r="L710" s="25"/>
      <c r="M710" s="25"/>
      <c r="N710" s="26"/>
      <c r="O710" s="29">
        <f>IFERROR(('Q4 Setup'!$D$11-'Q4 Setup'!$E$11+SUMIFS($N$4:$N709,$C$4:$C709,'Q4 Setup'!$C$11)-SUMIFS($N$4:$N709,$C$4:$C709,'Q4 Setup'!$C$11,$B$4:$B709,"&lt;"&amp;$B710))/IFERROR(NETWORKDAYS($B710,'Q4 Setup'!$G$4),1),0)</f>
        <v>0</v>
      </c>
      <c r="P710" s="38" t="str">
        <f t="shared" si="329"/>
        <v/>
      </c>
    </row>
    <row r="711" spans="2:17" ht="18.75" customHeight="1" x14ac:dyDescent="0.2">
      <c r="B711" s="31">
        <v>46464</v>
      </c>
      <c r="C711" s="39" t="str">
        <f>'Q4 Setup'!$C$12</f>
        <v>Rep 6</v>
      </c>
      <c r="D711" s="33"/>
      <c r="E711" s="25"/>
      <c r="F711" s="40">
        <f t="shared" si="324"/>
        <v>0</v>
      </c>
      <c r="G711" s="40" t="str">
        <f t="shared" si="325"/>
        <v/>
      </c>
      <c r="H711" s="41" t="str">
        <f t="shared" si="326"/>
        <v/>
      </c>
      <c r="I711" s="36"/>
      <c r="J711" s="42">
        <f t="shared" si="327"/>
        <v>0</v>
      </c>
      <c r="K711" s="41" t="str">
        <f t="shared" si="328"/>
        <v/>
      </c>
      <c r="L711" s="25"/>
      <c r="M711" s="25"/>
      <c r="N711" s="26"/>
      <c r="O711" s="29">
        <f>IFERROR(('Q4 Setup'!$D$12-'Q4 Setup'!$E$12+SUMIFS($N$4:$N710,$C$4:$C710,'Q4 Setup'!$C$12)-SUMIFS($N$4:$N710,$C$4:$C710,'Q4 Setup'!$C$12,$B$4:$B710,"&lt;"&amp;$B711))/IFERROR(NETWORKDAYS($B711,'Q4 Setup'!$G$4),1),0)</f>
        <v>0</v>
      </c>
      <c r="P711" s="43" t="str">
        <f t="shared" si="329"/>
        <v/>
      </c>
    </row>
    <row r="712" spans="2:17" ht="18.75" customHeight="1" x14ac:dyDescent="0.2">
      <c r="B712" s="31">
        <v>46464</v>
      </c>
      <c r="C712" s="32" t="str">
        <f>'Q4 Setup'!$C$13</f>
        <v>Rep 7</v>
      </c>
      <c r="D712" s="33"/>
      <c r="E712" s="25"/>
      <c r="F712" s="34">
        <f t="shared" si="324"/>
        <v>0</v>
      </c>
      <c r="G712" s="34" t="str">
        <f t="shared" si="325"/>
        <v/>
      </c>
      <c r="H712" s="35" t="str">
        <f t="shared" si="326"/>
        <v/>
      </c>
      <c r="I712" s="36"/>
      <c r="J712" s="37">
        <f t="shared" si="327"/>
        <v>0</v>
      </c>
      <c r="K712" s="35" t="str">
        <f t="shared" si="328"/>
        <v/>
      </c>
      <c r="L712" s="25"/>
      <c r="M712" s="25"/>
      <c r="N712" s="26"/>
      <c r="O712" s="29">
        <f>IFERROR(('Q4 Setup'!$D$13-'Q4 Setup'!$E$13+SUMIFS($N$4:$N711,$C$4:$C711,'Q4 Setup'!$C$13)-SUMIFS($N$4:$N711,$C$4:$C711,'Q4 Setup'!$C$13,$B$4:$B711,"&lt;"&amp;$B712))/IFERROR(NETWORKDAYS($B712,'Q4 Setup'!$G$4),1),0)</f>
        <v>0</v>
      </c>
      <c r="P712" s="38" t="str">
        <f t="shared" si="329"/>
        <v/>
      </c>
    </row>
    <row r="713" spans="2:17" ht="18.75" customHeight="1" x14ac:dyDescent="0.2">
      <c r="B713" s="31">
        <v>46464</v>
      </c>
      <c r="C713" s="39" t="str">
        <f>'Q4 Setup'!$C$14</f>
        <v>Rep 8</v>
      </c>
      <c r="D713" s="33"/>
      <c r="E713" s="25"/>
      <c r="F713" s="40">
        <f t="shared" si="324"/>
        <v>0</v>
      </c>
      <c r="G713" s="40" t="str">
        <f t="shared" si="325"/>
        <v/>
      </c>
      <c r="H713" s="41" t="str">
        <f t="shared" si="326"/>
        <v/>
      </c>
      <c r="I713" s="36"/>
      <c r="J713" s="42">
        <f t="shared" si="327"/>
        <v>0</v>
      </c>
      <c r="K713" s="41" t="str">
        <f t="shared" si="328"/>
        <v/>
      </c>
      <c r="L713" s="25"/>
      <c r="M713" s="25"/>
      <c r="N713" s="26"/>
      <c r="O713" s="29">
        <f>IFERROR(('Q4 Setup'!$D$14-'Q4 Setup'!$E$14+SUMIFS($N$4:$N712,$C$4:$C712,'Q4 Setup'!$C$14)-SUMIFS($N$4:$N712,$C$4:$C712,'Q4 Setup'!$C$14,$B$4:$B712,"&lt;"&amp;$B713))/IFERROR(NETWORKDAYS($B713,'Q4 Setup'!$G$4),1),0)</f>
        <v>0</v>
      </c>
      <c r="P713" s="43" t="str">
        <f t="shared" si="329"/>
        <v/>
      </c>
    </row>
    <row r="714" spans="2:17" ht="18.75" customHeight="1" x14ac:dyDescent="0.2">
      <c r="B714" s="31">
        <v>46464</v>
      </c>
      <c r="C714" s="32" t="str">
        <f>'Q4 Setup'!$C$15</f>
        <v>Rep 9</v>
      </c>
      <c r="D714" s="33"/>
      <c r="E714" s="25"/>
      <c r="F714" s="34">
        <f t="shared" si="324"/>
        <v>0</v>
      </c>
      <c r="G714" s="34" t="str">
        <f t="shared" si="325"/>
        <v/>
      </c>
      <c r="H714" s="35" t="str">
        <f t="shared" si="326"/>
        <v/>
      </c>
      <c r="I714" s="36"/>
      <c r="J714" s="37">
        <f t="shared" si="327"/>
        <v>0</v>
      </c>
      <c r="K714" s="35" t="str">
        <f t="shared" si="328"/>
        <v/>
      </c>
      <c r="L714" s="25"/>
      <c r="M714" s="25"/>
      <c r="N714" s="26"/>
      <c r="O714" s="29">
        <f>IFERROR(('Q4 Setup'!$D$15-'Q4 Setup'!$E$15+SUMIFS($N$4:$N713,$C$4:$C713,'Q4 Setup'!$C$15)-SUMIFS($N$4:$N713,$C$4:$C713,'Q4 Setup'!$C$15,$B$4:$B713,"&lt;"&amp;$B714))/IFERROR(NETWORKDAYS($B714,'Q4 Setup'!$G$4),1),0)</f>
        <v>0</v>
      </c>
      <c r="P714" s="38" t="str">
        <f t="shared" si="329"/>
        <v/>
      </c>
    </row>
    <row r="715" spans="2:17" ht="18.75" customHeight="1" x14ac:dyDescent="0.2">
      <c r="B715" s="31">
        <v>46464</v>
      </c>
      <c r="C715" s="39" t="str">
        <f>'Q4 Setup'!$C$16</f>
        <v>Rep 10</v>
      </c>
      <c r="D715" s="33"/>
      <c r="E715" s="25"/>
      <c r="F715" s="40">
        <f t="shared" si="324"/>
        <v>0</v>
      </c>
      <c r="G715" s="40" t="str">
        <f t="shared" si="325"/>
        <v/>
      </c>
      <c r="H715" s="41" t="str">
        <f t="shared" si="326"/>
        <v/>
      </c>
      <c r="I715" s="36"/>
      <c r="J715" s="42">
        <f t="shared" si="327"/>
        <v>0</v>
      </c>
      <c r="K715" s="41" t="str">
        <f t="shared" si="328"/>
        <v/>
      </c>
      <c r="L715" s="25"/>
      <c r="M715" s="25"/>
      <c r="N715" s="26"/>
      <c r="O715" s="29">
        <f>IFERROR(('Q4 Setup'!$D$16-'Q4 Setup'!$E$16+SUMIFS($N$4:$N714,$C$4:$C714,'Q4 Setup'!$C$16)-SUMIFS($N$4:$N714,$C$4:$C714,'Q4 Setup'!$C$16,$B$4:$B714,"&lt;"&amp;$B715))/IFERROR(NETWORKDAYS($B715,'Q4 Setup'!$G$4),1),0)</f>
        <v>0</v>
      </c>
      <c r="P715" s="43" t="str">
        <f t="shared" si="329"/>
        <v/>
      </c>
    </row>
    <row r="716" spans="2:17" ht="18.75" customHeight="1" x14ac:dyDescent="0.2">
      <c r="B716" s="31">
        <v>46464</v>
      </c>
      <c r="C716" s="32">
        <f>'Q4 Setup'!$C$17</f>
        <v>0</v>
      </c>
      <c r="D716" s="33"/>
      <c r="E716" s="25"/>
      <c r="F716" s="34">
        <f t="shared" si="324"/>
        <v>0</v>
      </c>
      <c r="G716" s="34" t="str">
        <f t="shared" si="325"/>
        <v/>
      </c>
      <c r="H716" s="35" t="str">
        <f t="shared" si="326"/>
        <v/>
      </c>
      <c r="I716" s="36"/>
      <c r="J716" s="37">
        <f t="shared" si="327"/>
        <v>0</v>
      </c>
      <c r="K716" s="35" t="str">
        <f t="shared" si="328"/>
        <v/>
      </c>
      <c r="L716" s="25"/>
      <c r="M716" s="25"/>
      <c r="N716" s="26"/>
      <c r="O716" s="29">
        <f>IFERROR(('Q4 Setup'!$D$17-'Q4 Setup'!$E$17+SUMIFS($N$4:$N715,$C$4:$C715,'Q4 Setup'!$C$17)-SUMIFS($N$4:$N715,$C$4:$C715,'Q4 Setup'!$C$17,$B$4:$B715,"&lt;"&amp;$B716))/IFERROR(NETWORKDAYS($B716,'Q4 Setup'!$G$4),1),0)</f>
        <v>0</v>
      </c>
      <c r="P716" s="38" t="str">
        <f t="shared" si="329"/>
        <v/>
      </c>
    </row>
    <row r="717" spans="2:17" ht="18.75" customHeight="1" x14ac:dyDescent="0.2">
      <c r="B717" s="31">
        <v>46464</v>
      </c>
      <c r="C717" s="39">
        <f>'Q4 Setup'!$C$18</f>
        <v>0</v>
      </c>
      <c r="D717" s="33"/>
      <c r="E717" s="25"/>
      <c r="F717" s="40">
        <f t="shared" si="324"/>
        <v>0</v>
      </c>
      <c r="G717" s="40" t="str">
        <f t="shared" si="325"/>
        <v/>
      </c>
      <c r="H717" s="41" t="str">
        <f t="shared" si="326"/>
        <v/>
      </c>
      <c r="I717" s="36"/>
      <c r="J717" s="42">
        <f t="shared" si="327"/>
        <v>0</v>
      </c>
      <c r="K717" s="41" t="str">
        <f t="shared" si="328"/>
        <v/>
      </c>
      <c r="L717" s="25"/>
      <c r="M717" s="25"/>
      <c r="N717" s="26"/>
      <c r="O717" s="29">
        <f>IFERROR(('Q4 Setup'!$D$18-'Q4 Setup'!$E$18+SUMIFS($N$4:$N716,$C$4:$C716,'Q4 Setup'!$C$18)-SUMIFS($N$4:$N716,$C$4:$C716,'Q4 Setup'!$C$18,$B$4:$B716,"&lt;"&amp;$B717))/IFERROR(NETWORKDAYS($B717,'Q4 Setup'!$G$4),1),0)</f>
        <v>0</v>
      </c>
      <c r="P717" s="43" t="str">
        <f t="shared" si="329"/>
        <v/>
      </c>
    </row>
    <row r="718" spans="2:17" ht="4.5" customHeight="1" x14ac:dyDescent="0.2"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82"/>
      <c r="N718" s="82"/>
      <c r="O718" s="82"/>
      <c r="P718" s="82"/>
      <c r="Q718" s="82"/>
    </row>
    <row r="719" spans="2:17" ht="18.75" customHeight="1" x14ac:dyDescent="0.2">
      <c r="B719" s="31">
        <v>46465</v>
      </c>
      <c r="C719" s="32" t="str">
        <f>'Q4 Setup'!$C$7</f>
        <v>Rep 1</v>
      </c>
      <c r="D719" s="33"/>
      <c r="E719" s="25"/>
      <c r="F719" s="34">
        <f t="shared" ref="F719:F730" si="330">IFERROR(D719*7.5,"")</f>
        <v>0</v>
      </c>
      <c r="G719" s="34" t="str">
        <f t="shared" ref="G719:G730" si="331">IFERROR(E719/D719,"")</f>
        <v/>
      </c>
      <c r="H719" s="35" t="str">
        <f t="shared" ref="H719:H730" si="332">IFERROR(E719/F719,"")</f>
        <v/>
      </c>
      <c r="I719" s="36"/>
      <c r="J719" s="37">
        <f t="shared" ref="J719:J730" si="333">IFERROR(D719*0.375/24,"")</f>
        <v>0</v>
      </c>
      <c r="K719" s="35" t="str">
        <f t="shared" ref="K719:K730" si="334">IFERROR(I719/J719,"")</f>
        <v/>
      </c>
      <c r="L719" s="25"/>
      <c r="M719" s="25"/>
      <c r="N719" s="26"/>
      <c r="O719" s="29">
        <f>IFERROR(('Q4 Setup'!$D$7-'Q4 Setup'!$E$7+SUMIFS($N$4:$N718,$C$4:$C718,'Q4 Setup'!$C$7)-SUMIFS($N$4:$N718,$C$4:$C718,'Q4 Setup'!$C$7,$B$4:$B718,"&lt;"&amp;$B719))/IFERROR(NETWORKDAYS($B719,'Q4 Setup'!$G$4),1),0)</f>
        <v>0</v>
      </c>
      <c r="P719" s="38" t="str">
        <f t="shared" ref="P719:P730" si="335">IFERROR(N719/O719,"")</f>
        <v/>
      </c>
    </row>
    <row r="720" spans="2:17" ht="18.75" customHeight="1" x14ac:dyDescent="0.2">
      <c r="B720" s="31">
        <v>46465</v>
      </c>
      <c r="C720" s="39" t="str">
        <f>'Q4 Setup'!$C$8</f>
        <v>Rep 2</v>
      </c>
      <c r="D720" s="33"/>
      <c r="E720" s="25"/>
      <c r="F720" s="40">
        <f t="shared" si="330"/>
        <v>0</v>
      </c>
      <c r="G720" s="40" t="str">
        <f t="shared" si="331"/>
        <v/>
      </c>
      <c r="H720" s="41" t="str">
        <f t="shared" si="332"/>
        <v/>
      </c>
      <c r="I720" s="36"/>
      <c r="J720" s="42">
        <f t="shared" si="333"/>
        <v>0</v>
      </c>
      <c r="K720" s="41" t="str">
        <f t="shared" si="334"/>
        <v/>
      </c>
      <c r="L720" s="25"/>
      <c r="M720" s="25"/>
      <c r="N720" s="26"/>
      <c r="O720" s="29">
        <f>IFERROR(('Q4 Setup'!$D$8-'Q4 Setup'!$E$8+SUMIFS($N$4:$N719,$C$4:$C719,'Q4 Setup'!$C$8)-SUMIFS($N$4:$N719,$C$4:$C719,'Q4 Setup'!$C$8,$B$4:$B719,"&lt;"&amp;$B720))/IFERROR(NETWORKDAYS($B720,'Q4 Setup'!$G$4),1),0)</f>
        <v>0</v>
      </c>
      <c r="P720" s="43" t="str">
        <f t="shared" si="335"/>
        <v/>
      </c>
    </row>
    <row r="721" spans="2:17" ht="18.75" customHeight="1" x14ac:dyDescent="0.2">
      <c r="B721" s="31">
        <v>46465</v>
      </c>
      <c r="C721" s="32" t="str">
        <f>'Q4 Setup'!$C$9</f>
        <v>Rep 3</v>
      </c>
      <c r="D721" s="33"/>
      <c r="E721" s="25"/>
      <c r="F721" s="34">
        <f t="shared" si="330"/>
        <v>0</v>
      </c>
      <c r="G721" s="34" t="str">
        <f t="shared" si="331"/>
        <v/>
      </c>
      <c r="H721" s="35" t="str">
        <f t="shared" si="332"/>
        <v/>
      </c>
      <c r="I721" s="36"/>
      <c r="J721" s="37">
        <f t="shared" si="333"/>
        <v>0</v>
      </c>
      <c r="K721" s="35" t="str">
        <f t="shared" si="334"/>
        <v/>
      </c>
      <c r="L721" s="25"/>
      <c r="M721" s="25"/>
      <c r="N721" s="26"/>
      <c r="O721" s="29">
        <f>IFERROR(('Q4 Setup'!$D$9-'Q4 Setup'!$E$9+SUMIFS($N$4:$N720,$C$4:$C720,'Q4 Setup'!$C$9)-SUMIFS($N$4:$N720,$C$4:$C720,'Q4 Setup'!$C$9,$B$4:$B720,"&lt;"&amp;$B721))/IFERROR(NETWORKDAYS($B721,'Q4 Setup'!$G$4),1),0)</f>
        <v>0</v>
      </c>
      <c r="P721" s="38" t="str">
        <f t="shared" si="335"/>
        <v/>
      </c>
    </row>
    <row r="722" spans="2:17" ht="18.75" customHeight="1" x14ac:dyDescent="0.2">
      <c r="B722" s="31">
        <v>46465</v>
      </c>
      <c r="C722" s="39" t="str">
        <f>'Q4 Setup'!$C$10</f>
        <v>Rep 4</v>
      </c>
      <c r="D722" s="33"/>
      <c r="E722" s="25"/>
      <c r="F722" s="40">
        <f t="shared" si="330"/>
        <v>0</v>
      </c>
      <c r="G722" s="40" t="str">
        <f t="shared" si="331"/>
        <v/>
      </c>
      <c r="H722" s="41" t="str">
        <f t="shared" si="332"/>
        <v/>
      </c>
      <c r="I722" s="36"/>
      <c r="J722" s="42">
        <f t="shared" si="333"/>
        <v>0</v>
      </c>
      <c r="K722" s="41" t="str">
        <f t="shared" si="334"/>
        <v/>
      </c>
      <c r="L722" s="25"/>
      <c r="M722" s="25"/>
      <c r="N722" s="26"/>
      <c r="O722" s="29">
        <f>IFERROR(('Q4 Setup'!$D$10-'Q4 Setup'!$E$10+SUMIFS($N$4:$N721,$C$4:$C721,'Q4 Setup'!$C$10)-SUMIFS($N$4:$N721,$C$4:$C721,'Q4 Setup'!$C$10,$B$4:$B721,"&lt;"&amp;$B722))/IFERROR(NETWORKDAYS($B722,'Q4 Setup'!$G$4),1),0)</f>
        <v>0</v>
      </c>
      <c r="P722" s="43" t="str">
        <f t="shared" si="335"/>
        <v/>
      </c>
    </row>
    <row r="723" spans="2:17" ht="18.75" customHeight="1" x14ac:dyDescent="0.2">
      <c r="B723" s="31">
        <v>46465</v>
      </c>
      <c r="C723" s="32" t="str">
        <f>'Q4 Setup'!$C$11</f>
        <v>Rep 5</v>
      </c>
      <c r="D723" s="33"/>
      <c r="E723" s="25"/>
      <c r="F723" s="34">
        <f t="shared" si="330"/>
        <v>0</v>
      </c>
      <c r="G723" s="34" t="str">
        <f t="shared" si="331"/>
        <v/>
      </c>
      <c r="H723" s="35" t="str">
        <f t="shared" si="332"/>
        <v/>
      </c>
      <c r="I723" s="36"/>
      <c r="J723" s="37">
        <f t="shared" si="333"/>
        <v>0</v>
      </c>
      <c r="K723" s="35" t="str">
        <f t="shared" si="334"/>
        <v/>
      </c>
      <c r="L723" s="25"/>
      <c r="M723" s="25"/>
      <c r="N723" s="26"/>
      <c r="O723" s="29">
        <f>IFERROR(('Q4 Setup'!$D$11-'Q4 Setup'!$E$11+SUMIFS($N$4:$N722,$C$4:$C722,'Q4 Setup'!$C$11)-SUMIFS($N$4:$N722,$C$4:$C722,'Q4 Setup'!$C$11,$B$4:$B722,"&lt;"&amp;$B723))/IFERROR(NETWORKDAYS($B723,'Q4 Setup'!$G$4),1),0)</f>
        <v>0</v>
      </c>
      <c r="P723" s="38" t="str">
        <f t="shared" si="335"/>
        <v/>
      </c>
    </row>
    <row r="724" spans="2:17" ht="18.75" customHeight="1" x14ac:dyDescent="0.2">
      <c r="B724" s="31">
        <v>46465</v>
      </c>
      <c r="C724" s="39" t="str">
        <f>'Q4 Setup'!$C$12</f>
        <v>Rep 6</v>
      </c>
      <c r="D724" s="33"/>
      <c r="E724" s="25"/>
      <c r="F724" s="40">
        <f t="shared" si="330"/>
        <v>0</v>
      </c>
      <c r="G724" s="40" t="str">
        <f t="shared" si="331"/>
        <v/>
      </c>
      <c r="H724" s="41" t="str">
        <f t="shared" si="332"/>
        <v/>
      </c>
      <c r="I724" s="36"/>
      <c r="J724" s="42">
        <f t="shared" si="333"/>
        <v>0</v>
      </c>
      <c r="K724" s="41" t="str">
        <f t="shared" si="334"/>
        <v/>
      </c>
      <c r="L724" s="25"/>
      <c r="M724" s="25"/>
      <c r="N724" s="26"/>
      <c r="O724" s="29">
        <f>IFERROR(('Q4 Setup'!$D$12-'Q4 Setup'!$E$12+SUMIFS($N$4:$N723,$C$4:$C723,'Q4 Setup'!$C$12)-SUMIFS($N$4:$N723,$C$4:$C723,'Q4 Setup'!$C$12,$B$4:$B723,"&lt;"&amp;$B724))/IFERROR(NETWORKDAYS($B724,'Q4 Setup'!$G$4),1),0)</f>
        <v>0</v>
      </c>
      <c r="P724" s="43" t="str">
        <f t="shared" si="335"/>
        <v/>
      </c>
    </row>
    <row r="725" spans="2:17" ht="18.75" customHeight="1" x14ac:dyDescent="0.2">
      <c r="B725" s="31">
        <v>46465</v>
      </c>
      <c r="C725" s="32" t="str">
        <f>'Q4 Setup'!$C$13</f>
        <v>Rep 7</v>
      </c>
      <c r="D725" s="33"/>
      <c r="E725" s="25"/>
      <c r="F725" s="34">
        <f t="shared" si="330"/>
        <v>0</v>
      </c>
      <c r="G725" s="34" t="str">
        <f t="shared" si="331"/>
        <v/>
      </c>
      <c r="H725" s="35" t="str">
        <f t="shared" si="332"/>
        <v/>
      </c>
      <c r="I725" s="36"/>
      <c r="J725" s="37">
        <f t="shared" si="333"/>
        <v>0</v>
      </c>
      <c r="K725" s="35" t="str">
        <f t="shared" si="334"/>
        <v/>
      </c>
      <c r="L725" s="25"/>
      <c r="M725" s="25"/>
      <c r="N725" s="26"/>
      <c r="O725" s="29">
        <f>IFERROR(('Q4 Setup'!$D$13-'Q4 Setup'!$E$13+SUMIFS($N$4:$N724,$C$4:$C724,'Q4 Setup'!$C$13)-SUMIFS($N$4:$N724,$C$4:$C724,'Q4 Setup'!$C$13,$B$4:$B724,"&lt;"&amp;$B725))/IFERROR(NETWORKDAYS($B725,'Q4 Setup'!$G$4),1),0)</f>
        <v>0</v>
      </c>
      <c r="P725" s="38" t="str">
        <f t="shared" si="335"/>
        <v/>
      </c>
    </row>
    <row r="726" spans="2:17" ht="18.75" customHeight="1" x14ac:dyDescent="0.2">
      <c r="B726" s="31">
        <v>46465</v>
      </c>
      <c r="C726" s="39" t="str">
        <f>'Q4 Setup'!$C$14</f>
        <v>Rep 8</v>
      </c>
      <c r="D726" s="33"/>
      <c r="E726" s="25"/>
      <c r="F726" s="40">
        <f t="shared" si="330"/>
        <v>0</v>
      </c>
      <c r="G726" s="40" t="str">
        <f t="shared" si="331"/>
        <v/>
      </c>
      <c r="H726" s="41" t="str">
        <f t="shared" si="332"/>
        <v/>
      </c>
      <c r="I726" s="36"/>
      <c r="J726" s="42">
        <f t="shared" si="333"/>
        <v>0</v>
      </c>
      <c r="K726" s="41" t="str">
        <f t="shared" si="334"/>
        <v/>
      </c>
      <c r="L726" s="25"/>
      <c r="M726" s="25"/>
      <c r="N726" s="26"/>
      <c r="O726" s="29">
        <f>IFERROR(('Q4 Setup'!$D$14-'Q4 Setup'!$E$14+SUMIFS($N$4:$N725,$C$4:$C725,'Q4 Setup'!$C$14)-SUMIFS($N$4:$N725,$C$4:$C725,'Q4 Setup'!$C$14,$B$4:$B725,"&lt;"&amp;$B726))/IFERROR(NETWORKDAYS($B726,'Q4 Setup'!$G$4),1),0)</f>
        <v>0</v>
      </c>
      <c r="P726" s="43" t="str">
        <f t="shared" si="335"/>
        <v/>
      </c>
    </row>
    <row r="727" spans="2:17" ht="18.75" customHeight="1" x14ac:dyDescent="0.2">
      <c r="B727" s="31">
        <v>46465</v>
      </c>
      <c r="C727" s="32" t="str">
        <f>'Q4 Setup'!$C$15</f>
        <v>Rep 9</v>
      </c>
      <c r="D727" s="33"/>
      <c r="E727" s="25"/>
      <c r="F727" s="34">
        <f t="shared" si="330"/>
        <v>0</v>
      </c>
      <c r="G727" s="34" t="str">
        <f t="shared" si="331"/>
        <v/>
      </c>
      <c r="H727" s="35" t="str">
        <f t="shared" si="332"/>
        <v/>
      </c>
      <c r="I727" s="36"/>
      <c r="J727" s="37">
        <f t="shared" si="333"/>
        <v>0</v>
      </c>
      <c r="K727" s="35" t="str">
        <f t="shared" si="334"/>
        <v/>
      </c>
      <c r="L727" s="25"/>
      <c r="M727" s="25"/>
      <c r="N727" s="26"/>
      <c r="O727" s="29">
        <f>IFERROR(('Q4 Setup'!$D$15-'Q4 Setup'!$E$15+SUMIFS($N$4:$N726,$C$4:$C726,'Q4 Setup'!$C$15)-SUMIFS($N$4:$N726,$C$4:$C726,'Q4 Setup'!$C$15,$B$4:$B726,"&lt;"&amp;$B727))/IFERROR(NETWORKDAYS($B727,'Q4 Setup'!$G$4),1),0)</f>
        <v>0</v>
      </c>
      <c r="P727" s="38" t="str">
        <f t="shared" si="335"/>
        <v/>
      </c>
    </row>
    <row r="728" spans="2:17" ht="18.75" customHeight="1" x14ac:dyDescent="0.2">
      <c r="B728" s="31">
        <v>46465</v>
      </c>
      <c r="C728" s="39" t="str">
        <f>'Q4 Setup'!$C$16</f>
        <v>Rep 10</v>
      </c>
      <c r="D728" s="33"/>
      <c r="E728" s="25"/>
      <c r="F728" s="40">
        <f t="shared" si="330"/>
        <v>0</v>
      </c>
      <c r="G728" s="40" t="str">
        <f t="shared" si="331"/>
        <v/>
      </c>
      <c r="H728" s="41" t="str">
        <f t="shared" si="332"/>
        <v/>
      </c>
      <c r="I728" s="36"/>
      <c r="J728" s="42">
        <f t="shared" si="333"/>
        <v>0</v>
      </c>
      <c r="K728" s="41" t="str">
        <f t="shared" si="334"/>
        <v/>
      </c>
      <c r="L728" s="25"/>
      <c r="M728" s="25"/>
      <c r="N728" s="26"/>
      <c r="O728" s="29">
        <f>IFERROR(('Q4 Setup'!$D$16-'Q4 Setup'!$E$16+SUMIFS($N$4:$N727,$C$4:$C727,'Q4 Setup'!$C$16)-SUMIFS($N$4:$N727,$C$4:$C727,'Q4 Setup'!$C$16,$B$4:$B727,"&lt;"&amp;$B728))/IFERROR(NETWORKDAYS($B728,'Q4 Setup'!$G$4),1),0)</f>
        <v>0</v>
      </c>
      <c r="P728" s="43" t="str">
        <f t="shared" si="335"/>
        <v/>
      </c>
    </row>
    <row r="729" spans="2:17" ht="18.75" customHeight="1" x14ac:dyDescent="0.2">
      <c r="B729" s="31">
        <v>46465</v>
      </c>
      <c r="C729" s="32">
        <f>'Q4 Setup'!$C$17</f>
        <v>0</v>
      </c>
      <c r="D729" s="33"/>
      <c r="E729" s="25"/>
      <c r="F729" s="34">
        <f t="shared" si="330"/>
        <v>0</v>
      </c>
      <c r="G729" s="34" t="str">
        <f t="shared" si="331"/>
        <v/>
      </c>
      <c r="H729" s="35" t="str">
        <f t="shared" si="332"/>
        <v/>
      </c>
      <c r="I729" s="36"/>
      <c r="J729" s="37">
        <f t="shared" si="333"/>
        <v>0</v>
      </c>
      <c r="K729" s="35" t="str">
        <f t="shared" si="334"/>
        <v/>
      </c>
      <c r="L729" s="25"/>
      <c r="M729" s="25"/>
      <c r="N729" s="26"/>
      <c r="O729" s="29">
        <f>IFERROR(('Q4 Setup'!$D$17-'Q4 Setup'!$E$17+SUMIFS($N$4:$N728,$C$4:$C728,'Q4 Setup'!$C$17)-SUMIFS($N$4:$N728,$C$4:$C728,'Q4 Setup'!$C$17,$B$4:$B728,"&lt;"&amp;$B729))/IFERROR(NETWORKDAYS($B729,'Q4 Setup'!$G$4),1),0)</f>
        <v>0</v>
      </c>
      <c r="P729" s="38" t="str">
        <f t="shared" si="335"/>
        <v/>
      </c>
    </row>
    <row r="730" spans="2:17" ht="18.75" customHeight="1" x14ac:dyDescent="0.2">
      <c r="B730" s="31">
        <v>46465</v>
      </c>
      <c r="C730" s="39">
        <f>'Q4 Setup'!$C$18</f>
        <v>0</v>
      </c>
      <c r="D730" s="33"/>
      <c r="E730" s="25"/>
      <c r="F730" s="40">
        <f t="shared" si="330"/>
        <v>0</v>
      </c>
      <c r="G730" s="40" t="str">
        <f t="shared" si="331"/>
        <v/>
      </c>
      <c r="H730" s="41" t="str">
        <f t="shared" si="332"/>
        <v/>
      </c>
      <c r="I730" s="36"/>
      <c r="J730" s="42">
        <f t="shared" si="333"/>
        <v>0</v>
      </c>
      <c r="K730" s="41" t="str">
        <f t="shared" si="334"/>
        <v/>
      </c>
      <c r="L730" s="25"/>
      <c r="M730" s="25"/>
      <c r="N730" s="26"/>
      <c r="O730" s="29">
        <f>IFERROR(('Q4 Setup'!$D$18-'Q4 Setup'!$E$18+SUMIFS($N$4:$N729,$C$4:$C729,'Q4 Setup'!$C$18)-SUMIFS($N$4:$N729,$C$4:$C729,'Q4 Setup'!$C$18,$B$4:$B729,"&lt;"&amp;$B730))/IFERROR(NETWORKDAYS($B730,'Q4 Setup'!$G$4),1),0)</f>
        <v>0</v>
      </c>
      <c r="P730" s="43" t="str">
        <f t="shared" si="335"/>
        <v/>
      </c>
    </row>
    <row r="731" spans="2:17" ht="4.5" customHeight="1" x14ac:dyDescent="0.2"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82"/>
      <c r="N731" s="82"/>
      <c r="O731" s="82"/>
      <c r="P731" s="82"/>
      <c r="Q731" s="82"/>
    </row>
    <row r="732" spans="2:17" ht="18.75" customHeight="1" x14ac:dyDescent="0.2">
      <c r="B732" s="31">
        <v>46468</v>
      </c>
      <c r="C732" s="32" t="str">
        <f>'Q4 Setup'!$C$7</f>
        <v>Rep 1</v>
      </c>
      <c r="D732" s="33"/>
      <c r="E732" s="25"/>
      <c r="F732" s="34">
        <f t="shared" ref="F732:F743" si="336">IFERROR(D732*7.5,"")</f>
        <v>0</v>
      </c>
      <c r="G732" s="34" t="str">
        <f t="shared" ref="G732:G743" si="337">IFERROR(E732/D732,"")</f>
        <v/>
      </c>
      <c r="H732" s="35" t="str">
        <f t="shared" ref="H732:H743" si="338">IFERROR(E732/F732,"")</f>
        <v/>
      </c>
      <c r="I732" s="36"/>
      <c r="J732" s="37">
        <f t="shared" ref="J732:J743" si="339">IFERROR(D732*0.375/24,"")</f>
        <v>0</v>
      </c>
      <c r="K732" s="35" t="str">
        <f t="shared" ref="K732:K743" si="340">IFERROR(I732/J732,"")</f>
        <v/>
      </c>
      <c r="L732" s="25"/>
      <c r="M732" s="25"/>
      <c r="N732" s="26"/>
      <c r="O732" s="29">
        <f>IFERROR(('Q4 Setup'!$D$7-'Q4 Setup'!$E$7+SUMIFS($N$4:$N731,$C$4:$C731,'Q4 Setup'!$C$7)-SUMIFS($N$4:$N731,$C$4:$C731,'Q4 Setup'!$C$7,$B$4:$B731,"&lt;"&amp;$B732))/IFERROR(NETWORKDAYS($B732,'Q4 Setup'!$G$4),1),0)</f>
        <v>0</v>
      </c>
      <c r="P732" s="38" t="str">
        <f t="shared" ref="P732:P743" si="341">IFERROR(N732/O732,"")</f>
        <v/>
      </c>
    </row>
    <row r="733" spans="2:17" ht="18.75" customHeight="1" x14ac:dyDescent="0.2">
      <c r="B733" s="31">
        <v>46468</v>
      </c>
      <c r="C733" s="39" t="str">
        <f>'Q4 Setup'!$C$8</f>
        <v>Rep 2</v>
      </c>
      <c r="D733" s="33"/>
      <c r="E733" s="25"/>
      <c r="F733" s="40">
        <f t="shared" si="336"/>
        <v>0</v>
      </c>
      <c r="G733" s="40" t="str">
        <f t="shared" si="337"/>
        <v/>
      </c>
      <c r="H733" s="41" t="str">
        <f t="shared" si="338"/>
        <v/>
      </c>
      <c r="I733" s="36"/>
      <c r="J733" s="42">
        <f t="shared" si="339"/>
        <v>0</v>
      </c>
      <c r="K733" s="41" t="str">
        <f t="shared" si="340"/>
        <v/>
      </c>
      <c r="L733" s="25"/>
      <c r="M733" s="25"/>
      <c r="N733" s="26"/>
      <c r="O733" s="29">
        <f>IFERROR(('Q4 Setup'!$D$8-'Q4 Setup'!$E$8+SUMIFS($N$4:$N732,$C$4:$C732,'Q4 Setup'!$C$8)-SUMIFS($N$4:$N732,$C$4:$C732,'Q4 Setup'!$C$8,$B$4:$B732,"&lt;"&amp;$B733))/IFERROR(NETWORKDAYS($B733,'Q4 Setup'!$G$4),1),0)</f>
        <v>0</v>
      </c>
      <c r="P733" s="43" t="str">
        <f t="shared" si="341"/>
        <v/>
      </c>
    </row>
    <row r="734" spans="2:17" ht="18.75" customHeight="1" x14ac:dyDescent="0.2">
      <c r="B734" s="31">
        <v>46468</v>
      </c>
      <c r="C734" s="32" t="str">
        <f>'Q4 Setup'!$C$9</f>
        <v>Rep 3</v>
      </c>
      <c r="D734" s="33"/>
      <c r="E734" s="25"/>
      <c r="F734" s="34">
        <f t="shared" si="336"/>
        <v>0</v>
      </c>
      <c r="G734" s="34" t="str">
        <f t="shared" si="337"/>
        <v/>
      </c>
      <c r="H734" s="35" t="str">
        <f t="shared" si="338"/>
        <v/>
      </c>
      <c r="I734" s="36"/>
      <c r="J734" s="37">
        <f t="shared" si="339"/>
        <v>0</v>
      </c>
      <c r="K734" s="35" t="str">
        <f t="shared" si="340"/>
        <v/>
      </c>
      <c r="L734" s="25"/>
      <c r="M734" s="25"/>
      <c r="N734" s="26"/>
      <c r="O734" s="29">
        <f>IFERROR(('Q4 Setup'!$D$9-'Q4 Setup'!$E$9+SUMIFS($N$4:$N733,$C$4:$C733,'Q4 Setup'!$C$9)-SUMIFS($N$4:$N733,$C$4:$C733,'Q4 Setup'!$C$9,$B$4:$B733,"&lt;"&amp;$B734))/IFERROR(NETWORKDAYS($B734,'Q4 Setup'!$G$4),1),0)</f>
        <v>0</v>
      </c>
      <c r="P734" s="38" t="str">
        <f t="shared" si="341"/>
        <v/>
      </c>
    </row>
    <row r="735" spans="2:17" ht="18.75" customHeight="1" x14ac:dyDescent="0.2">
      <c r="B735" s="31">
        <v>46468</v>
      </c>
      <c r="C735" s="39" t="str">
        <f>'Q4 Setup'!$C$10</f>
        <v>Rep 4</v>
      </c>
      <c r="D735" s="33"/>
      <c r="E735" s="25"/>
      <c r="F735" s="40">
        <f t="shared" si="336"/>
        <v>0</v>
      </c>
      <c r="G735" s="40" t="str">
        <f t="shared" si="337"/>
        <v/>
      </c>
      <c r="H735" s="41" t="str">
        <f t="shared" si="338"/>
        <v/>
      </c>
      <c r="I735" s="36"/>
      <c r="J735" s="42">
        <f t="shared" si="339"/>
        <v>0</v>
      </c>
      <c r="K735" s="41" t="str">
        <f t="shared" si="340"/>
        <v/>
      </c>
      <c r="L735" s="25"/>
      <c r="M735" s="25"/>
      <c r="N735" s="26"/>
      <c r="O735" s="29">
        <f>IFERROR(('Q4 Setup'!$D$10-'Q4 Setup'!$E$10+SUMIFS($N$4:$N734,$C$4:$C734,'Q4 Setup'!$C$10)-SUMIFS($N$4:$N734,$C$4:$C734,'Q4 Setup'!$C$10,$B$4:$B734,"&lt;"&amp;$B735))/IFERROR(NETWORKDAYS($B735,'Q4 Setup'!$G$4),1),0)</f>
        <v>0</v>
      </c>
      <c r="P735" s="43" t="str">
        <f t="shared" si="341"/>
        <v/>
      </c>
    </row>
    <row r="736" spans="2:17" ht="18.75" customHeight="1" x14ac:dyDescent="0.2">
      <c r="B736" s="31">
        <v>46468</v>
      </c>
      <c r="C736" s="32" t="str">
        <f>'Q4 Setup'!$C$11</f>
        <v>Rep 5</v>
      </c>
      <c r="D736" s="33"/>
      <c r="E736" s="25"/>
      <c r="F736" s="34">
        <f t="shared" si="336"/>
        <v>0</v>
      </c>
      <c r="G736" s="34" t="str">
        <f t="shared" si="337"/>
        <v/>
      </c>
      <c r="H736" s="35" t="str">
        <f t="shared" si="338"/>
        <v/>
      </c>
      <c r="I736" s="36"/>
      <c r="J736" s="37">
        <f t="shared" si="339"/>
        <v>0</v>
      </c>
      <c r="K736" s="35" t="str">
        <f t="shared" si="340"/>
        <v/>
      </c>
      <c r="L736" s="25"/>
      <c r="M736" s="25"/>
      <c r="N736" s="26"/>
      <c r="O736" s="29">
        <f>IFERROR(('Q4 Setup'!$D$11-'Q4 Setup'!$E$11+SUMIFS($N$4:$N735,$C$4:$C735,'Q4 Setup'!$C$11)-SUMIFS($N$4:$N735,$C$4:$C735,'Q4 Setup'!$C$11,$B$4:$B735,"&lt;"&amp;$B736))/IFERROR(NETWORKDAYS($B736,'Q4 Setup'!$G$4),1),0)</f>
        <v>0</v>
      </c>
      <c r="P736" s="38" t="str">
        <f t="shared" si="341"/>
        <v/>
      </c>
    </row>
    <row r="737" spans="2:17" ht="18.75" customHeight="1" x14ac:dyDescent="0.2">
      <c r="B737" s="31">
        <v>46468</v>
      </c>
      <c r="C737" s="39" t="str">
        <f>'Q4 Setup'!$C$12</f>
        <v>Rep 6</v>
      </c>
      <c r="D737" s="33"/>
      <c r="E737" s="25"/>
      <c r="F737" s="40">
        <f t="shared" si="336"/>
        <v>0</v>
      </c>
      <c r="G737" s="40" t="str">
        <f t="shared" si="337"/>
        <v/>
      </c>
      <c r="H737" s="41" t="str">
        <f t="shared" si="338"/>
        <v/>
      </c>
      <c r="I737" s="36"/>
      <c r="J737" s="42">
        <f t="shared" si="339"/>
        <v>0</v>
      </c>
      <c r="K737" s="41" t="str">
        <f t="shared" si="340"/>
        <v/>
      </c>
      <c r="L737" s="25"/>
      <c r="M737" s="25"/>
      <c r="N737" s="26"/>
      <c r="O737" s="29">
        <f>IFERROR(('Q4 Setup'!$D$12-'Q4 Setup'!$E$12+SUMIFS($N$4:$N736,$C$4:$C736,'Q4 Setup'!$C$12)-SUMIFS($N$4:$N736,$C$4:$C736,'Q4 Setup'!$C$12,$B$4:$B736,"&lt;"&amp;$B737))/IFERROR(NETWORKDAYS($B737,'Q4 Setup'!$G$4),1),0)</f>
        <v>0</v>
      </c>
      <c r="P737" s="43" t="str">
        <f t="shared" si="341"/>
        <v/>
      </c>
    </row>
    <row r="738" spans="2:17" ht="18.75" customHeight="1" x14ac:dyDescent="0.2">
      <c r="B738" s="31">
        <v>46468</v>
      </c>
      <c r="C738" s="32" t="str">
        <f>'Q4 Setup'!$C$13</f>
        <v>Rep 7</v>
      </c>
      <c r="D738" s="33"/>
      <c r="E738" s="25"/>
      <c r="F738" s="34">
        <f t="shared" si="336"/>
        <v>0</v>
      </c>
      <c r="G738" s="34" t="str">
        <f t="shared" si="337"/>
        <v/>
      </c>
      <c r="H738" s="35" t="str">
        <f t="shared" si="338"/>
        <v/>
      </c>
      <c r="I738" s="36"/>
      <c r="J738" s="37">
        <f t="shared" si="339"/>
        <v>0</v>
      </c>
      <c r="K738" s="35" t="str">
        <f t="shared" si="340"/>
        <v/>
      </c>
      <c r="L738" s="25"/>
      <c r="M738" s="25"/>
      <c r="N738" s="26"/>
      <c r="O738" s="29">
        <f>IFERROR(('Q4 Setup'!$D$13-'Q4 Setup'!$E$13+SUMIFS($N$4:$N737,$C$4:$C737,'Q4 Setup'!$C$13)-SUMIFS($N$4:$N737,$C$4:$C737,'Q4 Setup'!$C$13,$B$4:$B737,"&lt;"&amp;$B738))/IFERROR(NETWORKDAYS($B738,'Q4 Setup'!$G$4),1),0)</f>
        <v>0</v>
      </c>
      <c r="P738" s="38" t="str">
        <f t="shared" si="341"/>
        <v/>
      </c>
    </row>
    <row r="739" spans="2:17" ht="18.75" customHeight="1" x14ac:dyDescent="0.2">
      <c r="B739" s="31">
        <v>46468</v>
      </c>
      <c r="C739" s="39" t="str">
        <f>'Q4 Setup'!$C$14</f>
        <v>Rep 8</v>
      </c>
      <c r="D739" s="33"/>
      <c r="E739" s="25"/>
      <c r="F739" s="40">
        <f t="shared" si="336"/>
        <v>0</v>
      </c>
      <c r="G739" s="40" t="str">
        <f t="shared" si="337"/>
        <v/>
      </c>
      <c r="H739" s="41" t="str">
        <f t="shared" si="338"/>
        <v/>
      </c>
      <c r="I739" s="36"/>
      <c r="J739" s="42">
        <f t="shared" si="339"/>
        <v>0</v>
      </c>
      <c r="K739" s="41" t="str">
        <f t="shared" si="340"/>
        <v/>
      </c>
      <c r="L739" s="25"/>
      <c r="M739" s="25"/>
      <c r="N739" s="26"/>
      <c r="O739" s="29">
        <f>IFERROR(('Q4 Setup'!$D$14-'Q4 Setup'!$E$14+SUMIFS($N$4:$N738,$C$4:$C738,'Q4 Setup'!$C$14)-SUMIFS($N$4:$N738,$C$4:$C738,'Q4 Setup'!$C$14,$B$4:$B738,"&lt;"&amp;$B739))/IFERROR(NETWORKDAYS($B739,'Q4 Setup'!$G$4),1),0)</f>
        <v>0</v>
      </c>
      <c r="P739" s="43" t="str">
        <f t="shared" si="341"/>
        <v/>
      </c>
    </row>
    <row r="740" spans="2:17" ht="18.75" customHeight="1" x14ac:dyDescent="0.2">
      <c r="B740" s="31">
        <v>46468</v>
      </c>
      <c r="C740" s="32" t="str">
        <f>'Q4 Setup'!$C$15</f>
        <v>Rep 9</v>
      </c>
      <c r="D740" s="33"/>
      <c r="E740" s="25"/>
      <c r="F740" s="34">
        <f t="shared" si="336"/>
        <v>0</v>
      </c>
      <c r="G740" s="34" t="str">
        <f t="shared" si="337"/>
        <v/>
      </c>
      <c r="H740" s="35" t="str">
        <f t="shared" si="338"/>
        <v/>
      </c>
      <c r="I740" s="36"/>
      <c r="J740" s="37">
        <f t="shared" si="339"/>
        <v>0</v>
      </c>
      <c r="K740" s="35" t="str">
        <f t="shared" si="340"/>
        <v/>
      </c>
      <c r="L740" s="25"/>
      <c r="M740" s="25"/>
      <c r="N740" s="26"/>
      <c r="O740" s="29">
        <f>IFERROR(('Q4 Setup'!$D$15-'Q4 Setup'!$E$15+SUMIFS($N$4:$N739,$C$4:$C739,'Q4 Setup'!$C$15)-SUMIFS($N$4:$N739,$C$4:$C739,'Q4 Setup'!$C$15,$B$4:$B739,"&lt;"&amp;$B740))/IFERROR(NETWORKDAYS($B740,'Q4 Setup'!$G$4),1),0)</f>
        <v>0</v>
      </c>
      <c r="P740" s="38" t="str">
        <f t="shared" si="341"/>
        <v/>
      </c>
    </row>
    <row r="741" spans="2:17" ht="18.75" customHeight="1" x14ac:dyDescent="0.2">
      <c r="B741" s="31">
        <v>46468</v>
      </c>
      <c r="C741" s="39" t="str">
        <f>'Q4 Setup'!$C$16</f>
        <v>Rep 10</v>
      </c>
      <c r="D741" s="33"/>
      <c r="E741" s="25"/>
      <c r="F741" s="40">
        <f t="shared" si="336"/>
        <v>0</v>
      </c>
      <c r="G741" s="40" t="str">
        <f t="shared" si="337"/>
        <v/>
      </c>
      <c r="H741" s="41" t="str">
        <f t="shared" si="338"/>
        <v/>
      </c>
      <c r="I741" s="36"/>
      <c r="J741" s="42">
        <f t="shared" si="339"/>
        <v>0</v>
      </c>
      <c r="K741" s="41" t="str">
        <f t="shared" si="340"/>
        <v/>
      </c>
      <c r="L741" s="25"/>
      <c r="M741" s="25"/>
      <c r="N741" s="26"/>
      <c r="O741" s="29">
        <f>IFERROR(('Q4 Setup'!$D$16-'Q4 Setup'!$E$16+SUMIFS($N$4:$N740,$C$4:$C740,'Q4 Setup'!$C$16)-SUMIFS($N$4:$N740,$C$4:$C740,'Q4 Setup'!$C$16,$B$4:$B740,"&lt;"&amp;$B741))/IFERROR(NETWORKDAYS($B741,'Q4 Setup'!$G$4),1),0)</f>
        <v>0</v>
      </c>
      <c r="P741" s="43" t="str">
        <f t="shared" si="341"/>
        <v/>
      </c>
    </row>
    <row r="742" spans="2:17" ht="18.75" customHeight="1" x14ac:dyDescent="0.2">
      <c r="B742" s="31">
        <v>46468</v>
      </c>
      <c r="C742" s="32">
        <f>'Q4 Setup'!$C$17</f>
        <v>0</v>
      </c>
      <c r="D742" s="33"/>
      <c r="E742" s="25"/>
      <c r="F742" s="34">
        <f t="shared" si="336"/>
        <v>0</v>
      </c>
      <c r="G742" s="34" t="str">
        <f t="shared" si="337"/>
        <v/>
      </c>
      <c r="H742" s="35" t="str">
        <f t="shared" si="338"/>
        <v/>
      </c>
      <c r="I742" s="36"/>
      <c r="J742" s="37">
        <f t="shared" si="339"/>
        <v>0</v>
      </c>
      <c r="K742" s="35" t="str">
        <f t="shared" si="340"/>
        <v/>
      </c>
      <c r="L742" s="25"/>
      <c r="M742" s="25"/>
      <c r="N742" s="26"/>
      <c r="O742" s="29">
        <f>IFERROR(('Q4 Setup'!$D$17-'Q4 Setup'!$E$17+SUMIFS($N$4:$N741,$C$4:$C741,'Q4 Setup'!$C$17)-SUMIFS($N$4:$N741,$C$4:$C741,'Q4 Setup'!$C$17,$B$4:$B741,"&lt;"&amp;$B742))/IFERROR(NETWORKDAYS($B742,'Q4 Setup'!$G$4),1),0)</f>
        <v>0</v>
      </c>
      <c r="P742" s="38" t="str">
        <f t="shared" si="341"/>
        <v/>
      </c>
    </row>
    <row r="743" spans="2:17" ht="18.75" customHeight="1" x14ac:dyDescent="0.2">
      <c r="B743" s="31">
        <v>46468</v>
      </c>
      <c r="C743" s="39">
        <f>'Q4 Setup'!$C$18</f>
        <v>0</v>
      </c>
      <c r="D743" s="33"/>
      <c r="E743" s="25"/>
      <c r="F743" s="40">
        <f t="shared" si="336"/>
        <v>0</v>
      </c>
      <c r="G743" s="40" t="str">
        <f t="shared" si="337"/>
        <v/>
      </c>
      <c r="H743" s="41" t="str">
        <f t="shared" si="338"/>
        <v/>
      </c>
      <c r="I743" s="36"/>
      <c r="J743" s="42">
        <f t="shared" si="339"/>
        <v>0</v>
      </c>
      <c r="K743" s="41" t="str">
        <f t="shared" si="340"/>
        <v/>
      </c>
      <c r="L743" s="25"/>
      <c r="M743" s="25"/>
      <c r="N743" s="26"/>
      <c r="O743" s="29">
        <f>IFERROR(('Q4 Setup'!$D$18-'Q4 Setup'!$E$18+SUMIFS($N$4:$N742,$C$4:$C742,'Q4 Setup'!$C$18)-SUMIFS($N$4:$N742,$C$4:$C742,'Q4 Setup'!$C$18,$B$4:$B742,"&lt;"&amp;$B743))/IFERROR(NETWORKDAYS($B743,'Q4 Setup'!$G$4),1),0)</f>
        <v>0</v>
      </c>
      <c r="P743" s="43" t="str">
        <f t="shared" si="341"/>
        <v/>
      </c>
    </row>
    <row r="744" spans="2:17" ht="4.5" customHeight="1" x14ac:dyDescent="0.2"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82"/>
      <c r="N744" s="82"/>
      <c r="O744" s="82"/>
      <c r="P744" s="82"/>
      <c r="Q744" s="82"/>
    </row>
    <row r="745" spans="2:17" ht="18.75" customHeight="1" x14ac:dyDescent="0.2">
      <c r="B745" s="31">
        <v>46469</v>
      </c>
      <c r="C745" s="32" t="str">
        <f>'Q4 Setup'!$C$7</f>
        <v>Rep 1</v>
      </c>
      <c r="D745" s="33"/>
      <c r="E745" s="25"/>
      <c r="F745" s="34">
        <f t="shared" ref="F745:F756" si="342">IFERROR(D745*7.5,"")</f>
        <v>0</v>
      </c>
      <c r="G745" s="34" t="str">
        <f t="shared" ref="G745:G756" si="343">IFERROR(E745/D745,"")</f>
        <v/>
      </c>
      <c r="H745" s="35" t="str">
        <f t="shared" ref="H745:H756" si="344">IFERROR(E745/F745,"")</f>
        <v/>
      </c>
      <c r="I745" s="36"/>
      <c r="J745" s="37">
        <f t="shared" ref="J745:J756" si="345">IFERROR(D745*0.375/24,"")</f>
        <v>0</v>
      </c>
      <c r="K745" s="35" t="str">
        <f t="shared" ref="K745:K756" si="346">IFERROR(I745/J745,"")</f>
        <v/>
      </c>
      <c r="L745" s="25"/>
      <c r="M745" s="25"/>
      <c r="N745" s="26"/>
      <c r="O745" s="29">
        <f>IFERROR(('Q4 Setup'!$D$7-'Q4 Setup'!$E$7+SUMIFS($N$4:$N744,$C$4:$C744,'Q4 Setup'!$C$7)-SUMIFS($N$4:$N744,$C$4:$C744,'Q4 Setup'!$C$7,$B$4:$B744,"&lt;"&amp;$B745))/IFERROR(NETWORKDAYS($B745,'Q4 Setup'!$G$4),1),0)</f>
        <v>0</v>
      </c>
      <c r="P745" s="38" t="str">
        <f t="shared" ref="P745:P756" si="347">IFERROR(N745/O745,"")</f>
        <v/>
      </c>
    </row>
    <row r="746" spans="2:17" ht="18.75" customHeight="1" x14ac:dyDescent="0.2">
      <c r="B746" s="31">
        <v>46469</v>
      </c>
      <c r="C746" s="39" t="str">
        <f>'Q4 Setup'!$C$8</f>
        <v>Rep 2</v>
      </c>
      <c r="D746" s="33"/>
      <c r="E746" s="25"/>
      <c r="F746" s="40">
        <f t="shared" si="342"/>
        <v>0</v>
      </c>
      <c r="G746" s="40" t="str">
        <f t="shared" si="343"/>
        <v/>
      </c>
      <c r="H746" s="41" t="str">
        <f t="shared" si="344"/>
        <v/>
      </c>
      <c r="I746" s="36"/>
      <c r="J746" s="42">
        <f t="shared" si="345"/>
        <v>0</v>
      </c>
      <c r="K746" s="41" t="str">
        <f t="shared" si="346"/>
        <v/>
      </c>
      <c r="L746" s="25"/>
      <c r="M746" s="25"/>
      <c r="N746" s="26"/>
      <c r="O746" s="29">
        <f>IFERROR(('Q4 Setup'!$D$8-'Q4 Setup'!$E$8+SUMIFS($N$4:$N745,$C$4:$C745,'Q4 Setup'!$C$8)-SUMIFS($N$4:$N745,$C$4:$C745,'Q4 Setup'!$C$8,$B$4:$B745,"&lt;"&amp;$B746))/IFERROR(NETWORKDAYS($B746,'Q4 Setup'!$G$4),1),0)</f>
        <v>0</v>
      </c>
      <c r="P746" s="43" t="str">
        <f t="shared" si="347"/>
        <v/>
      </c>
    </row>
    <row r="747" spans="2:17" ht="18.75" customHeight="1" x14ac:dyDescent="0.2">
      <c r="B747" s="31">
        <v>46469</v>
      </c>
      <c r="C747" s="32" t="str">
        <f>'Q4 Setup'!$C$9</f>
        <v>Rep 3</v>
      </c>
      <c r="D747" s="33"/>
      <c r="E747" s="25"/>
      <c r="F747" s="34">
        <f t="shared" si="342"/>
        <v>0</v>
      </c>
      <c r="G747" s="34" t="str">
        <f t="shared" si="343"/>
        <v/>
      </c>
      <c r="H747" s="35" t="str">
        <f t="shared" si="344"/>
        <v/>
      </c>
      <c r="I747" s="36"/>
      <c r="J747" s="37">
        <f t="shared" si="345"/>
        <v>0</v>
      </c>
      <c r="K747" s="35" t="str">
        <f t="shared" si="346"/>
        <v/>
      </c>
      <c r="L747" s="25"/>
      <c r="M747" s="25"/>
      <c r="N747" s="26"/>
      <c r="O747" s="29">
        <f>IFERROR(('Q4 Setup'!$D$9-'Q4 Setup'!$E$9+SUMIFS($N$4:$N746,$C$4:$C746,'Q4 Setup'!$C$9)-SUMIFS($N$4:$N746,$C$4:$C746,'Q4 Setup'!$C$9,$B$4:$B746,"&lt;"&amp;$B747))/IFERROR(NETWORKDAYS($B747,'Q4 Setup'!$G$4),1),0)</f>
        <v>0</v>
      </c>
      <c r="P747" s="38" t="str">
        <f t="shared" si="347"/>
        <v/>
      </c>
    </row>
    <row r="748" spans="2:17" ht="18.75" customHeight="1" x14ac:dyDescent="0.2">
      <c r="B748" s="31">
        <v>46469</v>
      </c>
      <c r="C748" s="39" t="str">
        <f>'Q4 Setup'!$C$10</f>
        <v>Rep 4</v>
      </c>
      <c r="D748" s="33"/>
      <c r="E748" s="25"/>
      <c r="F748" s="40">
        <f t="shared" si="342"/>
        <v>0</v>
      </c>
      <c r="G748" s="40" t="str">
        <f t="shared" si="343"/>
        <v/>
      </c>
      <c r="H748" s="41" t="str">
        <f t="shared" si="344"/>
        <v/>
      </c>
      <c r="I748" s="36"/>
      <c r="J748" s="42">
        <f t="shared" si="345"/>
        <v>0</v>
      </c>
      <c r="K748" s="41" t="str">
        <f t="shared" si="346"/>
        <v/>
      </c>
      <c r="L748" s="25"/>
      <c r="M748" s="25"/>
      <c r="N748" s="26"/>
      <c r="O748" s="29">
        <f>IFERROR(('Q4 Setup'!$D$10-'Q4 Setup'!$E$10+SUMIFS($N$4:$N747,$C$4:$C747,'Q4 Setup'!$C$10)-SUMIFS($N$4:$N747,$C$4:$C747,'Q4 Setup'!$C$10,$B$4:$B747,"&lt;"&amp;$B748))/IFERROR(NETWORKDAYS($B748,'Q4 Setup'!$G$4),1),0)</f>
        <v>0</v>
      </c>
      <c r="P748" s="43" t="str">
        <f t="shared" si="347"/>
        <v/>
      </c>
    </row>
    <row r="749" spans="2:17" ht="18.75" customHeight="1" x14ac:dyDescent="0.2">
      <c r="B749" s="31">
        <v>46469</v>
      </c>
      <c r="C749" s="32" t="str">
        <f>'Q4 Setup'!$C$11</f>
        <v>Rep 5</v>
      </c>
      <c r="D749" s="33"/>
      <c r="E749" s="25"/>
      <c r="F749" s="34">
        <f t="shared" si="342"/>
        <v>0</v>
      </c>
      <c r="G749" s="34" t="str">
        <f t="shared" si="343"/>
        <v/>
      </c>
      <c r="H749" s="35" t="str">
        <f t="shared" si="344"/>
        <v/>
      </c>
      <c r="I749" s="36"/>
      <c r="J749" s="37">
        <f t="shared" si="345"/>
        <v>0</v>
      </c>
      <c r="K749" s="35" t="str">
        <f t="shared" si="346"/>
        <v/>
      </c>
      <c r="L749" s="25"/>
      <c r="M749" s="25"/>
      <c r="N749" s="26"/>
      <c r="O749" s="29">
        <f>IFERROR(('Q4 Setup'!$D$11-'Q4 Setup'!$E$11+SUMIFS($N$4:$N748,$C$4:$C748,'Q4 Setup'!$C$11)-SUMIFS($N$4:$N748,$C$4:$C748,'Q4 Setup'!$C$11,$B$4:$B748,"&lt;"&amp;$B749))/IFERROR(NETWORKDAYS($B749,'Q4 Setup'!$G$4),1),0)</f>
        <v>0</v>
      </c>
      <c r="P749" s="38" t="str">
        <f t="shared" si="347"/>
        <v/>
      </c>
    </row>
    <row r="750" spans="2:17" ht="18.75" customHeight="1" x14ac:dyDescent="0.2">
      <c r="B750" s="31">
        <v>46469</v>
      </c>
      <c r="C750" s="39" t="str">
        <f>'Q4 Setup'!$C$12</f>
        <v>Rep 6</v>
      </c>
      <c r="D750" s="33"/>
      <c r="E750" s="25"/>
      <c r="F750" s="40">
        <f t="shared" si="342"/>
        <v>0</v>
      </c>
      <c r="G750" s="40" t="str">
        <f t="shared" si="343"/>
        <v/>
      </c>
      <c r="H750" s="41" t="str">
        <f t="shared" si="344"/>
        <v/>
      </c>
      <c r="I750" s="36"/>
      <c r="J750" s="42">
        <f t="shared" si="345"/>
        <v>0</v>
      </c>
      <c r="K750" s="41" t="str">
        <f t="shared" si="346"/>
        <v/>
      </c>
      <c r="L750" s="25"/>
      <c r="M750" s="25"/>
      <c r="N750" s="26"/>
      <c r="O750" s="29">
        <f>IFERROR(('Q4 Setup'!$D$12-'Q4 Setup'!$E$12+SUMIFS($N$4:$N749,$C$4:$C749,'Q4 Setup'!$C$12)-SUMIFS($N$4:$N749,$C$4:$C749,'Q4 Setup'!$C$12,$B$4:$B749,"&lt;"&amp;$B750))/IFERROR(NETWORKDAYS($B750,'Q4 Setup'!$G$4),1),0)</f>
        <v>0</v>
      </c>
      <c r="P750" s="43" t="str">
        <f t="shared" si="347"/>
        <v/>
      </c>
    </row>
    <row r="751" spans="2:17" ht="18.75" customHeight="1" x14ac:dyDescent="0.2">
      <c r="B751" s="31">
        <v>46469</v>
      </c>
      <c r="C751" s="32" t="str">
        <f>'Q4 Setup'!$C$13</f>
        <v>Rep 7</v>
      </c>
      <c r="D751" s="33"/>
      <c r="E751" s="25"/>
      <c r="F751" s="34">
        <f t="shared" si="342"/>
        <v>0</v>
      </c>
      <c r="G751" s="34" t="str">
        <f t="shared" si="343"/>
        <v/>
      </c>
      <c r="H751" s="35" t="str">
        <f t="shared" si="344"/>
        <v/>
      </c>
      <c r="I751" s="36"/>
      <c r="J751" s="37">
        <f t="shared" si="345"/>
        <v>0</v>
      </c>
      <c r="K751" s="35" t="str">
        <f t="shared" si="346"/>
        <v/>
      </c>
      <c r="L751" s="25"/>
      <c r="M751" s="25"/>
      <c r="N751" s="26"/>
      <c r="O751" s="29">
        <f>IFERROR(('Q4 Setup'!$D$13-'Q4 Setup'!$E$13+SUMIFS($N$4:$N750,$C$4:$C750,'Q4 Setup'!$C$13)-SUMIFS($N$4:$N750,$C$4:$C750,'Q4 Setup'!$C$13,$B$4:$B750,"&lt;"&amp;$B751))/IFERROR(NETWORKDAYS($B751,'Q4 Setup'!$G$4),1),0)</f>
        <v>0</v>
      </c>
      <c r="P751" s="38" t="str">
        <f t="shared" si="347"/>
        <v/>
      </c>
    </row>
    <row r="752" spans="2:17" ht="18.75" customHeight="1" x14ac:dyDescent="0.2">
      <c r="B752" s="31">
        <v>46469</v>
      </c>
      <c r="C752" s="39" t="str">
        <f>'Q4 Setup'!$C$14</f>
        <v>Rep 8</v>
      </c>
      <c r="D752" s="33"/>
      <c r="E752" s="25"/>
      <c r="F752" s="40">
        <f t="shared" si="342"/>
        <v>0</v>
      </c>
      <c r="G752" s="40" t="str">
        <f t="shared" si="343"/>
        <v/>
      </c>
      <c r="H752" s="41" t="str">
        <f t="shared" si="344"/>
        <v/>
      </c>
      <c r="I752" s="36"/>
      <c r="J752" s="42">
        <f t="shared" si="345"/>
        <v>0</v>
      </c>
      <c r="K752" s="41" t="str">
        <f t="shared" si="346"/>
        <v/>
      </c>
      <c r="L752" s="25"/>
      <c r="M752" s="25"/>
      <c r="N752" s="26"/>
      <c r="O752" s="29">
        <f>IFERROR(('Q4 Setup'!$D$14-'Q4 Setup'!$E$14+SUMIFS($N$4:$N751,$C$4:$C751,'Q4 Setup'!$C$14)-SUMIFS($N$4:$N751,$C$4:$C751,'Q4 Setup'!$C$14,$B$4:$B751,"&lt;"&amp;$B752))/IFERROR(NETWORKDAYS($B752,'Q4 Setup'!$G$4),1),0)</f>
        <v>0</v>
      </c>
      <c r="P752" s="43" t="str">
        <f t="shared" si="347"/>
        <v/>
      </c>
    </row>
    <row r="753" spans="2:17" ht="18.75" customHeight="1" x14ac:dyDescent="0.2">
      <c r="B753" s="31">
        <v>46469</v>
      </c>
      <c r="C753" s="32" t="str">
        <f>'Q4 Setup'!$C$15</f>
        <v>Rep 9</v>
      </c>
      <c r="D753" s="33"/>
      <c r="E753" s="25"/>
      <c r="F753" s="34">
        <f t="shared" si="342"/>
        <v>0</v>
      </c>
      <c r="G753" s="34" t="str">
        <f t="shared" si="343"/>
        <v/>
      </c>
      <c r="H753" s="35" t="str">
        <f t="shared" si="344"/>
        <v/>
      </c>
      <c r="I753" s="36"/>
      <c r="J753" s="37">
        <f t="shared" si="345"/>
        <v>0</v>
      </c>
      <c r="K753" s="35" t="str">
        <f t="shared" si="346"/>
        <v/>
      </c>
      <c r="L753" s="25"/>
      <c r="M753" s="25"/>
      <c r="N753" s="26"/>
      <c r="O753" s="29">
        <f>IFERROR(('Q4 Setup'!$D$15-'Q4 Setup'!$E$15+SUMIFS($N$4:$N752,$C$4:$C752,'Q4 Setup'!$C$15)-SUMIFS($N$4:$N752,$C$4:$C752,'Q4 Setup'!$C$15,$B$4:$B752,"&lt;"&amp;$B753))/IFERROR(NETWORKDAYS($B753,'Q4 Setup'!$G$4),1),0)</f>
        <v>0</v>
      </c>
      <c r="P753" s="38" t="str">
        <f t="shared" si="347"/>
        <v/>
      </c>
    </row>
    <row r="754" spans="2:17" ht="18.75" customHeight="1" x14ac:dyDescent="0.2">
      <c r="B754" s="31">
        <v>46469</v>
      </c>
      <c r="C754" s="39" t="str">
        <f>'Q4 Setup'!$C$16</f>
        <v>Rep 10</v>
      </c>
      <c r="D754" s="33"/>
      <c r="E754" s="25"/>
      <c r="F754" s="40">
        <f t="shared" si="342"/>
        <v>0</v>
      </c>
      <c r="G754" s="40" t="str">
        <f t="shared" si="343"/>
        <v/>
      </c>
      <c r="H754" s="41" t="str">
        <f t="shared" si="344"/>
        <v/>
      </c>
      <c r="I754" s="36"/>
      <c r="J754" s="42">
        <f t="shared" si="345"/>
        <v>0</v>
      </c>
      <c r="K754" s="41" t="str">
        <f t="shared" si="346"/>
        <v/>
      </c>
      <c r="L754" s="25"/>
      <c r="M754" s="25"/>
      <c r="N754" s="26"/>
      <c r="O754" s="29">
        <f>IFERROR(('Q4 Setup'!$D$16-'Q4 Setup'!$E$16+SUMIFS($N$4:$N753,$C$4:$C753,'Q4 Setup'!$C$16)-SUMIFS($N$4:$N753,$C$4:$C753,'Q4 Setup'!$C$16,$B$4:$B753,"&lt;"&amp;$B754))/IFERROR(NETWORKDAYS($B754,'Q4 Setup'!$G$4),1),0)</f>
        <v>0</v>
      </c>
      <c r="P754" s="43" t="str">
        <f t="shared" si="347"/>
        <v/>
      </c>
    </row>
    <row r="755" spans="2:17" ht="18.75" customHeight="1" x14ac:dyDescent="0.2">
      <c r="B755" s="31">
        <v>46469</v>
      </c>
      <c r="C755" s="32">
        <f>'Q4 Setup'!$C$17</f>
        <v>0</v>
      </c>
      <c r="D755" s="33"/>
      <c r="E755" s="25"/>
      <c r="F755" s="34">
        <f t="shared" si="342"/>
        <v>0</v>
      </c>
      <c r="G755" s="34" t="str">
        <f t="shared" si="343"/>
        <v/>
      </c>
      <c r="H755" s="35" t="str">
        <f t="shared" si="344"/>
        <v/>
      </c>
      <c r="I755" s="36"/>
      <c r="J755" s="37">
        <f t="shared" si="345"/>
        <v>0</v>
      </c>
      <c r="K755" s="35" t="str">
        <f t="shared" si="346"/>
        <v/>
      </c>
      <c r="L755" s="25"/>
      <c r="M755" s="25"/>
      <c r="N755" s="26"/>
      <c r="O755" s="29">
        <f>IFERROR(('Q4 Setup'!$D$17-'Q4 Setup'!$E$17+SUMIFS($N$4:$N754,$C$4:$C754,'Q4 Setup'!$C$17)-SUMIFS($N$4:$N754,$C$4:$C754,'Q4 Setup'!$C$17,$B$4:$B754,"&lt;"&amp;$B755))/IFERROR(NETWORKDAYS($B755,'Q4 Setup'!$G$4),1),0)</f>
        <v>0</v>
      </c>
      <c r="P755" s="38" t="str">
        <f t="shared" si="347"/>
        <v/>
      </c>
    </row>
    <row r="756" spans="2:17" ht="18.75" customHeight="1" x14ac:dyDescent="0.2">
      <c r="B756" s="31">
        <v>46469</v>
      </c>
      <c r="C756" s="39">
        <f>'Q4 Setup'!$C$18</f>
        <v>0</v>
      </c>
      <c r="D756" s="33"/>
      <c r="E756" s="25"/>
      <c r="F756" s="40">
        <f t="shared" si="342"/>
        <v>0</v>
      </c>
      <c r="G756" s="40" t="str">
        <f t="shared" si="343"/>
        <v/>
      </c>
      <c r="H756" s="41" t="str">
        <f t="shared" si="344"/>
        <v/>
      </c>
      <c r="I756" s="36"/>
      <c r="J756" s="42">
        <f t="shared" si="345"/>
        <v>0</v>
      </c>
      <c r="K756" s="41" t="str">
        <f t="shared" si="346"/>
        <v/>
      </c>
      <c r="L756" s="25"/>
      <c r="M756" s="25"/>
      <c r="N756" s="26"/>
      <c r="O756" s="29">
        <f>IFERROR(('Q4 Setup'!$D$18-'Q4 Setup'!$E$18+SUMIFS($N$4:$N755,$C$4:$C755,'Q4 Setup'!$C$18)-SUMIFS($N$4:$N755,$C$4:$C755,'Q4 Setup'!$C$18,$B$4:$B755,"&lt;"&amp;$B756))/IFERROR(NETWORKDAYS($B756,'Q4 Setup'!$G$4),1),0)</f>
        <v>0</v>
      </c>
      <c r="P756" s="43" t="str">
        <f t="shared" si="347"/>
        <v/>
      </c>
    </row>
    <row r="757" spans="2:17" ht="4.5" customHeight="1" x14ac:dyDescent="0.2"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82"/>
      <c r="N757" s="82"/>
      <c r="O757" s="82"/>
      <c r="P757" s="82"/>
      <c r="Q757" s="82"/>
    </row>
    <row r="758" spans="2:17" ht="18.75" customHeight="1" x14ac:dyDescent="0.2">
      <c r="B758" s="31">
        <v>46470</v>
      </c>
      <c r="C758" s="32" t="str">
        <f>'Q4 Setup'!$C$7</f>
        <v>Rep 1</v>
      </c>
      <c r="D758" s="33"/>
      <c r="E758" s="25"/>
      <c r="F758" s="34">
        <f t="shared" ref="F758:F769" si="348">IFERROR(D758*7.5,"")</f>
        <v>0</v>
      </c>
      <c r="G758" s="34" t="str">
        <f t="shared" ref="G758:G769" si="349">IFERROR(E758/D758,"")</f>
        <v/>
      </c>
      <c r="H758" s="35" t="str">
        <f t="shared" ref="H758:H769" si="350">IFERROR(E758/F758,"")</f>
        <v/>
      </c>
      <c r="I758" s="36"/>
      <c r="J758" s="37">
        <f t="shared" ref="J758:J769" si="351">IFERROR(D758*0.375/24,"")</f>
        <v>0</v>
      </c>
      <c r="K758" s="35" t="str">
        <f t="shared" ref="K758:K769" si="352">IFERROR(I758/J758,"")</f>
        <v/>
      </c>
      <c r="L758" s="25"/>
      <c r="M758" s="25"/>
      <c r="N758" s="26"/>
      <c r="O758" s="29">
        <f>IFERROR(('Q4 Setup'!$D$7-'Q4 Setup'!$E$7+SUMIFS($N$4:$N757,$C$4:$C757,'Q4 Setup'!$C$7)-SUMIFS($N$4:$N757,$C$4:$C757,'Q4 Setup'!$C$7,$B$4:$B757,"&lt;"&amp;$B758))/IFERROR(NETWORKDAYS($B758,'Q4 Setup'!$G$4),1),0)</f>
        <v>0</v>
      </c>
      <c r="P758" s="38" t="str">
        <f t="shared" ref="P758:P769" si="353">IFERROR(N758/O758,"")</f>
        <v/>
      </c>
    </row>
    <row r="759" spans="2:17" ht="18.75" customHeight="1" x14ac:dyDescent="0.2">
      <c r="B759" s="31">
        <v>46470</v>
      </c>
      <c r="C759" s="39" t="str">
        <f>'Q4 Setup'!$C$8</f>
        <v>Rep 2</v>
      </c>
      <c r="D759" s="33"/>
      <c r="E759" s="25"/>
      <c r="F759" s="40">
        <f t="shared" si="348"/>
        <v>0</v>
      </c>
      <c r="G759" s="40" t="str">
        <f t="shared" si="349"/>
        <v/>
      </c>
      <c r="H759" s="41" t="str">
        <f t="shared" si="350"/>
        <v/>
      </c>
      <c r="I759" s="36"/>
      <c r="J759" s="42">
        <f t="shared" si="351"/>
        <v>0</v>
      </c>
      <c r="K759" s="41" t="str">
        <f t="shared" si="352"/>
        <v/>
      </c>
      <c r="L759" s="25"/>
      <c r="M759" s="25"/>
      <c r="N759" s="26"/>
      <c r="O759" s="29">
        <f>IFERROR(('Q4 Setup'!$D$8-'Q4 Setup'!$E$8+SUMIFS($N$4:$N758,$C$4:$C758,'Q4 Setup'!$C$8)-SUMIFS($N$4:$N758,$C$4:$C758,'Q4 Setup'!$C$8,$B$4:$B758,"&lt;"&amp;$B759))/IFERROR(NETWORKDAYS($B759,'Q4 Setup'!$G$4),1),0)</f>
        <v>0</v>
      </c>
      <c r="P759" s="43" t="str">
        <f t="shared" si="353"/>
        <v/>
      </c>
    </row>
    <row r="760" spans="2:17" ht="18.75" customHeight="1" x14ac:dyDescent="0.2">
      <c r="B760" s="31">
        <v>46470</v>
      </c>
      <c r="C760" s="32" t="str">
        <f>'Q4 Setup'!$C$9</f>
        <v>Rep 3</v>
      </c>
      <c r="D760" s="33"/>
      <c r="E760" s="25"/>
      <c r="F760" s="34">
        <f t="shared" si="348"/>
        <v>0</v>
      </c>
      <c r="G760" s="34" t="str">
        <f t="shared" si="349"/>
        <v/>
      </c>
      <c r="H760" s="35" t="str">
        <f t="shared" si="350"/>
        <v/>
      </c>
      <c r="I760" s="36"/>
      <c r="J760" s="37">
        <f t="shared" si="351"/>
        <v>0</v>
      </c>
      <c r="K760" s="35" t="str">
        <f t="shared" si="352"/>
        <v/>
      </c>
      <c r="L760" s="25"/>
      <c r="M760" s="25"/>
      <c r="N760" s="26"/>
      <c r="O760" s="29">
        <f>IFERROR(('Q4 Setup'!$D$9-'Q4 Setup'!$E$9+SUMIFS($N$4:$N759,$C$4:$C759,'Q4 Setup'!$C$9)-SUMIFS($N$4:$N759,$C$4:$C759,'Q4 Setup'!$C$9,$B$4:$B759,"&lt;"&amp;$B760))/IFERROR(NETWORKDAYS($B760,'Q4 Setup'!$G$4),1),0)</f>
        <v>0</v>
      </c>
      <c r="P760" s="38" t="str">
        <f t="shared" si="353"/>
        <v/>
      </c>
    </row>
    <row r="761" spans="2:17" ht="18.75" customHeight="1" x14ac:dyDescent="0.2">
      <c r="B761" s="31">
        <v>46470</v>
      </c>
      <c r="C761" s="39" t="str">
        <f>'Q4 Setup'!$C$10</f>
        <v>Rep 4</v>
      </c>
      <c r="D761" s="33"/>
      <c r="E761" s="25"/>
      <c r="F761" s="40">
        <f t="shared" si="348"/>
        <v>0</v>
      </c>
      <c r="G761" s="40" t="str">
        <f t="shared" si="349"/>
        <v/>
      </c>
      <c r="H761" s="41" t="str">
        <f t="shared" si="350"/>
        <v/>
      </c>
      <c r="I761" s="36"/>
      <c r="J761" s="42">
        <f t="shared" si="351"/>
        <v>0</v>
      </c>
      <c r="K761" s="41" t="str">
        <f t="shared" si="352"/>
        <v/>
      </c>
      <c r="L761" s="25"/>
      <c r="M761" s="25"/>
      <c r="N761" s="26"/>
      <c r="O761" s="29">
        <f>IFERROR(('Q4 Setup'!$D$10-'Q4 Setup'!$E$10+SUMIFS($N$4:$N760,$C$4:$C760,'Q4 Setup'!$C$10)-SUMIFS($N$4:$N760,$C$4:$C760,'Q4 Setup'!$C$10,$B$4:$B760,"&lt;"&amp;$B761))/IFERROR(NETWORKDAYS($B761,'Q4 Setup'!$G$4),1),0)</f>
        <v>0</v>
      </c>
      <c r="P761" s="43" t="str">
        <f t="shared" si="353"/>
        <v/>
      </c>
    </row>
    <row r="762" spans="2:17" ht="18.75" customHeight="1" x14ac:dyDescent="0.2">
      <c r="B762" s="31">
        <v>46470</v>
      </c>
      <c r="C762" s="32" t="str">
        <f>'Q4 Setup'!$C$11</f>
        <v>Rep 5</v>
      </c>
      <c r="D762" s="33"/>
      <c r="E762" s="25"/>
      <c r="F762" s="34">
        <f t="shared" si="348"/>
        <v>0</v>
      </c>
      <c r="G762" s="34" t="str">
        <f t="shared" si="349"/>
        <v/>
      </c>
      <c r="H762" s="35" t="str">
        <f t="shared" si="350"/>
        <v/>
      </c>
      <c r="I762" s="36"/>
      <c r="J762" s="37">
        <f t="shared" si="351"/>
        <v>0</v>
      </c>
      <c r="K762" s="35" t="str">
        <f t="shared" si="352"/>
        <v/>
      </c>
      <c r="L762" s="25"/>
      <c r="M762" s="25"/>
      <c r="N762" s="26"/>
      <c r="O762" s="29">
        <f>IFERROR(('Q4 Setup'!$D$11-'Q4 Setup'!$E$11+SUMIFS($N$4:$N761,$C$4:$C761,'Q4 Setup'!$C$11)-SUMIFS($N$4:$N761,$C$4:$C761,'Q4 Setup'!$C$11,$B$4:$B761,"&lt;"&amp;$B762))/IFERROR(NETWORKDAYS($B762,'Q4 Setup'!$G$4),1),0)</f>
        <v>0</v>
      </c>
      <c r="P762" s="38" t="str">
        <f t="shared" si="353"/>
        <v/>
      </c>
    </row>
    <row r="763" spans="2:17" ht="18.75" customHeight="1" x14ac:dyDescent="0.2">
      <c r="B763" s="31">
        <v>46470</v>
      </c>
      <c r="C763" s="39" t="str">
        <f>'Q4 Setup'!$C$12</f>
        <v>Rep 6</v>
      </c>
      <c r="D763" s="33"/>
      <c r="E763" s="25"/>
      <c r="F763" s="40">
        <f t="shared" si="348"/>
        <v>0</v>
      </c>
      <c r="G763" s="40" t="str">
        <f t="shared" si="349"/>
        <v/>
      </c>
      <c r="H763" s="41" t="str">
        <f t="shared" si="350"/>
        <v/>
      </c>
      <c r="I763" s="36"/>
      <c r="J763" s="42">
        <f t="shared" si="351"/>
        <v>0</v>
      </c>
      <c r="K763" s="41" t="str">
        <f t="shared" si="352"/>
        <v/>
      </c>
      <c r="L763" s="25"/>
      <c r="M763" s="25"/>
      <c r="N763" s="26"/>
      <c r="O763" s="29">
        <f>IFERROR(('Q4 Setup'!$D$12-'Q4 Setup'!$E$12+SUMIFS($N$4:$N762,$C$4:$C762,'Q4 Setup'!$C$12)-SUMIFS($N$4:$N762,$C$4:$C762,'Q4 Setup'!$C$12,$B$4:$B762,"&lt;"&amp;$B763))/IFERROR(NETWORKDAYS($B763,'Q4 Setup'!$G$4),1),0)</f>
        <v>0</v>
      </c>
      <c r="P763" s="43" t="str">
        <f t="shared" si="353"/>
        <v/>
      </c>
    </row>
    <row r="764" spans="2:17" ht="18.75" customHeight="1" x14ac:dyDescent="0.2">
      <c r="B764" s="31">
        <v>46470</v>
      </c>
      <c r="C764" s="32" t="str">
        <f>'Q4 Setup'!$C$13</f>
        <v>Rep 7</v>
      </c>
      <c r="D764" s="33"/>
      <c r="E764" s="25"/>
      <c r="F764" s="34">
        <f t="shared" si="348"/>
        <v>0</v>
      </c>
      <c r="G764" s="34" t="str">
        <f t="shared" si="349"/>
        <v/>
      </c>
      <c r="H764" s="35" t="str">
        <f t="shared" si="350"/>
        <v/>
      </c>
      <c r="I764" s="36"/>
      <c r="J764" s="37">
        <f t="shared" si="351"/>
        <v>0</v>
      </c>
      <c r="K764" s="35" t="str">
        <f t="shared" si="352"/>
        <v/>
      </c>
      <c r="L764" s="25"/>
      <c r="M764" s="25"/>
      <c r="N764" s="26"/>
      <c r="O764" s="29">
        <f>IFERROR(('Q4 Setup'!$D$13-'Q4 Setup'!$E$13+SUMIFS($N$4:$N763,$C$4:$C763,'Q4 Setup'!$C$13)-SUMIFS($N$4:$N763,$C$4:$C763,'Q4 Setup'!$C$13,$B$4:$B763,"&lt;"&amp;$B764))/IFERROR(NETWORKDAYS($B764,'Q4 Setup'!$G$4),1),0)</f>
        <v>0</v>
      </c>
      <c r="P764" s="38" t="str">
        <f t="shared" si="353"/>
        <v/>
      </c>
    </row>
    <row r="765" spans="2:17" ht="18.75" customHeight="1" x14ac:dyDescent="0.2">
      <c r="B765" s="31">
        <v>46470</v>
      </c>
      <c r="C765" s="39" t="str">
        <f>'Q4 Setup'!$C$14</f>
        <v>Rep 8</v>
      </c>
      <c r="D765" s="33"/>
      <c r="E765" s="25"/>
      <c r="F765" s="40">
        <f t="shared" si="348"/>
        <v>0</v>
      </c>
      <c r="G765" s="40" t="str">
        <f t="shared" si="349"/>
        <v/>
      </c>
      <c r="H765" s="41" t="str">
        <f t="shared" si="350"/>
        <v/>
      </c>
      <c r="I765" s="36"/>
      <c r="J765" s="42">
        <f t="shared" si="351"/>
        <v>0</v>
      </c>
      <c r="K765" s="41" t="str">
        <f t="shared" si="352"/>
        <v/>
      </c>
      <c r="L765" s="25"/>
      <c r="M765" s="25"/>
      <c r="N765" s="26"/>
      <c r="O765" s="29">
        <f>IFERROR(('Q4 Setup'!$D$14-'Q4 Setup'!$E$14+SUMIFS($N$4:$N764,$C$4:$C764,'Q4 Setup'!$C$14)-SUMIFS($N$4:$N764,$C$4:$C764,'Q4 Setup'!$C$14,$B$4:$B764,"&lt;"&amp;$B765))/IFERROR(NETWORKDAYS($B765,'Q4 Setup'!$G$4),1),0)</f>
        <v>0</v>
      </c>
      <c r="P765" s="43" t="str">
        <f t="shared" si="353"/>
        <v/>
      </c>
    </row>
    <row r="766" spans="2:17" ht="18.75" customHeight="1" x14ac:dyDescent="0.2">
      <c r="B766" s="31">
        <v>46470</v>
      </c>
      <c r="C766" s="32" t="str">
        <f>'Q4 Setup'!$C$15</f>
        <v>Rep 9</v>
      </c>
      <c r="D766" s="33"/>
      <c r="E766" s="25"/>
      <c r="F766" s="34">
        <f t="shared" si="348"/>
        <v>0</v>
      </c>
      <c r="G766" s="34" t="str">
        <f t="shared" si="349"/>
        <v/>
      </c>
      <c r="H766" s="35" t="str">
        <f t="shared" si="350"/>
        <v/>
      </c>
      <c r="I766" s="36"/>
      <c r="J766" s="37">
        <f t="shared" si="351"/>
        <v>0</v>
      </c>
      <c r="K766" s="35" t="str">
        <f t="shared" si="352"/>
        <v/>
      </c>
      <c r="L766" s="25"/>
      <c r="M766" s="25"/>
      <c r="N766" s="26"/>
      <c r="O766" s="29">
        <f>IFERROR(('Q4 Setup'!$D$15-'Q4 Setup'!$E$15+SUMIFS($N$4:$N765,$C$4:$C765,'Q4 Setup'!$C$15)-SUMIFS($N$4:$N765,$C$4:$C765,'Q4 Setup'!$C$15,$B$4:$B765,"&lt;"&amp;$B766))/IFERROR(NETWORKDAYS($B766,'Q4 Setup'!$G$4),1),0)</f>
        <v>0</v>
      </c>
      <c r="P766" s="38" t="str">
        <f t="shared" si="353"/>
        <v/>
      </c>
    </row>
    <row r="767" spans="2:17" ht="18.75" customHeight="1" x14ac:dyDescent="0.2">
      <c r="B767" s="31">
        <v>46470</v>
      </c>
      <c r="C767" s="39" t="str">
        <f>'Q4 Setup'!$C$16</f>
        <v>Rep 10</v>
      </c>
      <c r="D767" s="33"/>
      <c r="E767" s="25"/>
      <c r="F767" s="40">
        <f t="shared" si="348"/>
        <v>0</v>
      </c>
      <c r="G767" s="40" t="str">
        <f t="shared" si="349"/>
        <v/>
      </c>
      <c r="H767" s="41" t="str">
        <f t="shared" si="350"/>
        <v/>
      </c>
      <c r="I767" s="36"/>
      <c r="J767" s="42">
        <f t="shared" si="351"/>
        <v>0</v>
      </c>
      <c r="K767" s="41" t="str">
        <f t="shared" si="352"/>
        <v/>
      </c>
      <c r="L767" s="25"/>
      <c r="M767" s="25"/>
      <c r="N767" s="26"/>
      <c r="O767" s="29">
        <f>IFERROR(('Q4 Setup'!$D$16-'Q4 Setup'!$E$16+SUMIFS($N$4:$N766,$C$4:$C766,'Q4 Setup'!$C$16)-SUMIFS($N$4:$N766,$C$4:$C766,'Q4 Setup'!$C$16,$B$4:$B766,"&lt;"&amp;$B767))/IFERROR(NETWORKDAYS($B767,'Q4 Setup'!$G$4),1),0)</f>
        <v>0</v>
      </c>
      <c r="P767" s="43" t="str">
        <f t="shared" si="353"/>
        <v/>
      </c>
    </row>
    <row r="768" spans="2:17" ht="18.75" customHeight="1" x14ac:dyDescent="0.2">
      <c r="B768" s="31">
        <v>46470</v>
      </c>
      <c r="C768" s="32">
        <f>'Q4 Setup'!$C$17</f>
        <v>0</v>
      </c>
      <c r="D768" s="33"/>
      <c r="E768" s="25"/>
      <c r="F768" s="34">
        <f t="shared" si="348"/>
        <v>0</v>
      </c>
      <c r="G768" s="34" t="str">
        <f t="shared" si="349"/>
        <v/>
      </c>
      <c r="H768" s="35" t="str">
        <f t="shared" si="350"/>
        <v/>
      </c>
      <c r="I768" s="36"/>
      <c r="J768" s="37">
        <f t="shared" si="351"/>
        <v>0</v>
      </c>
      <c r="K768" s="35" t="str">
        <f t="shared" si="352"/>
        <v/>
      </c>
      <c r="L768" s="25"/>
      <c r="M768" s="25"/>
      <c r="N768" s="26"/>
      <c r="O768" s="29">
        <f>IFERROR(('Q4 Setup'!$D$17-'Q4 Setup'!$E$17+SUMIFS($N$4:$N767,$C$4:$C767,'Q4 Setup'!$C$17)-SUMIFS($N$4:$N767,$C$4:$C767,'Q4 Setup'!$C$17,$B$4:$B767,"&lt;"&amp;$B768))/IFERROR(NETWORKDAYS($B768,'Q4 Setup'!$G$4),1),0)</f>
        <v>0</v>
      </c>
      <c r="P768" s="38" t="str">
        <f t="shared" si="353"/>
        <v/>
      </c>
    </row>
    <row r="769" spans="2:17" ht="18.75" customHeight="1" x14ac:dyDescent="0.2">
      <c r="B769" s="31">
        <v>46470</v>
      </c>
      <c r="C769" s="39">
        <f>'Q4 Setup'!$C$18</f>
        <v>0</v>
      </c>
      <c r="D769" s="33"/>
      <c r="E769" s="25"/>
      <c r="F769" s="40">
        <f t="shared" si="348"/>
        <v>0</v>
      </c>
      <c r="G769" s="40" t="str">
        <f t="shared" si="349"/>
        <v/>
      </c>
      <c r="H769" s="41" t="str">
        <f t="shared" si="350"/>
        <v/>
      </c>
      <c r="I769" s="36"/>
      <c r="J769" s="42">
        <f t="shared" si="351"/>
        <v>0</v>
      </c>
      <c r="K769" s="41" t="str">
        <f t="shared" si="352"/>
        <v/>
      </c>
      <c r="L769" s="25"/>
      <c r="M769" s="25"/>
      <c r="N769" s="26"/>
      <c r="O769" s="29">
        <f>IFERROR(('Q4 Setup'!$D$18-'Q4 Setup'!$E$18+SUMIFS($N$4:$N768,$C$4:$C768,'Q4 Setup'!$C$18)-SUMIFS($N$4:$N768,$C$4:$C768,'Q4 Setup'!$C$18,$B$4:$B768,"&lt;"&amp;$B769))/IFERROR(NETWORKDAYS($B769,'Q4 Setup'!$G$4),1),0)</f>
        <v>0</v>
      </c>
      <c r="P769" s="43" t="str">
        <f t="shared" si="353"/>
        <v/>
      </c>
    </row>
    <row r="770" spans="2:17" ht="4.5" customHeight="1" x14ac:dyDescent="0.2"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82"/>
      <c r="N770" s="82"/>
      <c r="O770" s="82"/>
      <c r="P770" s="82"/>
      <c r="Q770" s="82"/>
    </row>
    <row r="771" spans="2:17" ht="18.75" customHeight="1" x14ac:dyDescent="0.2">
      <c r="B771" s="31">
        <v>46471</v>
      </c>
      <c r="C771" s="32" t="str">
        <f>'Q4 Setup'!$C$7</f>
        <v>Rep 1</v>
      </c>
      <c r="D771" s="33"/>
      <c r="E771" s="25"/>
      <c r="F771" s="34">
        <f t="shared" ref="F771:F782" si="354">IFERROR(D771*7.5,"")</f>
        <v>0</v>
      </c>
      <c r="G771" s="34" t="str">
        <f t="shared" ref="G771:G782" si="355">IFERROR(E771/D771,"")</f>
        <v/>
      </c>
      <c r="H771" s="35" t="str">
        <f t="shared" ref="H771:H782" si="356">IFERROR(E771/F771,"")</f>
        <v/>
      </c>
      <c r="I771" s="36"/>
      <c r="J771" s="37">
        <f t="shared" ref="J771:J782" si="357">IFERROR(D771*0.375/24,"")</f>
        <v>0</v>
      </c>
      <c r="K771" s="35" t="str">
        <f t="shared" ref="K771:K782" si="358">IFERROR(I771/J771,"")</f>
        <v/>
      </c>
      <c r="L771" s="25"/>
      <c r="M771" s="25"/>
      <c r="N771" s="26"/>
      <c r="O771" s="29">
        <f>IFERROR(('Q4 Setup'!$D$7-'Q4 Setup'!$E$7+SUMIFS($N$4:$N770,$C$4:$C770,'Q4 Setup'!$C$7)-SUMIFS($N$4:$N770,$C$4:$C770,'Q4 Setup'!$C$7,$B$4:$B770,"&lt;"&amp;$B771))/IFERROR(NETWORKDAYS($B771,'Q4 Setup'!$G$4),1),0)</f>
        <v>0</v>
      </c>
      <c r="P771" s="38" t="str">
        <f t="shared" ref="P771:P782" si="359">IFERROR(N771/O771,"")</f>
        <v/>
      </c>
    </row>
    <row r="772" spans="2:17" ht="18.75" customHeight="1" x14ac:dyDescent="0.2">
      <c r="B772" s="31">
        <v>46471</v>
      </c>
      <c r="C772" s="39" t="str">
        <f>'Q4 Setup'!$C$8</f>
        <v>Rep 2</v>
      </c>
      <c r="D772" s="33"/>
      <c r="E772" s="25"/>
      <c r="F772" s="40">
        <f t="shared" si="354"/>
        <v>0</v>
      </c>
      <c r="G772" s="40" t="str">
        <f t="shared" si="355"/>
        <v/>
      </c>
      <c r="H772" s="41" t="str">
        <f t="shared" si="356"/>
        <v/>
      </c>
      <c r="I772" s="36"/>
      <c r="J772" s="42">
        <f t="shared" si="357"/>
        <v>0</v>
      </c>
      <c r="K772" s="41" t="str">
        <f t="shared" si="358"/>
        <v/>
      </c>
      <c r="L772" s="25"/>
      <c r="M772" s="25"/>
      <c r="N772" s="26"/>
      <c r="O772" s="29">
        <f>IFERROR(('Q4 Setup'!$D$8-'Q4 Setup'!$E$8+SUMIFS($N$4:$N771,$C$4:$C771,'Q4 Setup'!$C$8)-SUMIFS($N$4:$N771,$C$4:$C771,'Q4 Setup'!$C$8,$B$4:$B771,"&lt;"&amp;$B772))/IFERROR(NETWORKDAYS($B772,'Q4 Setup'!$G$4),1),0)</f>
        <v>0</v>
      </c>
      <c r="P772" s="43" t="str">
        <f t="shared" si="359"/>
        <v/>
      </c>
    </row>
    <row r="773" spans="2:17" ht="18.75" customHeight="1" x14ac:dyDescent="0.2">
      <c r="B773" s="31">
        <v>46471</v>
      </c>
      <c r="C773" s="32" t="str">
        <f>'Q4 Setup'!$C$9</f>
        <v>Rep 3</v>
      </c>
      <c r="D773" s="33"/>
      <c r="E773" s="25"/>
      <c r="F773" s="34">
        <f t="shared" si="354"/>
        <v>0</v>
      </c>
      <c r="G773" s="34" t="str">
        <f t="shared" si="355"/>
        <v/>
      </c>
      <c r="H773" s="35" t="str">
        <f t="shared" si="356"/>
        <v/>
      </c>
      <c r="I773" s="36"/>
      <c r="J773" s="37">
        <f t="shared" si="357"/>
        <v>0</v>
      </c>
      <c r="K773" s="35" t="str">
        <f t="shared" si="358"/>
        <v/>
      </c>
      <c r="L773" s="25"/>
      <c r="M773" s="25"/>
      <c r="N773" s="26"/>
      <c r="O773" s="29">
        <f>IFERROR(('Q4 Setup'!$D$9-'Q4 Setup'!$E$9+SUMIFS($N$4:$N772,$C$4:$C772,'Q4 Setup'!$C$9)-SUMIFS($N$4:$N772,$C$4:$C772,'Q4 Setup'!$C$9,$B$4:$B772,"&lt;"&amp;$B773))/IFERROR(NETWORKDAYS($B773,'Q4 Setup'!$G$4),1),0)</f>
        <v>0</v>
      </c>
      <c r="P773" s="38" t="str">
        <f t="shared" si="359"/>
        <v/>
      </c>
    </row>
    <row r="774" spans="2:17" ht="18.75" customHeight="1" x14ac:dyDescent="0.2">
      <c r="B774" s="31">
        <v>46471</v>
      </c>
      <c r="C774" s="39" t="str">
        <f>'Q4 Setup'!$C$10</f>
        <v>Rep 4</v>
      </c>
      <c r="D774" s="33"/>
      <c r="E774" s="25"/>
      <c r="F774" s="40">
        <f t="shared" si="354"/>
        <v>0</v>
      </c>
      <c r="G774" s="40" t="str">
        <f t="shared" si="355"/>
        <v/>
      </c>
      <c r="H774" s="41" t="str">
        <f t="shared" si="356"/>
        <v/>
      </c>
      <c r="I774" s="36"/>
      <c r="J774" s="42">
        <f t="shared" si="357"/>
        <v>0</v>
      </c>
      <c r="K774" s="41" t="str">
        <f t="shared" si="358"/>
        <v/>
      </c>
      <c r="L774" s="25"/>
      <c r="M774" s="25"/>
      <c r="N774" s="26"/>
      <c r="O774" s="29">
        <f>IFERROR(('Q4 Setup'!$D$10-'Q4 Setup'!$E$10+SUMIFS($N$4:$N773,$C$4:$C773,'Q4 Setup'!$C$10)-SUMIFS($N$4:$N773,$C$4:$C773,'Q4 Setup'!$C$10,$B$4:$B773,"&lt;"&amp;$B774))/IFERROR(NETWORKDAYS($B774,'Q4 Setup'!$G$4),1),0)</f>
        <v>0</v>
      </c>
      <c r="P774" s="43" t="str">
        <f t="shared" si="359"/>
        <v/>
      </c>
    </row>
    <row r="775" spans="2:17" ht="18.75" customHeight="1" x14ac:dyDescent="0.2">
      <c r="B775" s="31">
        <v>46471</v>
      </c>
      <c r="C775" s="32" t="str">
        <f>'Q4 Setup'!$C$11</f>
        <v>Rep 5</v>
      </c>
      <c r="D775" s="33"/>
      <c r="E775" s="25"/>
      <c r="F775" s="34">
        <f t="shared" si="354"/>
        <v>0</v>
      </c>
      <c r="G775" s="34" t="str">
        <f t="shared" si="355"/>
        <v/>
      </c>
      <c r="H775" s="35" t="str">
        <f t="shared" si="356"/>
        <v/>
      </c>
      <c r="I775" s="36"/>
      <c r="J775" s="37">
        <f t="shared" si="357"/>
        <v>0</v>
      </c>
      <c r="K775" s="35" t="str">
        <f t="shared" si="358"/>
        <v/>
      </c>
      <c r="L775" s="25"/>
      <c r="M775" s="25"/>
      <c r="N775" s="26"/>
      <c r="O775" s="29">
        <f>IFERROR(('Q4 Setup'!$D$11-'Q4 Setup'!$E$11+SUMIFS($N$4:$N774,$C$4:$C774,'Q4 Setup'!$C$11)-SUMIFS($N$4:$N774,$C$4:$C774,'Q4 Setup'!$C$11,$B$4:$B774,"&lt;"&amp;$B775))/IFERROR(NETWORKDAYS($B775,'Q4 Setup'!$G$4),1),0)</f>
        <v>0</v>
      </c>
      <c r="P775" s="38" t="str">
        <f t="shared" si="359"/>
        <v/>
      </c>
    </row>
    <row r="776" spans="2:17" ht="18.75" customHeight="1" x14ac:dyDescent="0.2">
      <c r="B776" s="31">
        <v>46471</v>
      </c>
      <c r="C776" s="39" t="str">
        <f>'Q4 Setup'!$C$12</f>
        <v>Rep 6</v>
      </c>
      <c r="D776" s="33"/>
      <c r="E776" s="25"/>
      <c r="F776" s="40">
        <f t="shared" si="354"/>
        <v>0</v>
      </c>
      <c r="G776" s="40" t="str">
        <f t="shared" si="355"/>
        <v/>
      </c>
      <c r="H776" s="41" t="str">
        <f t="shared" si="356"/>
        <v/>
      </c>
      <c r="I776" s="36"/>
      <c r="J776" s="42">
        <f t="shared" si="357"/>
        <v>0</v>
      </c>
      <c r="K776" s="41" t="str">
        <f t="shared" si="358"/>
        <v/>
      </c>
      <c r="L776" s="25"/>
      <c r="M776" s="25"/>
      <c r="N776" s="26"/>
      <c r="O776" s="29">
        <f>IFERROR(('Q4 Setup'!$D$12-'Q4 Setup'!$E$12+SUMIFS($N$4:$N775,$C$4:$C775,'Q4 Setup'!$C$12)-SUMIFS($N$4:$N775,$C$4:$C775,'Q4 Setup'!$C$12,$B$4:$B775,"&lt;"&amp;$B776))/IFERROR(NETWORKDAYS($B776,'Q4 Setup'!$G$4),1),0)</f>
        <v>0</v>
      </c>
      <c r="P776" s="43" t="str">
        <f t="shared" si="359"/>
        <v/>
      </c>
    </row>
    <row r="777" spans="2:17" ht="18.75" customHeight="1" x14ac:dyDescent="0.2">
      <c r="B777" s="31">
        <v>46471</v>
      </c>
      <c r="C777" s="32" t="str">
        <f>'Q4 Setup'!$C$13</f>
        <v>Rep 7</v>
      </c>
      <c r="D777" s="33"/>
      <c r="E777" s="25"/>
      <c r="F777" s="34">
        <f t="shared" si="354"/>
        <v>0</v>
      </c>
      <c r="G777" s="34" t="str">
        <f t="shared" si="355"/>
        <v/>
      </c>
      <c r="H777" s="35" t="str">
        <f t="shared" si="356"/>
        <v/>
      </c>
      <c r="I777" s="36"/>
      <c r="J777" s="37">
        <f t="shared" si="357"/>
        <v>0</v>
      </c>
      <c r="K777" s="35" t="str">
        <f t="shared" si="358"/>
        <v/>
      </c>
      <c r="L777" s="25"/>
      <c r="M777" s="25"/>
      <c r="N777" s="26"/>
      <c r="O777" s="29">
        <f>IFERROR(('Q4 Setup'!$D$13-'Q4 Setup'!$E$13+SUMIFS($N$4:$N776,$C$4:$C776,'Q4 Setup'!$C$13)-SUMIFS($N$4:$N776,$C$4:$C776,'Q4 Setup'!$C$13,$B$4:$B776,"&lt;"&amp;$B777))/IFERROR(NETWORKDAYS($B777,'Q4 Setup'!$G$4),1),0)</f>
        <v>0</v>
      </c>
      <c r="P777" s="38" t="str">
        <f t="shared" si="359"/>
        <v/>
      </c>
    </row>
    <row r="778" spans="2:17" ht="18.75" customHeight="1" x14ac:dyDescent="0.2">
      <c r="B778" s="31">
        <v>46471</v>
      </c>
      <c r="C778" s="39" t="str">
        <f>'Q4 Setup'!$C$14</f>
        <v>Rep 8</v>
      </c>
      <c r="D778" s="33"/>
      <c r="E778" s="25"/>
      <c r="F778" s="40">
        <f t="shared" si="354"/>
        <v>0</v>
      </c>
      <c r="G778" s="40" t="str">
        <f t="shared" si="355"/>
        <v/>
      </c>
      <c r="H778" s="41" t="str">
        <f t="shared" si="356"/>
        <v/>
      </c>
      <c r="I778" s="36"/>
      <c r="J778" s="42">
        <f t="shared" si="357"/>
        <v>0</v>
      </c>
      <c r="K778" s="41" t="str">
        <f t="shared" si="358"/>
        <v/>
      </c>
      <c r="L778" s="25"/>
      <c r="M778" s="25"/>
      <c r="N778" s="26"/>
      <c r="O778" s="29">
        <f>IFERROR(('Q4 Setup'!$D$14-'Q4 Setup'!$E$14+SUMIFS($N$4:$N777,$C$4:$C777,'Q4 Setup'!$C$14)-SUMIFS($N$4:$N777,$C$4:$C777,'Q4 Setup'!$C$14,$B$4:$B777,"&lt;"&amp;$B778))/IFERROR(NETWORKDAYS($B778,'Q4 Setup'!$G$4),1),0)</f>
        <v>0</v>
      </c>
      <c r="P778" s="43" t="str">
        <f t="shared" si="359"/>
        <v/>
      </c>
    </row>
    <row r="779" spans="2:17" ht="18.75" customHeight="1" x14ac:dyDescent="0.2">
      <c r="B779" s="31">
        <v>46471</v>
      </c>
      <c r="C779" s="32" t="str">
        <f>'Q4 Setup'!$C$15</f>
        <v>Rep 9</v>
      </c>
      <c r="D779" s="33"/>
      <c r="E779" s="25"/>
      <c r="F779" s="34">
        <f t="shared" si="354"/>
        <v>0</v>
      </c>
      <c r="G779" s="34" t="str">
        <f t="shared" si="355"/>
        <v/>
      </c>
      <c r="H779" s="35" t="str">
        <f t="shared" si="356"/>
        <v/>
      </c>
      <c r="I779" s="36"/>
      <c r="J779" s="37">
        <f t="shared" si="357"/>
        <v>0</v>
      </c>
      <c r="K779" s="35" t="str">
        <f t="shared" si="358"/>
        <v/>
      </c>
      <c r="L779" s="25"/>
      <c r="M779" s="25"/>
      <c r="N779" s="26"/>
      <c r="O779" s="29">
        <f>IFERROR(('Q4 Setup'!$D$15-'Q4 Setup'!$E$15+SUMIFS($N$4:$N778,$C$4:$C778,'Q4 Setup'!$C$15)-SUMIFS($N$4:$N778,$C$4:$C778,'Q4 Setup'!$C$15,$B$4:$B778,"&lt;"&amp;$B779))/IFERROR(NETWORKDAYS($B779,'Q4 Setup'!$G$4),1),0)</f>
        <v>0</v>
      </c>
      <c r="P779" s="38" t="str">
        <f t="shared" si="359"/>
        <v/>
      </c>
    </row>
    <row r="780" spans="2:17" ht="18.75" customHeight="1" x14ac:dyDescent="0.2">
      <c r="B780" s="31">
        <v>46471</v>
      </c>
      <c r="C780" s="39" t="str">
        <f>'Q4 Setup'!$C$16</f>
        <v>Rep 10</v>
      </c>
      <c r="D780" s="33"/>
      <c r="E780" s="25"/>
      <c r="F780" s="40">
        <f t="shared" si="354"/>
        <v>0</v>
      </c>
      <c r="G780" s="40" t="str">
        <f t="shared" si="355"/>
        <v/>
      </c>
      <c r="H780" s="41" t="str">
        <f t="shared" si="356"/>
        <v/>
      </c>
      <c r="I780" s="36"/>
      <c r="J780" s="42">
        <f t="shared" si="357"/>
        <v>0</v>
      </c>
      <c r="K780" s="41" t="str">
        <f t="shared" si="358"/>
        <v/>
      </c>
      <c r="L780" s="25"/>
      <c r="M780" s="25"/>
      <c r="N780" s="26"/>
      <c r="O780" s="29">
        <f>IFERROR(('Q4 Setup'!$D$16-'Q4 Setup'!$E$16+SUMIFS($N$4:$N779,$C$4:$C779,'Q4 Setup'!$C$16)-SUMIFS($N$4:$N779,$C$4:$C779,'Q4 Setup'!$C$16,$B$4:$B779,"&lt;"&amp;$B780))/IFERROR(NETWORKDAYS($B780,'Q4 Setup'!$G$4),1),0)</f>
        <v>0</v>
      </c>
      <c r="P780" s="43" t="str">
        <f t="shared" si="359"/>
        <v/>
      </c>
    </row>
    <row r="781" spans="2:17" ht="18.75" customHeight="1" x14ac:dyDescent="0.2">
      <c r="B781" s="31">
        <v>46471</v>
      </c>
      <c r="C781" s="32">
        <f>'Q4 Setup'!$C$17</f>
        <v>0</v>
      </c>
      <c r="D781" s="33"/>
      <c r="E781" s="25"/>
      <c r="F781" s="34">
        <f t="shared" si="354"/>
        <v>0</v>
      </c>
      <c r="G781" s="34" t="str">
        <f t="shared" si="355"/>
        <v/>
      </c>
      <c r="H781" s="35" t="str">
        <f t="shared" si="356"/>
        <v/>
      </c>
      <c r="I781" s="36"/>
      <c r="J781" s="37">
        <f t="shared" si="357"/>
        <v>0</v>
      </c>
      <c r="K781" s="35" t="str">
        <f t="shared" si="358"/>
        <v/>
      </c>
      <c r="L781" s="25"/>
      <c r="M781" s="25"/>
      <c r="N781" s="26"/>
      <c r="O781" s="29">
        <f>IFERROR(('Q4 Setup'!$D$17-'Q4 Setup'!$E$17+SUMIFS($N$4:$N780,$C$4:$C780,'Q4 Setup'!$C$17)-SUMIFS($N$4:$N780,$C$4:$C780,'Q4 Setup'!$C$17,$B$4:$B780,"&lt;"&amp;$B781))/IFERROR(NETWORKDAYS($B781,'Q4 Setup'!$G$4),1),0)</f>
        <v>0</v>
      </c>
      <c r="P781" s="38" t="str">
        <f t="shared" si="359"/>
        <v/>
      </c>
    </row>
    <row r="782" spans="2:17" ht="18.75" customHeight="1" x14ac:dyDescent="0.2">
      <c r="B782" s="31">
        <v>46471</v>
      </c>
      <c r="C782" s="39">
        <f>'Q4 Setup'!$C$18</f>
        <v>0</v>
      </c>
      <c r="D782" s="33"/>
      <c r="E782" s="25"/>
      <c r="F782" s="40">
        <f t="shared" si="354"/>
        <v>0</v>
      </c>
      <c r="G782" s="40" t="str">
        <f t="shared" si="355"/>
        <v/>
      </c>
      <c r="H782" s="41" t="str">
        <f t="shared" si="356"/>
        <v/>
      </c>
      <c r="I782" s="36"/>
      <c r="J782" s="42">
        <f t="shared" si="357"/>
        <v>0</v>
      </c>
      <c r="K782" s="41" t="str">
        <f t="shared" si="358"/>
        <v/>
      </c>
      <c r="L782" s="25"/>
      <c r="M782" s="25"/>
      <c r="N782" s="26"/>
      <c r="O782" s="29">
        <f>IFERROR(('Q4 Setup'!$D$18-'Q4 Setup'!$E$18+SUMIFS($N$4:$N781,$C$4:$C781,'Q4 Setup'!$C$18)-SUMIFS($N$4:$N781,$C$4:$C781,'Q4 Setup'!$C$18,$B$4:$B781,"&lt;"&amp;$B782))/IFERROR(NETWORKDAYS($B782,'Q4 Setup'!$G$4),1),0)</f>
        <v>0</v>
      </c>
      <c r="P782" s="43" t="str">
        <f t="shared" si="359"/>
        <v/>
      </c>
    </row>
    <row r="783" spans="2:17" ht="4.5" customHeight="1" x14ac:dyDescent="0.2"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82"/>
      <c r="N783" s="82"/>
      <c r="O783" s="82"/>
      <c r="P783" s="82"/>
      <c r="Q783" s="82"/>
    </row>
    <row r="784" spans="2:17" ht="18.75" customHeight="1" x14ac:dyDescent="0.2">
      <c r="B784" s="31">
        <v>46472</v>
      </c>
      <c r="C784" s="32" t="str">
        <f>'Q4 Setup'!$C$7</f>
        <v>Rep 1</v>
      </c>
      <c r="D784" s="33"/>
      <c r="E784" s="25"/>
      <c r="F784" s="34">
        <f t="shared" ref="F784:F795" si="360">IFERROR(D784*7.5,"")</f>
        <v>0</v>
      </c>
      <c r="G784" s="34" t="str">
        <f t="shared" ref="G784:G795" si="361">IFERROR(E784/D784,"")</f>
        <v/>
      </c>
      <c r="H784" s="35" t="str">
        <f t="shared" ref="H784:H795" si="362">IFERROR(E784/F784,"")</f>
        <v/>
      </c>
      <c r="I784" s="36"/>
      <c r="J784" s="37">
        <f t="shared" ref="J784:J795" si="363">IFERROR(D784*0.375/24,"")</f>
        <v>0</v>
      </c>
      <c r="K784" s="35" t="str">
        <f t="shared" ref="K784:K795" si="364">IFERROR(I784/J784,"")</f>
        <v/>
      </c>
      <c r="L784" s="25"/>
      <c r="M784" s="25"/>
      <c r="N784" s="26"/>
      <c r="O784" s="29">
        <f>IFERROR(('Q4 Setup'!$D$7-'Q4 Setup'!$E$7+SUMIFS($N$4:$N783,$C$4:$C783,'Q4 Setup'!$C$7)-SUMIFS($N$4:$N783,$C$4:$C783,'Q4 Setup'!$C$7,$B$4:$B783,"&lt;"&amp;$B784))/IFERROR(NETWORKDAYS($B784,'Q4 Setup'!$G$4),1),0)</f>
        <v>0</v>
      </c>
      <c r="P784" s="38" t="str">
        <f t="shared" ref="P784:P795" si="365">IFERROR(N784/O784,"")</f>
        <v/>
      </c>
    </row>
    <row r="785" spans="2:17" ht="18.75" customHeight="1" x14ac:dyDescent="0.2">
      <c r="B785" s="31">
        <v>46472</v>
      </c>
      <c r="C785" s="39" t="str">
        <f>'Q4 Setup'!$C$8</f>
        <v>Rep 2</v>
      </c>
      <c r="D785" s="33"/>
      <c r="E785" s="25"/>
      <c r="F785" s="40">
        <f t="shared" si="360"/>
        <v>0</v>
      </c>
      <c r="G785" s="40" t="str">
        <f t="shared" si="361"/>
        <v/>
      </c>
      <c r="H785" s="41" t="str">
        <f t="shared" si="362"/>
        <v/>
      </c>
      <c r="I785" s="36"/>
      <c r="J785" s="42">
        <f t="shared" si="363"/>
        <v>0</v>
      </c>
      <c r="K785" s="41" t="str">
        <f t="shared" si="364"/>
        <v/>
      </c>
      <c r="L785" s="25"/>
      <c r="M785" s="25"/>
      <c r="N785" s="26"/>
      <c r="O785" s="29">
        <f>IFERROR(('Q4 Setup'!$D$8-'Q4 Setup'!$E$8+SUMIFS($N$4:$N784,$C$4:$C784,'Q4 Setup'!$C$8)-SUMIFS($N$4:$N784,$C$4:$C784,'Q4 Setup'!$C$8,$B$4:$B784,"&lt;"&amp;$B785))/IFERROR(NETWORKDAYS($B785,'Q4 Setup'!$G$4),1),0)</f>
        <v>0</v>
      </c>
      <c r="P785" s="43" t="str">
        <f t="shared" si="365"/>
        <v/>
      </c>
    </row>
    <row r="786" spans="2:17" ht="18.75" customHeight="1" x14ac:dyDescent="0.2">
      <c r="B786" s="31">
        <v>46472</v>
      </c>
      <c r="C786" s="32" t="str">
        <f>'Q4 Setup'!$C$9</f>
        <v>Rep 3</v>
      </c>
      <c r="D786" s="33"/>
      <c r="E786" s="25"/>
      <c r="F786" s="34">
        <f t="shared" si="360"/>
        <v>0</v>
      </c>
      <c r="G786" s="34" t="str">
        <f t="shared" si="361"/>
        <v/>
      </c>
      <c r="H786" s="35" t="str">
        <f t="shared" si="362"/>
        <v/>
      </c>
      <c r="I786" s="36"/>
      <c r="J786" s="37">
        <f t="shared" si="363"/>
        <v>0</v>
      </c>
      <c r="K786" s="35" t="str">
        <f t="shared" si="364"/>
        <v/>
      </c>
      <c r="L786" s="25"/>
      <c r="M786" s="25"/>
      <c r="N786" s="26"/>
      <c r="O786" s="29">
        <f>IFERROR(('Q4 Setup'!$D$9-'Q4 Setup'!$E$9+SUMIFS($N$4:$N785,$C$4:$C785,'Q4 Setup'!$C$9)-SUMIFS($N$4:$N785,$C$4:$C785,'Q4 Setup'!$C$9,$B$4:$B785,"&lt;"&amp;$B786))/IFERROR(NETWORKDAYS($B786,'Q4 Setup'!$G$4),1),0)</f>
        <v>0</v>
      </c>
      <c r="P786" s="38" t="str">
        <f t="shared" si="365"/>
        <v/>
      </c>
    </row>
    <row r="787" spans="2:17" ht="18.75" customHeight="1" x14ac:dyDescent="0.2">
      <c r="B787" s="31">
        <v>46472</v>
      </c>
      <c r="C787" s="39" t="str">
        <f>'Q4 Setup'!$C$10</f>
        <v>Rep 4</v>
      </c>
      <c r="D787" s="33"/>
      <c r="E787" s="25"/>
      <c r="F787" s="40">
        <f t="shared" si="360"/>
        <v>0</v>
      </c>
      <c r="G787" s="40" t="str">
        <f t="shared" si="361"/>
        <v/>
      </c>
      <c r="H787" s="41" t="str">
        <f t="shared" si="362"/>
        <v/>
      </c>
      <c r="I787" s="36"/>
      <c r="J787" s="42">
        <f t="shared" si="363"/>
        <v>0</v>
      </c>
      <c r="K787" s="41" t="str">
        <f t="shared" si="364"/>
        <v/>
      </c>
      <c r="L787" s="25"/>
      <c r="M787" s="25"/>
      <c r="N787" s="26"/>
      <c r="O787" s="29">
        <f>IFERROR(('Q4 Setup'!$D$10-'Q4 Setup'!$E$10+SUMIFS($N$4:$N786,$C$4:$C786,'Q4 Setup'!$C$10)-SUMIFS($N$4:$N786,$C$4:$C786,'Q4 Setup'!$C$10,$B$4:$B786,"&lt;"&amp;$B787))/IFERROR(NETWORKDAYS($B787,'Q4 Setup'!$G$4),1),0)</f>
        <v>0</v>
      </c>
      <c r="P787" s="43" t="str">
        <f t="shared" si="365"/>
        <v/>
      </c>
    </row>
    <row r="788" spans="2:17" ht="18.75" customHeight="1" x14ac:dyDescent="0.2">
      <c r="B788" s="31">
        <v>46472</v>
      </c>
      <c r="C788" s="32" t="str">
        <f>'Q4 Setup'!$C$11</f>
        <v>Rep 5</v>
      </c>
      <c r="D788" s="33"/>
      <c r="E788" s="25"/>
      <c r="F788" s="34">
        <f t="shared" si="360"/>
        <v>0</v>
      </c>
      <c r="G788" s="34" t="str">
        <f t="shared" si="361"/>
        <v/>
      </c>
      <c r="H788" s="35" t="str">
        <f t="shared" si="362"/>
        <v/>
      </c>
      <c r="I788" s="36"/>
      <c r="J788" s="37">
        <f t="shared" si="363"/>
        <v>0</v>
      </c>
      <c r="K788" s="35" t="str">
        <f t="shared" si="364"/>
        <v/>
      </c>
      <c r="L788" s="25"/>
      <c r="M788" s="25"/>
      <c r="N788" s="26"/>
      <c r="O788" s="29">
        <f>IFERROR(('Q4 Setup'!$D$11-'Q4 Setup'!$E$11+SUMIFS($N$4:$N787,$C$4:$C787,'Q4 Setup'!$C$11)-SUMIFS($N$4:$N787,$C$4:$C787,'Q4 Setup'!$C$11,$B$4:$B787,"&lt;"&amp;$B788))/IFERROR(NETWORKDAYS($B788,'Q4 Setup'!$G$4),1),0)</f>
        <v>0</v>
      </c>
      <c r="P788" s="38" t="str">
        <f t="shared" si="365"/>
        <v/>
      </c>
    </row>
    <row r="789" spans="2:17" ht="18.75" customHeight="1" x14ac:dyDescent="0.2">
      <c r="B789" s="31">
        <v>46472</v>
      </c>
      <c r="C789" s="39" t="str">
        <f>'Q4 Setup'!$C$12</f>
        <v>Rep 6</v>
      </c>
      <c r="D789" s="33"/>
      <c r="E789" s="25"/>
      <c r="F789" s="40">
        <f t="shared" si="360"/>
        <v>0</v>
      </c>
      <c r="G789" s="40" t="str">
        <f t="shared" si="361"/>
        <v/>
      </c>
      <c r="H789" s="41" t="str">
        <f t="shared" si="362"/>
        <v/>
      </c>
      <c r="I789" s="36"/>
      <c r="J789" s="42">
        <f t="shared" si="363"/>
        <v>0</v>
      </c>
      <c r="K789" s="41" t="str">
        <f t="shared" si="364"/>
        <v/>
      </c>
      <c r="L789" s="25"/>
      <c r="M789" s="25"/>
      <c r="N789" s="26"/>
      <c r="O789" s="29">
        <f>IFERROR(('Q4 Setup'!$D$12-'Q4 Setup'!$E$12+SUMIFS($N$4:$N788,$C$4:$C788,'Q4 Setup'!$C$12)-SUMIFS($N$4:$N788,$C$4:$C788,'Q4 Setup'!$C$12,$B$4:$B788,"&lt;"&amp;$B789))/IFERROR(NETWORKDAYS($B789,'Q4 Setup'!$G$4),1),0)</f>
        <v>0</v>
      </c>
      <c r="P789" s="43" t="str">
        <f t="shared" si="365"/>
        <v/>
      </c>
    </row>
    <row r="790" spans="2:17" ht="18.75" customHeight="1" x14ac:dyDescent="0.2">
      <c r="B790" s="31">
        <v>46472</v>
      </c>
      <c r="C790" s="32" t="str">
        <f>'Q4 Setup'!$C$13</f>
        <v>Rep 7</v>
      </c>
      <c r="D790" s="33"/>
      <c r="E790" s="25"/>
      <c r="F790" s="34">
        <f t="shared" si="360"/>
        <v>0</v>
      </c>
      <c r="G790" s="34" t="str">
        <f t="shared" si="361"/>
        <v/>
      </c>
      <c r="H790" s="35" t="str">
        <f t="shared" si="362"/>
        <v/>
      </c>
      <c r="I790" s="36"/>
      <c r="J790" s="37">
        <f t="shared" si="363"/>
        <v>0</v>
      </c>
      <c r="K790" s="35" t="str">
        <f t="shared" si="364"/>
        <v/>
      </c>
      <c r="L790" s="25"/>
      <c r="M790" s="25"/>
      <c r="N790" s="26"/>
      <c r="O790" s="29">
        <f>IFERROR(('Q4 Setup'!$D$13-'Q4 Setup'!$E$13+SUMIFS($N$4:$N789,$C$4:$C789,'Q4 Setup'!$C$13)-SUMIFS($N$4:$N789,$C$4:$C789,'Q4 Setup'!$C$13,$B$4:$B789,"&lt;"&amp;$B790))/IFERROR(NETWORKDAYS($B790,'Q4 Setup'!$G$4),1),0)</f>
        <v>0</v>
      </c>
      <c r="P790" s="38" t="str">
        <f t="shared" si="365"/>
        <v/>
      </c>
    </row>
    <row r="791" spans="2:17" ht="18.75" customHeight="1" x14ac:dyDescent="0.2">
      <c r="B791" s="31">
        <v>46472</v>
      </c>
      <c r="C791" s="39" t="str">
        <f>'Q4 Setup'!$C$14</f>
        <v>Rep 8</v>
      </c>
      <c r="D791" s="33"/>
      <c r="E791" s="25"/>
      <c r="F791" s="40">
        <f t="shared" si="360"/>
        <v>0</v>
      </c>
      <c r="G791" s="40" t="str">
        <f t="shared" si="361"/>
        <v/>
      </c>
      <c r="H791" s="41" t="str">
        <f t="shared" si="362"/>
        <v/>
      </c>
      <c r="I791" s="36"/>
      <c r="J791" s="42">
        <f t="shared" si="363"/>
        <v>0</v>
      </c>
      <c r="K791" s="41" t="str">
        <f t="shared" si="364"/>
        <v/>
      </c>
      <c r="L791" s="25"/>
      <c r="M791" s="25"/>
      <c r="N791" s="26"/>
      <c r="O791" s="29">
        <f>IFERROR(('Q4 Setup'!$D$14-'Q4 Setup'!$E$14+SUMIFS($N$4:$N790,$C$4:$C790,'Q4 Setup'!$C$14)-SUMIFS($N$4:$N790,$C$4:$C790,'Q4 Setup'!$C$14,$B$4:$B790,"&lt;"&amp;$B791))/IFERROR(NETWORKDAYS($B791,'Q4 Setup'!$G$4),1),0)</f>
        <v>0</v>
      </c>
      <c r="P791" s="43" t="str">
        <f t="shared" si="365"/>
        <v/>
      </c>
    </row>
    <row r="792" spans="2:17" ht="18.75" customHeight="1" x14ac:dyDescent="0.2">
      <c r="B792" s="31">
        <v>46472</v>
      </c>
      <c r="C792" s="32" t="str">
        <f>'Q4 Setup'!$C$15</f>
        <v>Rep 9</v>
      </c>
      <c r="D792" s="33"/>
      <c r="E792" s="25"/>
      <c r="F792" s="34">
        <f t="shared" si="360"/>
        <v>0</v>
      </c>
      <c r="G792" s="34" t="str">
        <f t="shared" si="361"/>
        <v/>
      </c>
      <c r="H792" s="35" t="str">
        <f t="shared" si="362"/>
        <v/>
      </c>
      <c r="I792" s="36"/>
      <c r="J792" s="37">
        <f t="shared" si="363"/>
        <v>0</v>
      </c>
      <c r="K792" s="35" t="str">
        <f t="shared" si="364"/>
        <v/>
      </c>
      <c r="L792" s="25"/>
      <c r="M792" s="25"/>
      <c r="N792" s="26"/>
      <c r="O792" s="29">
        <f>IFERROR(('Q4 Setup'!$D$15-'Q4 Setup'!$E$15+SUMIFS($N$4:$N791,$C$4:$C791,'Q4 Setup'!$C$15)-SUMIFS($N$4:$N791,$C$4:$C791,'Q4 Setup'!$C$15,$B$4:$B791,"&lt;"&amp;$B792))/IFERROR(NETWORKDAYS($B792,'Q4 Setup'!$G$4),1),0)</f>
        <v>0</v>
      </c>
      <c r="P792" s="38" t="str">
        <f t="shared" si="365"/>
        <v/>
      </c>
    </row>
    <row r="793" spans="2:17" ht="18.75" customHeight="1" x14ac:dyDescent="0.2">
      <c r="B793" s="31">
        <v>46472</v>
      </c>
      <c r="C793" s="39" t="str">
        <f>'Q4 Setup'!$C$16</f>
        <v>Rep 10</v>
      </c>
      <c r="D793" s="33"/>
      <c r="E793" s="25"/>
      <c r="F793" s="40">
        <f t="shared" si="360"/>
        <v>0</v>
      </c>
      <c r="G793" s="40" t="str">
        <f t="shared" si="361"/>
        <v/>
      </c>
      <c r="H793" s="41" t="str">
        <f t="shared" si="362"/>
        <v/>
      </c>
      <c r="I793" s="36"/>
      <c r="J793" s="42">
        <f t="shared" si="363"/>
        <v>0</v>
      </c>
      <c r="K793" s="41" t="str">
        <f t="shared" si="364"/>
        <v/>
      </c>
      <c r="L793" s="25"/>
      <c r="M793" s="25"/>
      <c r="N793" s="26"/>
      <c r="O793" s="29">
        <f>IFERROR(('Q4 Setup'!$D$16-'Q4 Setup'!$E$16+SUMIFS($N$4:$N792,$C$4:$C792,'Q4 Setup'!$C$16)-SUMIFS($N$4:$N792,$C$4:$C792,'Q4 Setup'!$C$16,$B$4:$B792,"&lt;"&amp;$B793))/IFERROR(NETWORKDAYS($B793,'Q4 Setup'!$G$4),1),0)</f>
        <v>0</v>
      </c>
      <c r="P793" s="43" t="str">
        <f t="shared" si="365"/>
        <v/>
      </c>
    </row>
    <row r="794" spans="2:17" ht="18.75" customHeight="1" x14ac:dyDescent="0.2">
      <c r="B794" s="31">
        <v>46472</v>
      </c>
      <c r="C794" s="32">
        <f>'Q4 Setup'!$C$17</f>
        <v>0</v>
      </c>
      <c r="D794" s="33"/>
      <c r="E794" s="25"/>
      <c r="F794" s="34">
        <f t="shared" si="360"/>
        <v>0</v>
      </c>
      <c r="G794" s="34" t="str">
        <f t="shared" si="361"/>
        <v/>
      </c>
      <c r="H794" s="35" t="str">
        <f t="shared" si="362"/>
        <v/>
      </c>
      <c r="I794" s="36"/>
      <c r="J794" s="37">
        <f t="shared" si="363"/>
        <v>0</v>
      </c>
      <c r="K794" s="35" t="str">
        <f t="shared" si="364"/>
        <v/>
      </c>
      <c r="L794" s="25"/>
      <c r="M794" s="25"/>
      <c r="N794" s="26"/>
      <c r="O794" s="29">
        <f>IFERROR(('Q4 Setup'!$D$17-'Q4 Setup'!$E$17+SUMIFS($N$4:$N793,$C$4:$C793,'Q4 Setup'!$C$17)-SUMIFS($N$4:$N793,$C$4:$C793,'Q4 Setup'!$C$17,$B$4:$B793,"&lt;"&amp;$B794))/IFERROR(NETWORKDAYS($B794,'Q4 Setup'!$G$4),1),0)</f>
        <v>0</v>
      </c>
      <c r="P794" s="38" t="str">
        <f t="shared" si="365"/>
        <v/>
      </c>
    </row>
    <row r="795" spans="2:17" ht="18.75" customHeight="1" x14ac:dyDescent="0.2">
      <c r="B795" s="31">
        <v>46472</v>
      </c>
      <c r="C795" s="39">
        <f>'Q4 Setup'!$C$18</f>
        <v>0</v>
      </c>
      <c r="D795" s="33"/>
      <c r="E795" s="25"/>
      <c r="F795" s="40">
        <f t="shared" si="360"/>
        <v>0</v>
      </c>
      <c r="G795" s="40" t="str">
        <f t="shared" si="361"/>
        <v/>
      </c>
      <c r="H795" s="41" t="str">
        <f t="shared" si="362"/>
        <v/>
      </c>
      <c r="I795" s="36"/>
      <c r="J795" s="42">
        <f t="shared" si="363"/>
        <v>0</v>
      </c>
      <c r="K795" s="41" t="str">
        <f t="shared" si="364"/>
        <v/>
      </c>
      <c r="L795" s="25"/>
      <c r="M795" s="25"/>
      <c r="N795" s="26"/>
      <c r="O795" s="29">
        <f>IFERROR(('Q4 Setup'!$D$18-'Q4 Setup'!$E$18+SUMIFS($N$4:$N794,$C$4:$C794,'Q4 Setup'!$C$18)-SUMIFS($N$4:$N794,$C$4:$C794,'Q4 Setup'!$C$18,$B$4:$B794,"&lt;"&amp;$B795))/IFERROR(NETWORKDAYS($B795,'Q4 Setup'!$G$4),1),0)</f>
        <v>0</v>
      </c>
      <c r="P795" s="43" t="str">
        <f t="shared" si="365"/>
        <v/>
      </c>
    </row>
    <row r="796" spans="2:17" ht="4.5" customHeight="1" x14ac:dyDescent="0.2"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82"/>
      <c r="N796" s="82"/>
      <c r="O796" s="82"/>
      <c r="P796" s="82"/>
      <c r="Q796" s="82"/>
    </row>
    <row r="797" spans="2:17" ht="18.75" customHeight="1" x14ac:dyDescent="0.2">
      <c r="B797" s="31">
        <v>46475</v>
      </c>
      <c r="C797" s="32" t="str">
        <f>'Q4 Setup'!$C$7</f>
        <v>Rep 1</v>
      </c>
      <c r="D797" s="33"/>
      <c r="E797" s="25"/>
      <c r="F797" s="34">
        <f t="shared" ref="F797:F808" si="366">IFERROR(D797*7.5,"")</f>
        <v>0</v>
      </c>
      <c r="G797" s="34" t="str">
        <f t="shared" ref="G797:G808" si="367">IFERROR(E797/D797,"")</f>
        <v/>
      </c>
      <c r="H797" s="35" t="str">
        <f t="shared" ref="H797:H808" si="368">IFERROR(E797/F797,"")</f>
        <v/>
      </c>
      <c r="I797" s="36"/>
      <c r="J797" s="37">
        <f t="shared" ref="J797:J808" si="369">IFERROR(D797*0.375/24,"")</f>
        <v>0</v>
      </c>
      <c r="K797" s="35" t="str">
        <f t="shared" ref="K797:K808" si="370">IFERROR(I797/J797,"")</f>
        <v/>
      </c>
      <c r="L797" s="25"/>
      <c r="M797" s="25"/>
      <c r="N797" s="26"/>
      <c r="O797" s="29">
        <f>IFERROR(('Q4 Setup'!$D$7-'Q4 Setup'!$E$7+SUMIFS($N$4:$N796,$C$4:$C796,'Q4 Setup'!$C$7)-SUMIFS($N$4:$N796,$C$4:$C796,'Q4 Setup'!$C$7,$B$4:$B796,"&lt;"&amp;$B797))/IFERROR(NETWORKDAYS($B797,'Q4 Setup'!$G$4),1),0)</f>
        <v>0</v>
      </c>
      <c r="P797" s="38" t="str">
        <f t="shared" ref="P797:P808" si="371">IFERROR(N797/O797,"")</f>
        <v/>
      </c>
    </row>
    <row r="798" spans="2:17" ht="18.75" customHeight="1" x14ac:dyDescent="0.2">
      <c r="B798" s="31">
        <v>46475</v>
      </c>
      <c r="C798" s="39" t="str">
        <f>'Q4 Setup'!$C$8</f>
        <v>Rep 2</v>
      </c>
      <c r="D798" s="33"/>
      <c r="E798" s="25"/>
      <c r="F798" s="40">
        <f t="shared" si="366"/>
        <v>0</v>
      </c>
      <c r="G798" s="40" t="str">
        <f t="shared" si="367"/>
        <v/>
      </c>
      <c r="H798" s="41" t="str">
        <f t="shared" si="368"/>
        <v/>
      </c>
      <c r="I798" s="36"/>
      <c r="J798" s="42">
        <f t="shared" si="369"/>
        <v>0</v>
      </c>
      <c r="K798" s="41" t="str">
        <f t="shared" si="370"/>
        <v/>
      </c>
      <c r="L798" s="25"/>
      <c r="M798" s="25"/>
      <c r="N798" s="26"/>
      <c r="O798" s="29">
        <f>IFERROR(('Q4 Setup'!$D$8-'Q4 Setup'!$E$8+SUMIFS($N$4:$N797,$C$4:$C797,'Q4 Setup'!$C$8)-SUMIFS($N$4:$N797,$C$4:$C797,'Q4 Setup'!$C$8,$B$4:$B797,"&lt;"&amp;$B798))/IFERROR(NETWORKDAYS($B798,'Q4 Setup'!$G$4),1),0)</f>
        <v>0</v>
      </c>
      <c r="P798" s="43" t="str">
        <f t="shared" si="371"/>
        <v/>
      </c>
    </row>
    <row r="799" spans="2:17" ht="18.75" customHeight="1" x14ac:dyDescent="0.2">
      <c r="B799" s="31">
        <v>46475</v>
      </c>
      <c r="C799" s="32" t="str">
        <f>'Q4 Setup'!$C$9</f>
        <v>Rep 3</v>
      </c>
      <c r="D799" s="33"/>
      <c r="E799" s="25"/>
      <c r="F799" s="34">
        <f t="shared" si="366"/>
        <v>0</v>
      </c>
      <c r="G799" s="34" t="str">
        <f t="shared" si="367"/>
        <v/>
      </c>
      <c r="H799" s="35" t="str">
        <f t="shared" si="368"/>
        <v/>
      </c>
      <c r="I799" s="36"/>
      <c r="J799" s="37">
        <f t="shared" si="369"/>
        <v>0</v>
      </c>
      <c r="K799" s="35" t="str">
        <f t="shared" si="370"/>
        <v/>
      </c>
      <c r="L799" s="25"/>
      <c r="M799" s="25"/>
      <c r="N799" s="26"/>
      <c r="O799" s="29">
        <f>IFERROR(('Q4 Setup'!$D$9-'Q4 Setup'!$E$9+SUMIFS($N$4:$N798,$C$4:$C798,'Q4 Setup'!$C$9)-SUMIFS($N$4:$N798,$C$4:$C798,'Q4 Setup'!$C$9,$B$4:$B798,"&lt;"&amp;$B799))/IFERROR(NETWORKDAYS($B799,'Q4 Setup'!$G$4),1),0)</f>
        <v>0</v>
      </c>
      <c r="P799" s="38" t="str">
        <f t="shared" si="371"/>
        <v/>
      </c>
    </row>
    <row r="800" spans="2:17" ht="18.75" customHeight="1" x14ac:dyDescent="0.2">
      <c r="B800" s="31">
        <v>46475</v>
      </c>
      <c r="C800" s="39" t="str">
        <f>'Q4 Setup'!$C$10</f>
        <v>Rep 4</v>
      </c>
      <c r="D800" s="33"/>
      <c r="E800" s="25"/>
      <c r="F800" s="40">
        <f t="shared" si="366"/>
        <v>0</v>
      </c>
      <c r="G800" s="40" t="str">
        <f t="shared" si="367"/>
        <v/>
      </c>
      <c r="H800" s="41" t="str">
        <f t="shared" si="368"/>
        <v/>
      </c>
      <c r="I800" s="36"/>
      <c r="J800" s="42">
        <f t="shared" si="369"/>
        <v>0</v>
      </c>
      <c r="K800" s="41" t="str">
        <f t="shared" si="370"/>
        <v/>
      </c>
      <c r="L800" s="25"/>
      <c r="M800" s="25"/>
      <c r="N800" s="26"/>
      <c r="O800" s="29">
        <f>IFERROR(('Q4 Setup'!$D$10-'Q4 Setup'!$E$10+SUMIFS($N$4:$N799,$C$4:$C799,'Q4 Setup'!$C$10)-SUMIFS($N$4:$N799,$C$4:$C799,'Q4 Setup'!$C$10,$B$4:$B799,"&lt;"&amp;$B800))/IFERROR(NETWORKDAYS($B800,'Q4 Setup'!$G$4),1),0)</f>
        <v>0</v>
      </c>
      <c r="P800" s="43" t="str">
        <f t="shared" si="371"/>
        <v/>
      </c>
    </row>
    <row r="801" spans="2:17" ht="18.75" customHeight="1" x14ac:dyDescent="0.2">
      <c r="B801" s="31">
        <v>46475</v>
      </c>
      <c r="C801" s="32" t="str">
        <f>'Q4 Setup'!$C$11</f>
        <v>Rep 5</v>
      </c>
      <c r="D801" s="33"/>
      <c r="E801" s="25"/>
      <c r="F801" s="34">
        <f t="shared" si="366"/>
        <v>0</v>
      </c>
      <c r="G801" s="34" t="str">
        <f t="shared" si="367"/>
        <v/>
      </c>
      <c r="H801" s="35" t="str">
        <f t="shared" si="368"/>
        <v/>
      </c>
      <c r="I801" s="36"/>
      <c r="J801" s="37">
        <f t="shared" si="369"/>
        <v>0</v>
      </c>
      <c r="K801" s="35" t="str">
        <f t="shared" si="370"/>
        <v/>
      </c>
      <c r="L801" s="25"/>
      <c r="M801" s="25"/>
      <c r="N801" s="26"/>
      <c r="O801" s="29">
        <f>IFERROR(('Q4 Setup'!$D$11-'Q4 Setup'!$E$11+SUMIFS($N$4:$N800,$C$4:$C800,'Q4 Setup'!$C$11)-SUMIFS($N$4:$N800,$C$4:$C800,'Q4 Setup'!$C$11,$B$4:$B800,"&lt;"&amp;$B801))/IFERROR(NETWORKDAYS($B801,'Q4 Setup'!$G$4),1),0)</f>
        <v>0</v>
      </c>
      <c r="P801" s="38" t="str">
        <f t="shared" si="371"/>
        <v/>
      </c>
    </row>
    <row r="802" spans="2:17" ht="18.75" customHeight="1" x14ac:dyDescent="0.2">
      <c r="B802" s="31">
        <v>46475</v>
      </c>
      <c r="C802" s="39" t="str">
        <f>'Q4 Setup'!$C$12</f>
        <v>Rep 6</v>
      </c>
      <c r="D802" s="33"/>
      <c r="E802" s="25"/>
      <c r="F802" s="40">
        <f t="shared" si="366"/>
        <v>0</v>
      </c>
      <c r="G802" s="40" t="str">
        <f t="shared" si="367"/>
        <v/>
      </c>
      <c r="H802" s="41" t="str">
        <f t="shared" si="368"/>
        <v/>
      </c>
      <c r="I802" s="36"/>
      <c r="J802" s="42">
        <f t="shared" si="369"/>
        <v>0</v>
      </c>
      <c r="K802" s="41" t="str">
        <f t="shared" si="370"/>
        <v/>
      </c>
      <c r="L802" s="25"/>
      <c r="M802" s="25"/>
      <c r="N802" s="26"/>
      <c r="O802" s="29">
        <f>IFERROR(('Q4 Setup'!$D$12-'Q4 Setup'!$E$12+SUMIFS($N$4:$N801,$C$4:$C801,'Q4 Setup'!$C$12)-SUMIFS($N$4:$N801,$C$4:$C801,'Q4 Setup'!$C$12,$B$4:$B801,"&lt;"&amp;$B802))/IFERROR(NETWORKDAYS($B802,'Q4 Setup'!$G$4),1),0)</f>
        <v>0</v>
      </c>
      <c r="P802" s="43" t="str">
        <f t="shared" si="371"/>
        <v/>
      </c>
    </row>
    <row r="803" spans="2:17" ht="18.75" customHeight="1" x14ac:dyDescent="0.2">
      <c r="B803" s="31">
        <v>46475</v>
      </c>
      <c r="C803" s="32" t="str">
        <f>'Q4 Setup'!$C$13</f>
        <v>Rep 7</v>
      </c>
      <c r="D803" s="33"/>
      <c r="E803" s="25"/>
      <c r="F803" s="34">
        <f t="shared" si="366"/>
        <v>0</v>
      </c>
      <c r="G803" s="34" t="str">
        <f t="shared" si="367"/>
        <v/>
      </c>
      <c r="H803" s="35" t="str">
        <f t="shared" si="368"/>
        <v/>
      </c>
      <c r="I803" s="36"/>
      <c r="J803" s="37">
        <f t="shared" si="369"/>
        <v>0</v>
      </c>
      <c r="K803" s="35" t="str">
        <f t="shared" si="370"/>
        <v/>
      </c>
      <c r="L803" s="25"/>
      <c r="M803" s="25"/>
      <c r="N803" s="26"/>
      <c r="O803" s="29">
        <f>IFERROR(('Q4 Setup'!$D$13-'Q4 Setup'!$E$13+SUMIFS($N$4:$N802,$C$4:$C802,'Q4 Setup'!$C$13)-SUMIFS($N$4:$N802,$C$4:$C802,'Q4 Setup'!$C$13,$B$4:$B802,"&lt;"&amp;$B803))/IFERROR(NETWORKDAYS($B803,'Q4 Setup'!$G$4),1),0)</f>
        <v>0</v>
      </c>
      <c r="P803" s="38" t="str">
        <f t="shared" si="371"/>
        <v/>
      </c>
    </row>
    <row r="804" spans="2:17" ht="18.75" customHeight="1" x14ac:dyDescent="0.2">
      <c r="B804" s="31">
        <v>46475</v>
      </c>
      <c r="C804" s="39" t="str">
        <f>'Q4 Setup'!$C$14</f>
        <v>Rep 8</v>
      </c>
      <c r="D804" s="33"/>
      <c r="E804" s="25"/>
      <c r="F804" s="40">
        <f t="shared" si="366"/>
        <v>0</v>
      </c>
      <c r="G804" s="40" t="str">
        <f t="shared" si="367"/>
        <v/>
      </c>
      <c r="H804" s="41" t="str">
        <f t="shared" si="368"/>
        <v/>
      </c>
      <c r="I804" s="36"/>
      <c r="J804" s="42">
        <f t="shared" si="369"/>
        <v>0</v>
      </c>
      <c r="K804" s="41" t="str">
        <f t="shared" si="370"/>
        <v/>
      </c>
      <c r="L804" s="25"/>
      <c r="M804" s="25"/>
      <c r="N804" s="26"/>
      <c r="O804" s="29">
        <f>IFERROR(('Q4 Setup'!$D$14-'Q4 Setup'!$E$14+SUMIFS($N$4:$N803,$C$4:$C803,'Q4 Setup'!$C$14)-SUMIFS($N$4:$N803,$C$4:$C803,'Q4 Setup'!$C$14,$B$4:$B803,"&lt;"&amp;$B804))/IFERROR(NETWORKDAYS($B804,'Q4 Setup'!$G$4),1),0)</f>
        <v>0</v>
      </c>
      <c r="P804" s="43" t="str">
        <f t="shared" si="371"/>
        <v/>
      </c>
    </row>
    <row r="805" spans="2:17" ht="18.75" customHeight="1" x14ac:dyDescent="0.2">
      <c r="B805" s="31">
        <v>46475</v>
      </c>
      <c r="C805" s="32" t="str">
        <f>'Q4 Setup'!$C$15</f>
        <v>Rep 9</v>
      </c>
      <c r="D805" s="33"/>
      <c r="E805" s="25"/>
      <c r="F805" s="34">
        <f t="shared" si="366"/>
        <v>0</v>
      </c>
      <c r="G805" s="34" t="str">
        <f t="shared" si="367"/>
        <v/>
      </c>
      <c r="H805" s="35" t="str">
        <f t="shared" si="368"/>
        <v/>
      </c>
      <c r="I805" s="36"/>
      <c r="J805" s="37">
        <f t="shared" si="369"/>
        <v>0</v>
      </c>
      <c r="K805" s="35" t="str">
        <f t="shared" si="370"/>
        <v/>
      </c>
      <c r="L805" s="25"/>
      <c r="M805" s="25"/>
      <c r="N805" s="26"/>
      <c r="O805" s="29">
        <f>IFERROR(('Q4 Setup'!$D$15-'Q4 Setup'!$E$15+SUMIFS($N$4:$N804,$C$4:$C804,'Q4 Setup'!$C$15)-SUMIFS($N$4:$N804,$C$4:$C804,'Q4 Setup'!$C$15,$B$4:$B804,"&lt;"&amp;$B805))/IFERROR(NETWORKDAYS($B805,'Q4 Setup'!$G$4),1),0)</f>
        <v>0</v>
      </c>
      <c r="P805" s="38" t="str">
        <f t="shared" si="371"/>
        <v/>
      </c>
    </row>
    <row r="806" spans="2:17" ht="18.75" customHeight="1" x14ac:dyDescent="0.2">
      <c r="B806" s="31">
        <v>46475</v>
      </c>
      <c r="C806" s="39" t="str">
        <f>'Q4 Setup'!$C$16</f>
        <v>Rep 10</v>
      </c>
      <c r="D806" s="33"/>
      <c r="E806" s="25"/>
      <c r="F806" s="40">
        <f t="shared" si="366"/>
        <v>0</v>
      </c>
      <c r="G806" s="40" t="str">
        <f t="shared" si="367"/>
        <v/>
      </c>
      <c r="H806" s="41" t="str">
        <f t="shared" si="368"/>
        <v/>
      </c>
      <c r="I806" s="36"/>
      <c r="J806" s="42">
        <f t="shared" si="369"/>
        <v>0</v>
      </c>
      <c r="K806" s="41" t="str">
        <f t="shared" si="370"/>
        <v/>
      </c>
      <c r="L806" s="25"/>
      <c r="M806" s="25"/>
      <c r="N806" s="26"/>
      <c r="O806" s="29">
        <f>IFERROR(('Q4 Setup'!$D$16-'Q4 Setup'!$E$16+SUMIFS($N$4:$N805,$C$4:$C805,'Q4 Setup'!$C$16)-SUMIFS($N$4:$N805,$C$4:$C805,'Q4 Setup'!$C$16,$B$4:$B805,"&lt;"&amp;$B806))/IFERROR(NETWORKDAYS($B806,'Q4 Setup'!$G$4),1),0)</f>
        <v>0</v>
      </c>
      <c r="P806" s="43" t="str">
        <f t="shared" si="371"/>
        <v/>
      </c>
    </row>
    <row r="807" spans="2:17" ht="18.75" customHeight="1" x14ac:dyDescent="0.2">
      <c r="B807" s="31">
        <v>46475</v>
      </c>
      <c r="C807" s="32">
        <f>'Q4 Setup'!$C$17</f>
        <v>0</v>
      </c>
      <c r="D807" s="33"/>
      <c r="E807" s="25"/>
      <c r="F807" s="34">
        <f t="shared" si="366"/>
        <v>0</v>
      </c>
      <c r="G807" s="34" t="str">
        <f t="shared" si="367"/>
        <v/>
      </c>
      <c r="H807" s="35" t="str">
        <f t="shared" si="368"/>
        <v/>
      </c>
      <c r="I807" s="36"/>
      <c r="J807" s="37">
        <f t="shared" si="369"/>
        <v>0</v>
      </c>
      <c r="K807" s="35" t="str">
        <f t="shared" si="370"/>
        <v/>
      </c>
      <c r="L807" s="25"/>
      <c r="M807" s="25"/>
      <c r="N807" s="26"/>
      <c r="O807" s="29">
        <f>IFERROR(('Q4 Setup'!$D$17-'Q4 Setup'!$E$17+SUMIFS($N$4:$N806,$C$4:$C806,'Q4 Setup'!$C$17)-SUMIFS($N$4:$N806,$C$4:$C806,'Q4 Setup'!$C$17,$B$4:$B806,"&lt;"&amp;$B807))/IFERROR(NETWORKDAYS($B807,'Q4 Setup'!$G$4),1),0)</f>
        <v>0</v>
      </c>
      <c r="P807" s="38" t="str">
        <f t="shared" si="371"/>
        <v/>
      </c>
    </row>
    <row r="808" spans="2:17" ht="18.75" customHeight="1" x14ac:dyDescent="0.2">
      <c r="B808" s="31">
        <v>46475</v>
      </c>
      <c r="C808" s="39">
        <f>'Q4 Setup'!$C$18</f>
        <v>0</v>
      </c>
      <c r="D808" s="33"/>
      <c r="E808" s="25"/>
      <c r="F808" s="40">
        <f t="shared" si="366"/>
        <v>0</v>
      </c>
      <c r="G808" s="40" t="str">
        <f t="shared" si="367"/>
        <v/>
      </c>
      <c r="H808" s="41" t="str">
        <f t="shared" si="368"/>
        <v/>
      </c>
      <c r="I808" s="36"/>
      <c r="J808" s="42">
        <f t="shared" si="369"/>
        <v>0</v>
      </c>
      <c r="K808" s="41" t="str">
        <f t="shared" si="370"/>
        <v/>
      </c>
      <c r="L808" s="25"/>
      <c r="M808" s="25"/>
      <c r="N808" s="26"/>
      <c r="O808" s="29">
        <f>IFERROR(('Q4 Setup'!$D$18-'Q4 Setup'!$E$18+SUMIFS($N$4:$N807,$C$4:$C807,'Q4 Setup'!$C$18)-SUMIFS($N$4:$N807,$C$4:$C807,'Q4 Setup'!$C$18,$B$4:$B807,"&lt;"&amp;$B808))/IFERROR(NETWORKDAYS($B808,'Q4 Setup'!$G$4),1),0)</f>
        <v>0</v>
      </c>
      <c r="P808" s="43" t="str">
        <f t="shared" si="371"/>
        <v/>
      </c>
    </row>
    <row r="809" spans="2:17" ht="4.5" customHeight="1" x14ac:dyDescent="0.2"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82"/>
      <c r="N809" s="82"/>
      <c r="O809" s="82"/>
      <c r="P809" s="82"/>
      <c r="Q809" s="82"/>
    </row>
    <row r="810" spans="2:17" ht="18.75" customHeight="1" x14ac:dyDescent="0.2">
      <c r="B810" s="31">
        <v>46476</v>
      </c>
      <c r="C810" s="32" t="str">
        <f>'Q4 Setup'!$C$7</f>
        <v>Rep 1</v>
      </c>
      <c r="D810" s="33"/>
      <c r="E810" s="25"/>
      <c r="F810" s="34">
        <f t="shared" ref="F810:F821" si="372">IFERROR(D810*7.5,"")</f>
        <v>0</v>
      </c>
      <c r="G810" s="34" t="str">
        <f t="shared" ref="G810:G821" si="373">IFERROR(E810/D810,"")</f>
        <v/>
      </c>
      <c r="H810" s="35" t="str">
        <f t="shared" ref="H810:H821" si="374">IFERROR(E810/F810,"")</f>
        <v/>
      </c>
      <c r="I810" s="36"/>
      <c r="J810" s="37">
        <f t="shared" ref="J810:J821" si="375">IFERROR(D810*0.375/24,"")</f>
        <v>0</v>
      </c>
      <c r="K810" s="35" t="str">
        <f t="shared" ref="K810:K821" si="376">IFERROR(I810/J810,"")</f>
        <v/>
      </c>
      <c r="L810" s="25"/>
      <c r="M810" s="25"/>
      <c r="N810" s="26"/>
      <c r="O810" s="29">
        <f>IFERROR(('Q4 Setup'!$D$7-'Q4 Setup'!$E$7+SUMIFS($N$4:$N809,$C$4:$C809,'Q4 Setup'!$C$7)-SUMIFS($N$4:$N809,$C$4:$C809,'Q4 Setup'!$C$7,$B$4:$B809,"&lt;"&amp;$B810))/IFERROR(NETWORKDAYS($B810,'Q4 Setup'!$G$4),1),0)</f>
        <v>0</v>
      </c>
      <c r="P810" s="38" t="str">
        <f t="shared" ref="P810:P821" si="377">IFERROR(N810/O810,"")</f>
        <v/>
      </c>
    </row>
    <row r="811" spans="2:17" ht="18.75" customHeight="1" x14ac:dyDescent="0.2">
      <c r="B811" s="31">
        <v>46476</v>
      </c>
      <c r="C811" s="39" t="str">
        <f>'Q4 Setup'!$C$8</f>
        <v>Rep 2</v>
      </c>
      <c r="D811" s="33"/>
      <c r="E811" s="25"/>
      <c r="F811" s="40">
        <f t="shared" si="372"/>
        <v>0</v>
      </c>
      <c r="G811" s="40" t="str">
        <f t="shared" si="373"/>
        <v/>
      </c>
      <c r="H811" s="41" t="str">
        <f t="shared" si="374"/>
        <v/>
      </c>
      <c r="I811" s="36"/>
      <c r="J811" s="42">
        <f t="shared" si="375"/>
        <v>0</v>
      </c>
      <c r="K811" s="41" t="str">
        <f t="shared" si="376"/>
        <v/>
      </c>
      <c r="L811" s="25"/>
      <c r="M811" s="25"/>
      <c r="N811" s="26"/>
      <c r="O811" s="29">
        <f>IFERROR(('Q4 Setup'!$D$8-'Q4 Setup'!$E$8+SUMIFS($N$4:$N810,$C$4:$C810,'Q4 Setup'!$C$8)-SUMIFS($N$4:$N810,$C$4:$C810,'Q4 Setup'!$C$8,$B$4:$B810,"&lt;"&amp;$B811))/IFERROR(NETWORKDAYS($B811,'Q4 Setup'!$G$4),1),0)</f>
        <v>0</v>
      </c>
      <c r="P811" s="43" t="str">
        <f t="shared" si="377"/>
        <v/>
      </c>
    </row>
    <row r="812" spans="2:17" ht="18.75" customHeight="1" x14ac:dyDescent="0.2">
      <c r="B812" s="31">
        <v>46476</v>
      </c>
      <c r="C812" s="32" t="str">
        <f>'Q4 Setup'!$C$9</f>
        <v>Rep 3</v>
      </c>
      <c r="D812" s="33"/>
      <c r="E812" s="25"/>
      <c r="F812" s="34">
        <f t="shared" si="372"/>
        <v>0</v>
      </c>
      <c r="G812" s="34" t="str">
        <f t="shared" si="373"/>
        <v/>
      </c>
      <c r="H812" s="35" t="str">
        <f t="shared" si="374"/>
        <v/>
      </c>
      <c r="I812" s="36"/>
      <c r="J812" s="37">
        <f t="shared" si="375"/>
        <v>0</v>
      </c>
      <c r="K812" s="35" t="str">
        <f t="shared" si="376"/>
        <v/>
      </c>
      <c r="L812" s="25"/>
      <c r="M812" s="25"/>
      <c r="N812" s="26"/>
      <c r="O812" s="29">
        <f>IFERROR(('Q4 Setup'!$D$9-'Q4 Setup'!$E$9+SUMIFS($N$4:$N811,$C$4:$C811,'Q4 Setup'!$C$9)-SUMIFS($N$4:$N811,$C$4:$C811,'Q4 Setup'!$C$9,$B$4:$B811,"&lt;"&amp;$B812))/IFERROR(NETWORKDAYS($B812,'Q4 Setup'!$G$4),1),0)</f>
        <v>0</v>
      </c>
      <c r="P812" s="38" t="str">
        <f t="shared" si="377"/>
        <v/>
      </c>
    </row>
    <row r="813" spans="2:17" ht="18.75" customHeight="1" x14ac:dyDescent="0.2">
      <c r="B813" s="31">
        <v>46476</v>
      </c>
      <c r="C813" s="39" t="str">
        <f>'Q4 Setup'!$C$10</f>
        <v>Rep 4</v>
      </c>
      <c r="D813" s="33"/>
      <c r="E813" s="25"/>
      <c r="F813" s="40">
        <f t="shared" si="372"/>
        <v>0</v>
      </c>
      <c r="G813" s="40" t="str">
        <f t="shared" si="373"/>
        <v/>
      </c>
      <c r="H813" s="41" t="str">
        <f t="shared" si="374"/>
        <v/>
      </c>
      <c r="I813" s="36"/>
      <c r="J813" s="42">
        <f t="shared" si="375"/>
        <v>0</v>
      </c>
      <c r="K813" s="41" t="str">
        <f t="shared" si="376"/>
        <v/>
      </c>
      <c r="L813" s="25"/>
      <c r="M813" s="25"/>
      <c r="N813" s="26"/>
      <c r="O813" s="29">
        <f>IFERROR(('Q4 Setup'!$D$10-'Q4 Setup'!$E$10+SUMIFS($N$4:$N812,$C$4:$C812,'Q4 Setup'!$C$10)-SUMIFS($N$4:$N812,$C$4:$C812,'Q4 Setup'!$C$10,$B$4:$B812,"&lt;"&amp;$B813))/IFERROR(NETWORKDAYS($B813,'Q4 Setup'!$G$4),1),0)</f>
        <v>0</v>
      </c>
      <c r="P813" s="43" t="str">
        <f t="shared" si="377"/>
        <v/>
      </c>
    </row>
    <row r="814" spans="2:17" ht="18.75" customHeight="1" x14ac:dyDescent="0.2">
      <c r="B814" s="31">
        <v>46476</v>
      </c>
      <c r="C814" s="32" t="str">
        <f>'Q4 Setup'!$C$11</f>
        <v>Rep 5</v>
      </c>
      <c r="D814" s="33"/>
      <c r="E814" s="25"/>
      <c r="F814" s="34">
        <f t="shared" si="372"/>
        <v>0</v>
      </c>
      <c r="G814" s="34" t="str">
        <f t="shared" si="373"/>
        <v/>
      </c>
      <c r="H814" s="35" t="str">
        <f t="shared" si="374"/>
        <v/>
      </c>
      <c r="I814" s="36"/>
      <c r="J814" s="37">
        <f t="shared" si="375"/>
        <v>0</v>
      </c>
      <c r="K814" s="35" t="str">
        <f t="shared" si="376"/>
        <v/>
      </c>
      <c r="L814" s="25"/>
      <c r="M814" s="25"/>
      <c r="N814" s="26"/>
      <c r="O814" s="29">
        <f>IFERROR(('Q4 Setup'!$D$11-'Q4 Setup'!$E$11+SUMIFS($N$4:$N813,$C$4:$C813,'Q4 Setup'!$C$11)-SUMIFS($N$4:$N813,$C$4:$C813,'Q4 Setup'!$C$11,$B$4:$B813,"&lt;"&amp;$B814))/IFERROR(NETWORKDAYS($B814,'Q4 Setup'!$G$4),1),0)</f>
        <v>0</v>
      </c>
      <c r="P814" s="38" t="str">
        <f t="shared" si="377"/>
        <v/>
      </c>
    </row>
    <row r="815" spans="2:17" ht="18.75" customHeight="1" x14ac:dyDescent="0.2">
      <c r="B815" s="31">
        <v>46476</v>
      </c>
      <c r="C815" s="39" t="str">
        <f>'Q4 Setup'!$C$12</f>
        <v>Rep 6</v>
      </c>
      <c r="D815" s="33"/>
      <c r="E815" s="25"/>
      <c r="F815" s="40">
        <f t="shared" si="372"/>
        <v>0</v>
      </c>
      <c r="G815" s="40" t="str">
        <f t="shared" si="373"/>
        <v/>
      </c>
      <c r="H815" s="41" t="str">
        <f t="shared" si="374"/>
        <v/>
      </c>
      <c r="I815" s="36"/>
      <c r="J815" s="42">
        <f t="shared" si="375"/>
        <v>0</v>
      </c>
      <c r="K815" s="41" t="str">
        <f t="shared" si="376"/>
        <v/>
      </c>
      <c r="L815" s="25"/>
      <c r="M815" s="25"/>
      <c r="N815" s="26"/>
      <c r="O815" s="29">
        <f>IFERROR(('Q4 Setup'!$D$12-'Q4 Setup'!$E$12+SUMIFS($N$4:$N814,$C$4:$C814,'Q4 Setup'!$C$12)-SUMIFS($N$4:$N814,$C$4:$C814,'Q4 Setup'!$C$12,$B$4:$B814,"&lt;"&amp;$B815))/IFERROR(NETWORKDAYS($B815,'Q4 Setup'!$G$4),1),0)</f>
        <v>0</v>
      </c>
      <c r="P815" s="43" t="str">
        <f t="shared" si="377"/>
        <v/>
      </c>
    </row>
    <row r="816" spans="2:17" ht="18.75" customHeight="1" x14ac:dyDescent="0.2">
      <c r="B816" s="31">
        <v>46476</v>
      </c>
      <c r="C816" s="32" t="str">
        <f>'Q4 Setup'!$C$13</f>
        <v>Rep 7</v>
      </c>
      <c r="D816" s="33"/>
      <c r="E816" s="25"/>
      <c r="F816" s="34">
        <f t="shared" si="372"/>
        <v>0</v>
      </c>
      <c r="G816" s="34" t="str">
        <f t="shared" si="373"/>
        <v/>
      </c>
      <c r="H816" s="35" t="str">
        <f t="shared" si="374"/>
        <v/>
      </c>
      <c r="I816" s="36"/>
      <c r="J816" s="37">
        <f t="shared" si="375"/>
        <v>0</v>
      </c>
      <c r="K816" s="35" t="str">
        <f t="shared" si="376"/>
        <v/>
      </c>
      <c r="L816" s="25"/>
      <c r="M816" s="25"/>
      <c r="N816" s="26"/>
      <c r="O816" s="29">
        <f>IFERROR(('Q4 Setup'!$D$13-'Q4 Setup'!$E$13+SUMIFS($N$4:$N815,$C$4:$C815,'Q4 Setup'!$C$13)-SUMIFS($N$4:$N815,$C$4:$C815,'Q4 Setup'!$C$13,$B$4:$B815,"&lt;"&amp;$B816))/IFERROR(NETWORKDAYS($B816,'Q4 Setup'!$G$4),1),0)</f>
        <v>0</v>
      </c>
      <c r="P816" s="38" t="str">
        <f t="shared" si="377"/>
        <v/>
      </c>
    </row>
    <row r="817" spans="2:17" ht="18.75" customHeight="1" x14ac:dyDescent="0.2">
      <c r="B817" s="31">
        <v>46476</v>
      </c>
      <c r="C817" s="39" t="str">
        <f>'Q4 Setup'!$C$14</f>
        <v>Rep 8</v>
      </c>
      <c r="D817" s="33"/>
      <c r="E817" s="25"/>
      <c r="F817" s="40">
        <f t="shared" si="372"/>
        <v>0</v>
      </c>
      <c r="G817" s="40" t="str">
        <f t="shared" si="373"/>
        <v/>
      </c>
      <c r="H817" s="41" t="str">
        <f t="shared" si="374"/>
        <v/>
      </c>
      <c r="I817" s="36"/>
      <c r="J817" s="42">
        <f t="shared" si="375"/>
        <v>0</v>
      </c>
      <c r="K817" s="41" t="str">
        <f t="shared" si="376"/>
        <v/>
      </c>
      <c r="L817" s="25"/>
      <c r="M817" s="25"/>
      <c r="N817" s="26"/>
      <c r="O817" s="29">
        <f>IFERROR(('Q4 Setup'!$D$14-'Q4 Setup'!$E$14+SUMIFS($N$4:$N816,$C$4:$C816,'Q4 Setup'!$C$14)-SUMIFS($N$4:$N816,$C$4:$C816,'Q4 Setup'!$C$14,$B$4:$B816,"&lt;"&amp;$B817))/IFERROR(NETWORKDAYS($B817,'Q4 Setup'!$G$4),1),0)</f>
        <v>0</v>
      </c>
      <c r="P817" s="43" t="str">
        <f t="shared" si="377"/>
        <v/>
      </c>
    </row>
    <row r="818" spans="2:17" ht="18.75" customHeight="1" x14ac:dyDescent="0.2">
      <c r="B818" s="31">
        <v>46476</v>
      </c>
      <c r="C818" s="32" t="str">
        <f>'Q4 Setup'!$C$15</f>
        <v>Rep 9</v>
      </c>
      <c r="D818" s="33"/>
      <c r="E818" s="25"/>
      <c r="F818" s="34">
        <f t="shared" si="372"/>
        <v>0</v>
      </c>
      <c r="G818" s="34" t="str">
        <f t="shared" si="373"/>
        <v/>
      </c>
      <c r="H818" s="35" t="str">
        <f t="shared" si="374"/>
        <v/>
      </c>
      <c r="I818" s="36"/>
      <c r="J818" s="37">
        <f t="shared" si="375"/>
        <v>0</v>
      </c>
      <c r="K818" s="35" t="str">
        <f t="shared" si="376"/>
        <v/>
      </c>
      <c r="L818" s="25"/>
      <c r="M818" s="25"/>
      <c r="N818" s="26"/>
      <c r="O818" s="29">
        <f>IFERROR(('Q4 Setup'!$D$15-'Q4 Setup'!$E$15+SUMIFS($N$4:$N817,$C$4:$C817,'Q4 Setup'!$C$15)-SUMIFS($N$4:$N817,$C$4:$C817,'Q4 Setup'!$C$15,$B$4:$B817,"&lt;"&amp;$B818))/IFERROR(NETWORKDAYS($B818,'Q4 Setup'!$G$4),1),0)</f>
        <v>0</v>
      </c>
      <c r="P818" s="38" t="str">
        <f t="shared" si="377"/>
        <v/>
      </c>
    </row>
    <row r="819" spans="2:17" ht="18.75" customHeight="1" x14ac:dyDescent="0.2">
      <c r="B819" s="31">
        <v>46476</v>
      </c>
      <c r="C819" s="39" t="str">
        <f>'Q4 Setup'!$C$16</f>
        <v>Rep 10</v>
      </c>
      <c r="D819" s="33"/>
      <c r="E819" s="25"/>
      <c r="F819" s="40">
        <f t="shared" si="372"/>
        <v>0</v>
      </c>
      <c r="G819" s="40" t="str">
        <f t="shared" si="373"/>
        <v/>
      </c>
      <c r="H819" s="41" t="str">
        <f t="shared" si="374"/>
        <v/>
      </c>
      <c r="I819" s="36"/>
      <c r="J819" s="42">
        <f t="shared" si="375"/>
        <v>0</v>
      </c>
      <c r="K819" s="41" t="str">
        <f t="shared" si="376"/>
        <v/>
      </c>
      <c r="L819" s="25"/>
      <c r="M819" s="25"/>
      <c r="N819" s="26"/>
      <c r="O819" s="29">
        <f>IFERROR(('Q4 Setup'!$D$16-'Q4 Setup'!$E$16+SUMIFS($N$4:$N818,$C$4:$C818,'Q4 Setup'!$C$16)-SUMIFS($N$4:$N818,$C$4:$C818,'Q4 Setup'!$C$16,$B$4:$B818,"&lt;"&amp;$B819))/IFERROR(NETWORKDAYS($B819,'Q4 Setup'!$G$4),1),0)</f>
        <v>0</v>
      </c>
      <c r="P819" s="43" t="str">
        <f t="shared" si="377"/>
        <v/>
      </c>
    </row>
    <row r="820" spans="2:17" ht="18.75" customHeight="1" x14ac:dyDescent="0.2">
      <c r="B820" s="31">
        <v>46476</v>
      </c>
      <c r="C820" s="32">
        <f>'Q4 Setup'!$C$17</f>
        <v>0</v>
      </c>
      <c r="D820" s="33"/>
      <c r="E820" s="25"/>
      <c r="F820" s="34">
        <f t="shared" si="372"/>
        <v>0</v>
      </c>
      <c r="G820" s="34" t="str">
        <f t="shared" si="373"/>
        <v/>
      </c>
      <c r="H820" s="35" t="str">
        <f t="shared" si="374"/>
        <v/>
      </c>
      <c r="I820" s="36"/>
      <c r="J820" s="37">
        <f t="shared" si="375"/>
        <v>0</v>
      </c>
      <c r="K820" s="35" t="str">
        <f t="shared" si="376"/>
        <v/>
      </c>
      <c r="L820" s="25"/>
      <c r="M820" s="25"/>
      <c r="N820" s="26"/>
      <c r="O820" s="29">
        <f>IFERROR(('Q4 Setup'!$D$17-'Q4 Setup'!$E$17+SUMIFS($N$4:$N819,$C$4:$C819,'Q4 Setup'!$C$17)-SUMIFS($N$4:$N819,$C$4:$C819,'Q4 Setup'!$C$17,$B$4:$B819,"&lt;"&amp;$B820))/IFERROR(NETWORKDAYS($B820,'Q4 Setup'!$G$4),1),0)</f>
        <v>0</v>
      </c>
      <c r="P820" s="38" t="str">
        <f t="shared" si="377"/>
        <v/>
      </c>
    </row>
    <row r="821" spans="2:17" ht="18.75" customHeight="1" x14ac:dyDescent="0.2">
      <c r="B821" s="31">
        <v>46476</v>
      </c>
      <c r="C821" s="39">
        <f>'Q4 Setup'!$C$18</f>
        <v>0</v>
      </c>
      <c r="D821" s="33"/>
      <c r="E821" s="25"/>
      <c r="F821" s="40">
        <f t="shared" si="372"/>
        <v>0</v>
      </c>
      <c r="G821" s="40" t="str">
        <f t="shared" si="373"/>
        <v/>
      </c>
      <c r="H821" s="41" t="str">
        <f t="shared" si="374"/>
        <v/>
      </c>
      <c r="I821" s="36"/>
      <c r="J821" s="42">
        <f t="shared" si="375"/>
        <v>0</v>
      </c>
      <c r="K821" s="41" t="str">
        <f t="shared" si="376"/>
        <v/>
      </c>
      <c r="L821" s="25"/>
      <c r="M821" s="25"/>
      <c r="N821" s="26"/>
      <c r="O821" s="29">
        <f>IFERROR(('Q4 Setup'!$D$18-'Q4 Setup'!$E$18+SUMIFS($N$4:$N820,$C$4:$C820,'Q4 Setup'!$C$18)-SUMIFS($N$4:$N820,$C$4:$C820,'Q4 Setup'!$C$18,$B$4:$B820,"&lt;"&amp;$B821))/IFERROR(NETWORKDAYS($B821,'Q4 Setup'!$G$4),1),0)</f>
        <v>0</v>
      </c>
      <c r="P821" s="43" t="str">
        <f t="shared" si="377"/>
        <v/>
      </c>
    </row>
    <row r="822" spans="2:17" ht="4.5" customHeight="1" x14ac:dyDescent="0.2"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82"/>
      <c r="N822" s="82"/>
      <c r="O822" s="82"/>
      <c r="P822" s="82"/>
      <c r="Q822" s="82"/>
    </row>
    <row r="823" spans="2:17" ht="18.75" customHeight="1" x14ac:dyDescent="0.2">
      <c r="B823" s="31">
        <v>46477</v>
      </c>
      <c r="C823" s="32" t="str">
        <f>'Q4 Setup'!$C$7</f>
        <v>Rep 1</v>
      </c>
      <c r="D823" s="33"/>
      <c r="E823" s="25"/>
      <c r="F823" s="34">
        <f t="shared" ref="F823:F834" si="378">IFERROR(D823*7.5,"")</f>
        <v>0</v>
      </c>
      <c r="G823" s="34" t="str">
        <f t="shared" ref="G823:G834" si="379">IFERROR(E823/D823,"")</f>
        <v/>
      </c>
      <c r="H823" s="35" t="str">
        <f t="shared" ref="H823:H834" si="380">IFERROR(E823/F823,"")</f>
        <v/>
      </c>
      <c r="I823" s="36"/>
      <c r="J823" s="37">
        <f t="shared" ref="J823:J834" si="381">IFERROR(D823*0.375/24,"")</f>
        <v>0</v>
      </c>
      <c r="K823" s="35" t="str">
        <f t="shared" ref="K823:K834" si="382">IFERROR(I823/J823,"")</f>
        <v/>
      </c>
      <c r="L823" s="25"/>
      <c r="M823" s="25"/>
      <c r="N823" s="26"/>
      <c r="O823" s="29">
        <f>IFERROR(('Q4 Setup'!$D$7-'Q4 Setup'!$E$7+SUMIFS($N$4:$N822,$C$4:$C822,'Q4 Setup'!$C$7)-SUMIFS($N$4:$N822,$C$4:$C822,'Q4 Setup'!$C$7,$B$4:$B822,"&lt;"&amp;$B823))/IFERROR(NETWORKDAYS($B823,'Q4 Setup'!$G$4),1),0)</f>
        <v>0</v>
      </c>
      <c r="P823" s="38" t="str">
        <f t="shared" ref="P823:P834" si="383">IFERROR(N823/O823,"")</f>
        <v/>
      </c>
    </row>
    <row r="824" spans="2:17" ht="18.75" customHeight="1" x14ac:dyDescent="0.2">
      <c r="B824" s="31">
        <v>46477</v>
      </c>
      <c r="C824" s="39" t="str">
        <f>'Q4 Setup'!$C$8</f>
        <v>Rep 2</v>
      </c>
      <c r="D824" s="33"/>
      <c r="E824" s="25"/>
      <c r="F824" s="40">
        <f t="shared" si="378"/>
        <v>0</v>
      </c>
      <c r="G824" s="40" t="str">
        <f t="shared" si="379"/>
        <v/>
      </c>
      <c r="H824" s="41" t="str">
        <f t="shared" si="380"/>
        <v/>
      </c>
      <c r="I824" s="36"/>
      <c r="J824" s="42">
        <f t="shared" si="381"/>
        <v>0</v>
      </c>
      <c r="K824" s="41" t="str">
        <f t="shared" si="382"/>
        <v/>
      </c>
      <c r="L824" s="25"/>
      <c r="M824" s="25"/>
      <c r="N824" s="26"/>
      <c r="O824" s="29">
        <f>IFERROR(('Q4 Setup'!$D$8-'Q4 Setup'!$E$8+SUMIFS($N$4:$N823,$C$4:$C823,'Q4 Setup'!$C$8)-SUMIFS($N$4:$N823,$C$4:$C823,'Q4 Setup'!$C$8,$B$4:$B823,"&lt;"&amp;$B824))/IFERROR(NETWORKDAYS($B824,'Q4 Setup'!$G$4),1),0)</f>
        <v>0</v>
      </c>
      <c r="P824" s="43" t="str">
        <f t="shared" si="383"/>
        <v/>
      </c>
    </row>
    <row r="825" spans="2:17" ht="18.75" customHeight="1" x14ac:dyDescent="0.2">
      <c r="B825" s="31">
        <v>46477</v>
      </c>
      <c r="C825" s="32" t="str">
        <f>'Q4 Setup'!$C$9</f>
        <v>Rep 3</v>
      </c>
      <c r="D825" s="33"/>
      <c r="E825" s="25"/>
      <c r="F825" s="34">
        <f t="shared" si="378"/>
        <v>0</v>
      </c>
      <c r="G825" s="34" t="str">
        <f t="shared" si="379"/>
        <v/>
      </c>
      <c r="H825" s="35" t="str">
        <f t="shared" si="380"/>
        <v/>
      </c>
      <c r="I825" s="36"/>
      <c r="J825" s="37">
        <f t="shared" si="381"/>
        <v>0</v>
      </c>
      <c r="K825" s="35" t="str">
        <f t="shared" si="382"/>
        <v/>
      </c>
      <c r="L825" s="25"/>
      <c r="M825" s="25"/>
      <c r="N825" s="26"/>
      <c r="O825" s="29">
        <f>IFERROR(('Q4 Setup'!$D$9-'Q4 Setup'!$E$9+SUMIFS($N$4:$N824,$C$4:$C824,'Q4 Setup'!$C$9)-SUMIFS($N$4:$N824,$C$4:$C824,'Q4 Setup'!$C$9,$B$4:$B824,"&lt;"&amp;$B825))/IFERROR(NETWORKDAYS($B825,'Q4 Setup'!$G$4),1),0)</f>
        <v>0</v>
      </c>
      <c r="P825" s="38" t="str">
        <f t="shared" si="383"/>
        <v/>
      </c>
    </row>
    <row r="826" spans="2:17" ht="18.75" customHeight="1" x14ac:dyDescent="0.2">
      <c r="B826" s="31">
        <v>46477</v>
      </c>
      <c r="C826" s="39" t="str">
        <f>'Q4 Setup'!$C$10</f>
        <v>Rep 4</v>
      </c>
      <c r="D826" s="33"/>
      <c r="E826" s="25"/>
      <c r="F826" s="40">
        <f t="shared" si="378"/>
        <v>0</v>
      </c>
      <c r="G826" s="40" t="str">
        <f t="shared" si="379"/>
        <v/>
      </c>
      <c r="H826" s="41" t="str">
        <f t="shared" si="380"/>
        <v/>
      </c>
      <c r="I826" s="36"/>
      <c r="J826" s="42">
        <f t="shared" si="381"/>
        <v>0</v>
      </c>
      <c r="K826" s="41" t="str">
        <f t="shared" si="382"/>
        <v/>
      </c>
      <c r="L826" s="25"/>
      <c r="M826" s="25"/>
      <c r="N826" s="26"/>
      <c r="O826" s="29">
        <f>IFERROR(('Q4 Setup'!$D$10-'Q4 Setup'!$E$10+SUMIFS($N$4:$N825,$C$4:$C825,'Q4 Setup'!$C$10)-SUMIFS($N$4:$N825,$C$4:$C825,'Q4 Setup'!$C$10,$B$4:$B825,"&lt;"&amp;$B826))/IFERROR(NETWORKDAYS($B826,'Q4 Setup'!$G$4),1),0)</f>
        <v>0</v>
      </c>
      <c r="P826" s="43" t="str">
        <f t="shared" si="383"/>
        <v/>
      </c>
    </row>
    <row r="827" spans="2:17" ht="18.75" customHeight="1" x14ac:dyDescent="0.2">
      <c r="B827" s="31">
        <v>46477</v>
      </c>
      <c r="C827" s="32" t="str">
        <f>'Q4 Setup'!$C$11</f>
        <v>Rep 5</v>
      </c>
      <c r="D827" s="33"/>
      <c r="E827" s="25"/>
      <c r="F827" s="34">
        <f t="shared" si="378"/>
        <v>0</v>
      </c>
      <c r="G827" s="34" t="str">
        <f t="shared" si="379"/>
        <v/>
      </c>
      <c r="H827" s="35" t="str">
        <f t="shared" si="380"/>
        <v/>
      </c>
      <c r="I827" s="36"/>
      <c r="J827" s="37">
        <f t="shared" si="381"/>
        <v>0</v>
      </c>
      <c r="K827" s="35" t="str">
        <f t="shared" si="382"/>
        <v/>
      </c>
      <c r="L827" s="25"/>
      <c r="M827" s="25"/>
      <c r="N827" s="26"/>
      <c r="O827" s="29">
        <f>IFERROR(('Q4 Setup'!$D$11-'Q4 Setup'!$E$11+SUMIFS($N$4:$N826,$C$4:$C826,'Q4 Setup'!$C$11)-SUMIFS($N$4:$N826,$C$4:$C826,'Q4 Setup'!$C$11,$B$4:$B826,"&lt;"&amp;$B827))/IFERROR(NETWORKDAYS($B827,'Q4 Setup'!$G$4),1),0)</f>
        <v>0</v>
      </c>
      <c r="P827" s="38" t="str">
        <f t="shared" si="383"/>
        <v/>
      </c>
    </row>
    <row r="828" spans="2:17" ht="18.75" customHeight="1" x14ac:dyDescent="0.2">
      <c r="B828" s="31">
        <v>46477</v>
      </c>
      <c r="C828" s="39" t="str">
        <f>'Q4 Setup'!$C$12</f>
        <v>Rep 6</v>
      </c>
      <c r="D828" s="33"/>
      <c r="E828" s="25"/>
      <c r="F828" s="40">
        <f t="shared" si="378"/>
        <v>0</v>
      </c>
      <c r="G828" s="40" t="str">
        <f t="shared" si="379"/>
        <v/>
      </c>
      <c r="H828" s="41" t="str">
        <f t="shared" si="380"/>
        <v/>
      </c>
      <c r="I828" s="36"/>
      <c r="J828" s="42">
        <f t="shared" si="381"/>
        <v>0</v>
      </c>
      <c r="K828" s="41" t="str">
        <f t="shared" si="382"/>
        <v/>
      </c>
      <c r="L828" s="25"/>
      <c r="M828" s="25"/>
      <c r="N828" s="26"/>
      <c r="O828" s="29">
        <f>IFERROR(('Q4 Setup'!$D$12-'Q4 Setup'!$E$12+SUMIFS($N$4:$N827,$C$4:$C827,'Q4 Setup'!$C$12)-SUMIFS($N$4:$N827,$C$4:$C827,'Q4 Setup'!$C$12,$B$4:$B827,"&lt;"&amp;$B828))/IFERROR(NETWORKDAYS($B828,'Q4 Setup'!$G$4),1),0)</f>
        <v>0</v>
      </c>
      <c r="P828" s="43" t="str">
        <f t="shared" si="383"/>
        <v/>
      </c>
    </row>
    <row r="829" spans="2:17" ht="18.75" customHeight="1" x14ac:dyDescent="0.2">
      <c r="B829" s="31">
        <v>46477</v>
      </c>
      <c r="C829" s="32" t="str">
        <f>'Q4 Setup'!$C$13</f>
        <v>Rep 7</v>
      </c>
      <c r="D829" s="33"/>
      <c r="E829" s="25"/>
      <c r="F829" s="34">
        <f t="shared" si="378"/>
        <v>0</v>
      </c>
      <c r="G829" s="34" t="str">
        <f t="shared" si="379"/>
        <v/>
      </c>
      <c r="H829" s="35" t="str">
        <f t="shared" si="380"/>
        <v/>
      </c>
      <c r="I829" s="36"/>
      <c r="J829" s="37">
        <f t="shared" si="381"/>
        <v>0</v>
      </c>
      <c r="K829" s="35" t="str">
        <f t="shared" si="382"/>
        <v/>
      </c>
      <c r="L829" s="25"/>
      <c r="M829" s="25"/>
      <c r="N829" s="26"/>
      <c r="O829" s="29">
        <f>IFERROR(('Q4 Setup'!$D$13-'Q4 Setup'!$E$13+SUMIFS($N$4:$N828,$C$4:$C828,'Q4 Setup'!$C$13)-SUMIFS($N$4:$N828,$C$4:$C828,'Q4 Setup'!$C$13,$B$4:$B828,"&lt;"&amp;$B829))/IFERROR(NETWORKDAYS($B829,'Q4 Setup'!$G$4),1),0)</f>
        <v>0</v>
      </c>
      <c r="P829" s="38" t="str">
        <f t="shared" si="383"/>
        <v/>
      </c>
    </row>
    <row r="830" spans="2:17" ht="18.75" customHeight="1" x14ac:dyDescent="0.2">
      <c r="B830" s="31">
        <v>46477</v>
      </c>
      <c r="C830" s="39" t="str">
        <f>'Q4 Setup'!$C$14</f>
        <v>Rep 8</v>
      </c>
      <c r="D830" s="33"/>
      <c r="E830" s="25"/>
      <c r="F830" s="40">
        <f t="shared" si="378"/>
        <v>0</v>
      </c>
      <c r="G830" s="40" t="str">
        <f t="shared" si="379"/>
        <v/>
      </c>
      <c r="H830" s="41" t="str">
        <f t="shared" si="380"/>
        <v/>
      </c>
      <c r="I830" s="36"/>
      <c r="J830" s="42">
        <f t="shared" si="381"/>
        <v>0</v>
      </c>
      <c r="K830" s="41" t="str">
        <f t="shared" si="382"/>
        <v/>
      </c>
      <c r="L830" s="25"/>
      <c r="M830" s="25"/>
      <c r="N830" s="26"/>
      <c r="O830" s="29">
        <f>IFERROR(('Q4 Setup'!$D$14-'Q4 Setup'!$E$14+SUMIFS($N$4:$N829,$C$4:$C829,'Q4 Setup'!$C$14)-SUMIFS($N$4:$N829,$C$4:$C829,'Q4 Setup'!$C$14,$B$4:$B829,"&lt;"&amp;$B830))/IFERROR(NETWORKDAYS($B830,'Q4 Setup'!$G$4),1),0)</f>
        <v>0</v>
      </c>
      <c r="P830" s="43" t="str">
        <f t="shared" si="383"/>
        <v/>
      </c>
    </row>
    <row r="831" spans="2:17" ht="18.75" customHeight="1" x14ac:dyDescent="0.2">
      <c r="B831" s="31">
        <v>46477</v>
      </c>
      <c r="C831" s="32" t="str">
        <f>'Q4 Setup'!$C$15</f>
        <v>Rep 9</v>
      </c>
      <c r="D831" s="33"/>
      <c r="E831" s="25"/>
      <c r="F831" s="34">
        <f t="shared" si="378"/>
        <v>0</v>
      </c>
      <c r="G831" s="34" t="str">
        <f t="shared" si="379"/>
        <v/>
      </c>
      <c r="H831" s="35" t="str">
        <f t="shared" si="380"/>
        <v/>
      </c>
      <c r="I831" s="36"/>
      <c r="J831" s="37">
        <f t="shared" si="381"/>
        <v>0</v>
      </c>
      <c r="K831" s="35" t="str">
        <f t="shared" si="382"/>
        <v/>
      </c>
      <c r="L831" s="25"/>
      <c r="M831" s="25"/>
      <c r="N831" s="26"/>
      <c r="O831" s="29">
        <f>IFERROR(('Q4 Setup'!$D$15-'Q4 Setup'!$E$15+SUMIFS($N$4:$N830,$C$4:$C830,'Q4 Setup'!$C$15)-SUMIFS($N$4:$N830,$C$4:$C830,'Q4 Setup'!$C$15,$B$4:$B830,"&lt;"&amp;$B831))/IFERROR(NETWORKDAYS($B831,'Q4 Setup'!$G$4),1),0)</f>
        <v>0</v>
      </c>
      <c r="P831" s="38" t="str">
        <f t="shared" si="383"/>
        <v/>
      </c>
    </row>
    <row r="832" spans="2:17" ht="18.75" customHeight="1" x14ac:dyDescent="0.2">
      <c r="B832" s="31">
        <v>46477</v>
      </c>
      <c r="C832" s="39" t="str">
        <f>'Q4 Setup'!$C$16</f>
        <v>Rep 10</v>
      </c>
      <c r="D832" s="33"/>
      <c r="E832" s="25"/>
      <c r="F832" s="40">
        <f t="shared" si="378"/>
        <v>0</v>
      </c>
      <c r="G832" s="40" t="str">
        <f t="shared" si="379"/>
        <v/>
      </c>
      <c r="H832" s="41" t="str">
        <f t="shared" si="380"/>
        <v/>
      </c>
      <c r="I832" s="36"/>
      <c r="J832" s="42">
        <f t="shared" si="381"/>
        <v>0</v>
      </c>
      <c r="K832" s="41" t="str">
        <f t="shared" si="382"/>
        <v/>
      </c>
      <c r="L832" s="25"/>
      <c r="M832" s="25"/>
      <c r="N832" s="26"/>
      <c r="O832" s="29">
        <f>IFERROR(('Q4 Setup'!$D$16-'Q4 Setup'!$E$16+SUMIFS($N$4:$N831,$C$4:$C831,'Q4 Setup'!$C$16)-SUMIFS($N$4:$N831,$C$4:$C831,'Q4 Setup'!$C$16,$B$4:$B831,"&lt;"&amp;$B832))/IFERROR(NETWORKDAYS($B832,'Q4 Setup'!$G$4),1),0)</f>
        <v>0</v>
      </c>
      <c r="P832" s="43" t="str">
        <f t="shared" si="383"/>
        <v/>
      </c>
    </row>
    <row r="833" spans="2:17" ht="18.75" customHeight="1" x14ac:dyDescent="0.2">
      <c r="B833" s="31">
        <v>46477</v>
      </c>
      <c r="C833" s="32">
        <f>'Q4 Setup'!$C$17</f>
        <v>0</v>
      </c>
      <c r="D833" s="33"/>
      <c r="E833" s="25"/>
      <c r="F833" s="34">
        <f t="shared" si="378"/>
        <v>0</v>
      </c>
      <c r="G833" s="34" t="str">
        <f t="shared" si="379"/>
        <v/>
      </c>
      <c r="H833" s="35" t="str">
        <f t="shared" si="380"/>
        <v/>
      </c>
      <c r="I833" s="36"/>
      <c r="J833" s="37">
        <f t="shared" si="381"/>
        <v>0</v>
      </c>
      <c r="K833" s="35" t="str">
        <f t="shared" si="382"/>
        <v/>
      </c>
      <c r="L833" s="25"/>
      <c r="M833" s="25"/>
      <c r="N833" s="26"/>
      <c r="O833" s="29">
        <f>IFERROR(('Q4 Setup'!$D$17-'Q4 Setup'!$E$17+SUMIFS($N$4:$N832,$C$4:$C832,'Q4 Setup'!$C$17)-SUMIFS($N$4:$N832,$C$4:$C832,'Q4 Setup'!$C$17,$B$4:$B832,"&lt;"&amp;$B833))/IFERROR(NETWORKDAYS($B833,'Q4 Setup'!$G$4),1),0)</f>
        <v>0</v>
      </c>
      <c r="P833" s="38" t="str">
        <f t="shared" si="383"/>
        <v/>
      </c>
    </row>
    <row r="834" spans="2:17" ht="18.75" customHeight="1" x14ac:dyDescent="0.2">
      <c r="B834" s="31">
        <v>46477</v>
      </c>
      <c r="C834" s="39">
        <f>'Q4 Setup'!$C$18</f>
        <v>0</v>
      </c>
      <c r="D834" s="33"/>
      <c r="E834" s="25"/>
      <c r="F834" s="40">
        <f t="shared" si="378"/>
        <v>0</v>
      </c>
      <c r="G834" s="40" t="str">
        <f t="shared" si="379"/>
        <v/>
      </c>
      <c r="H834" s="41" t="str">
        <f t="shared" si="380"/>
        <v/>
      </c>
      <c r="I834" s="36"/>
      <c r="J834" s="42">
        <f t="shared" si="381"/>
        <v>0</v>
      </c>
      <c r="K834" s="41" t="str">
        <f t="shared" si="382"/>
        <v/>
      </c>
      <c r="L834" s="25"/>
      <c r="M834" s="25"/>
      <c r="N834" s="26"/>
      <c r="O834" s="29">
        <f>IFERROR(('Q4 Setup'!$D$18-'Q4 Setup'!$E$18+SUMIFS($N$4:$N833,$C$4:$C833,'Q4 Setup'!$C$18)-SUMIFS($N$4:$N833,$C$4:$C833,'Q4 Setup'!$C$18,$B$4:$B833,"&lt;"&amp;$B834))/IFERROR(NETWORKDAYS($B834,'Q4 Setup'!$G$4),1),0)</f>
        <v>0</v>
      </c>
      <c r="P834" s="43" t="str">
        <f t="shared" si="383"/>
        <v/>
      </c>
    </row>
    <row r="835" spans="2:17" ht="4.5" customHeight="1" x14ac:dyDescent="0.2"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82"/>
      <c r="N835" s="82"/>
      <c r="O835" s="82"/>
      <c r="P835" s="82"/>
      <c r="Q835" s="82"/>
    </row>
  </sheetData>
  <mergeCells count="2">
    <mergeCell ref="B1:Q1"/>
    <mergeCell ref="B2:Q2"/>
  </mergeCells>
  <conditionalFormatting sqref="H4:H15">
    <cfRule type="cellIs" dxfId="623" priority="5" operator="lessThan">
      <formula>0.8</formula>
    </cfRule>
    <cfRule type="cellIs" dxfId="622" priority="6" operator="between">
      <formula>0.8</formula>
      <formula>0.9999</formula>
    </cfRule>
    <cfRule type="cellIs" dxfId="621" priority="7" operator="greaterThanOrEqual">
      <formula>1</formula>
    </cfRule>
  </conditionalFormatting>
  <conditionalFormatting sqref="H17:H28">
    <cfRule type="cellIs" dxfId="620" priority="14" operator="lessThan">
      <formula>0.8</formula>
    </cfRule>
    <cfRule type="cellIs" dxfId="619" priority="16" operator="greaterThanOrEqual">
      <formula>1</formula>
    </cfRule>
    <cfRule type="cellIs" dxfId="618" priority="15" operator="between">
      <formula>0.8</formula>
      <formula>0.9999</formula>
    </cfRule>
  </conditionalFormatting>
  <conditionalFormatting sqref="H30:H41">
    <cfRule type="cellIs" dxfId="617" priority="25" operator="greaterThanOrEqual">
      <formula>1</formula>
    </cfRule>
    <cfRule type="cellIs" dxfId="616" priority="24" operator="between">
      <formula>0.8</formula>
      <formula>0.9999</formula>
    </cfRule>
    <cfRule type="cellIs" dxfId="615" priority="23" operator="lessThan">
      <formula>0.8</formula>
    </cfRule>
  </conditionalFormatting>
  <conditionalFormatting sqref="H43:H54">
    <cfRule type="cellIs" dxfId="614" priority="34" operator="greaterThanOrEqual">
      <formula>1</formula>
    </cfRule>
    <cfRule type="cellIs" dxfId="613" priority="33" operator="between">
      <formula>0.8</formula>
      <formula>0.9999</formula>
    </cfRule>
    <cfRule type="cellIs" dxfId="612" priority="32" operator="lessThan">
      <formula>0.8</formula>
    </cfRule>
  </conditionalFormatting>
  <conditionalFormatting sqref="H56:H67">
    <cfRule type="cellIs" dxfId="611" priority="43" operator="greaterThanOrEqual">
      <formula>1</formula>
    </cfRule>
    <cfRule type="cellIs" dxfId="610" priority="42" operator="between">
      <formula>0.8</formula>
      <formula>0.9999</formula>
    </cfRule>
    <cfRule type="cellIs" dxfId="609" priority="41" operator="lessThan">
      <formula>0.8</formula>
    </cfRule>
  </conditionalFormatting>
  <conditionalFormatting sqref="H69:H80">
    <cfRule type="cellIs" dxfId="608" priority="50" operator="lessThan">
      <formula>0.8</formula>
    </cfRule>
    <cfRule type="cellIs" dxfId="607" priority="51" operator="between">
      <formula>0.8</formula>
      <formula>0.9999</formula>
    </cfRule>
    <cfRule type="cellIs" dxfId="606" priority="52" operator="greaterThanOrEqual">
      <formula>1</formula>
    </cfRule>
  </conditionalFormatting>
  <conditionalFormatting sqref="H82:H93">
    <cfRule type="cellIs" dxfId="605" priority="59" operator="lessThan">
      <formula>0.8</formula>
    </cfRule>
    <cfRule type="cellIs" dxfId="604" priority="60" operator="between">
      <formula>0.8</formula>
      <formula>0.9999</formula>
    </cfRule>
    <cfRule type="cellIs" dxfId="603" priority="61" operator="greaterThanOrEqual">
      <formula>1</formula>
    </cfRule>
  </conditionalFormatting>
  <conditionalFormatting sqref="H95:H106">
    <cfRule type="cellIs" dxfId="602" priority="68" operator="lessThan">
      <formula>0.8</formula>
    </cfRule>
    <cfRule type="cellIs" dxfId="601" priority="69" operator="between">
      <formula>0.8</formula>
      <formula>0.9999</formula>
    </cfRule>
    <cfRule type="cellIs" dxfId="600" priority="70" operator="greaterThanOrEqual">
      <formula>1</formula>
    </cfRule>
  </conditionalFormatting>
  <conditionalFormatting sqref="H108:H119">
    <cfRule type="cellIs" dxfId="599" priority="77" operator="lessThan">
      <formula>0.8</formula>
    </cfRule>
    <cfRule type="cellIs" dxfId="598" priority="79" operator="greaterThanOrEqual">
      <formula>1</formula>
    </cfRule>
    <cfRule type="cellIs" dxfId="597" priority="78" operator="between">
      <formula>0.8</formula>
      <formula>0.9999</formula>
    </cfRule>
  </conditionalFormatting>
  <conditionalFormatting sqref="H121:H132">
    <cfRule type="cellIs" dxfId="596" priority="86" operator="lessThan">
      <formula>0.8</formula>
    </cfRule>
    <cfRule type="cellIs" dxfId="595" priority="87" operator="between">
      <formula>0.8</formula>
      <formula>0.9999</formula>
    </cfRule>
    <cfRule type="cellIs" dxfId="594" priority="88" operator="greaterThanOrEqual">
      <formula>1</formula>
    </cfRule>
  </conditionalFormatting>
  <conditionalFormatting sqref="H134:H145">
    <cfRule type="cellIs" dxfId="593" priority="95" operator="lessThan">
      <formula>0.8</formula>
    </cfRule>
    <cfRule type="cellIs" dxfId="592" priority="96" operator="between">
      <formula>0.8</formula>
      <formula>0.9999</formula>
    </cfRule>
    <cfRule type="cellIs" dxfId="591" priority="97" operator="greaterThanOrEqual">
      <formula>1</formula>
    </cfRule>
  </conditionalFormatting>
  <conditionalFormatting sqref="H147:H158">
    <cfRule type="cellIs" dxfId="590" priority="104" operator="lessThan">
      <formula>0.8</formula>
    </cfRule>
    <cfRule type="cellIs" dxfId="589" priority="106" operator="greaterThanOrEqual">
      <formula>1</formula>
    </cfRule>
    <cfRule type="cellIs" dxfId="588" priority="105" operator="between">
      <formula>0.8</formula>
      <formula>0.9999</formula>
    </cfRule>
  </conditionalFormatting>
  <conditionalFormatting sqref="H160:H171">
    <cfRule type="cellIs" dxfId="587" priority="115" operator="greaterThanOrEqual">
      <formula>1</formula>
    </cfRule>
    <cfRule type="cellIs" dxfId="586" priority="114" operator="between">
      <formula>0.8</formula>
      <formula>0.9999</formula>
    </cfRule>
    <cfRule type="cellIs" dxfId="585" priority="113" operator="lessThan">
      <formula>0.8</formula>
    </cfRule>
  </conditionalFormatting>
  <conditionalFormatting sqref="H173:H184">
    <cfRule type="cellIs" dxfId="584" priority="122" operator="lessThan">
      <formula>0.8</formula>
    </cfRule>
    <cfRule type="cellIs" dxfId="583" priority="123" operator="between">
      <formula>0.8</formula>
      <formula>0.9999</formula>
    </cfRule>
    <cfRule type="cellIs" dxfId="582" priority="124" operator="greaterThanOrEqual">
      <formula>1</formula>
    </cfRule>
  </conditionalFormatting>
  <conditionalFormatting sqref="H186:H197">
    <cfRule type="cellIs" dxfId="581" priority="132" operator="between">
      <formula>0.8</formula>
      <formula>0.9999</formula>
    </cfRule>
    <cfRule type="cellIs" dxfId="580" priority="131" operator="lessThan">
      <formula>0.8</formula>
    </cfRule>
    <cfRule type="cellIs" dxfId="579" priority="133" operator="greaterThanOrEqual">
      <formula>1</formula>
    </cfRule>
  </conditionalFormatting>
  <conditionalFormatting sqref="H199:H210">
    <cfRule type="cellIs" dxfId="578" priority="140" operator="lessThan">
      <formula>0.8</formula>
    </cfRule>
    <cfRule type="cellIs" dxfId="577" priority="141" operator="between">
      <formula>0.8</formula>
      <formula>0.9999</formula>
    </cfRule>
    <cfRule type="cellIs" dxfId="576" priority="142" operator="greaterThanOrEqual">
      <formula>1</formula>
    </cfRule>
  </conditionalFormatting>
  <conditionalFormatting sqref="H212:H223">
    <cfRule type="cellIs" dxfId="575" priority="151" operator="greaterThanOrEqual">
      <formula>1</formula>
    </cfRule>
    <cfRule type="cellIs" dxfId="574" priority="150" operator="between">
      <formula>0.8</formula>
      <formula>0.9999</formula>
    </cfRule>
    <cfRule type="cellIs" dxfId="573" priority="149" operator="lessThan">
      <formula>0.8</formula>
    </cfRule>
  </conditionalFormatting>
  <conditionalFormatting sqref="H225:H236">
    <cfRule type="cellIs" dxfId="572" priority="160" operator="greaterThanOrEqual">
      <formula>1</formula>
    </cfRule>
    <cfRule type="cellIs" dxfId="571" priority="159" operator="between">
      <formula>0.8</formula>
      <formula>0.9999</formula>
    </cfRule>
    <cfRule type="cellIs" dxfId="570" priority="158" operator="lessThan">
      <formula>0.8</formula>
    </cfRule>
  </conditionalFormatting>
  <conditionalFormatting sqref="H238:H249">
    <cfRule type="cellIs" dxfId="569" priority="169" operator="greaterThanOrEqual">
      <formula>1</formula>
    </cfRule>
    <cfRule type="cellIs" dxfId="568" priority="168" operator="between">
      <formula>0.8</formula>
      <formula>0.9999</formula>
    </cfRule>
    <cfRule type="cellIs" dxfId="567" priority="167" operator="lessThan">
      <formula>0.8</formula>
    </cfRule>
  </conditionalFormatting>
  <conditionalFormatting sqref="H251:H262">
    <cfRule type="cellIs" dxfId="566" priority="178" operator="greaterThanOrEqual">
      <formula>1</formula>
    </cfRule>
    <cfRule type="cellIs" dxfId="565" priority="177" operator="between">
      <formula>0.8</formula>
      <formula>0.9999</formula>
    </cfRule>
    <cfRule type="cellIs" dxfId="564" priority="176" operator="lessThan">
      <formula>0.8</formula>
    </cfRule>
  </conditionalFormatting>
  <conditionalFormatting sqref="H264:H275">
    <cfRule type="cellIs" dxfId="563" priority="186" operator="between">
      <formula>0.8</formula>
      <formula>0.9999</formula>
    </cfRule>
    <cfRule type="cellIs" dxfId="562" priority="187" operator="greaterThanOrEqual">
      <formula>1</formula>
    </cfRule>
    <cfRule type="cellIs" dxfId="561" priority="185" operator="lessThan">
      <formula>0.8</formula>
    </cfRule>
  </conditionalFormatting>
  <conditionalFormatting sqref="H277:H288">
    <cfRule type="cellIs" dxfId="560" priority="194" operator="lessThan">
      <formula>0.8</formula>
    </cfRule>
    <cfRule type="cellIs" dxfId="559" priority="196" operator="greaterThanOrEqual">
      <formula>1</formula>
    </cfRule>
    <cfRule type="cellIs" dxfId="558" priority="195" operator="between">
      <formula>0.8</formula>
      <formula>0.9999</formula>
    </cfRule>
  </conditionalFormatting>
  <conditionalFormatting sqref="H290:H301">
    <cfRule type="cellIs" dxfId="557" priority="203" operator="lessThan">
      <formula>0.8</formula>
    </cfRule>
    <cfRule type="cellIs" dxfId="556" priority="204" operator="between">
      <formula>0.8</formula>
      <formula>0.9999</formula>
    </cfRule>
    <cfRule type="cellIs" dxfId="555" priority="205" operator="greaterThanOrEqual">
      <formula>1</formula>
    </cfRule>
  </conditionalFormatting>
  <conditionalFormatting sqref="H303:H314">
    <cfRule type="cellIs" dxfId="554" priority="212" operator="lessThan">
      <formula>0.8</formula>
    </cfRule>
    <cfRule type="cellIs" dxfId="553" priority="213" operator="between">
      <formula>0.8</formula>
      <formula>0.9999</formula>
    </cfRule>
    <cfRule type="cellIs" dxfId="552" priority="214" operator="greaterThanOrEqual">
      <formula>1</formula>
    </cfRule>
  </conditionalFormatting>
  <conditionalFormatting sqref="H316:H327">
    <cfRule type="cellIs" dxfId="551" priority="221" operator="lessThan">
      <formula>0.8</formula>
    </cfRule>
    <cfRule type="cellIs" dxfId="550" priority="222" operator="between">
      <formula>0.8</formula>
      <formula>0.9999</formula>
    </cfRule>
    <cfRule type="cellIs" dxfId="549" priority="223" operator="greaterThanOrEqual">
      <formula>1</formula>
    </cfRule>
  </conditionalFormatting>
  <conditionalFormatting sqref="H329:H340">
    <cfRule type="cellIs" dxfId="548" priority="231" operator="between">
      <formula>0.8</formula>
      <formula>0.9999</formula>
    </cfRule>
    <cfRule type="cellIs" dxfId="547" priority="232" operator="greaterThanOrEqual">
      <formula>1</formula>
    </cfRule>
    <cfRule type="cellIs" dxfId="546" priority="230" operator="lessThan">
      <formula>0.8</formula>
    </cfRule>
  </conditionalFormatting>
  <conditionalFormatting sqref="H342:H353">
    <cfRule type="cellIs" dxfId="545" priority="241" operator="greaterThanOrEqual">
      <formula>1</formula>
    </cfRule>
    <cfRule type="cellIs" dxfId="544" priority="239" operator="lessThan">
      <formula>0.8</formula>
    </cfRule>
    <cfRule type="cellIs" dxfId="543" priority="240" operator="between">
      <formula>0.8</formula>
      <formula>0.9999</formula>
    </cfRule>
  </conditionalFormatting>
  <conditionalFormatting sqref="H355:H366">
    <cfRule type="cellIs" dxfId="542" priority="248" operator="lessThan">
      <formula>0.8</formula>
    </cfRule>
    <cfRule type="cellIs" dxfId="541" priority="249" operator="between">
      <formula>0.8</formula>
      <formula>0.9999</formula>
    </cfRule>
    <cfRule type="cellIs" dxfId="540" priority="250" operator="greaterThanOrEqual">
      <formula>1</formula>
    </cfRule>
  </conditionalFormatting>
  <conditionalFormatting sqref="H368:H379">
    <cfRule type="cellIs" dxfId="539" priority="258" operator="between">
      <formula>0.8</formula>
      <formula>0.9999</formula>
    </cfRule>
    <cfRule type="cellIs" dxfId="538" priority="257" operator="lessThan">
      <formula>0.8</formula>
    </cfRule>
    <cfRule type="cellIs" dxfId="537" priority="259" operator="greaterThanOrEqual">
      <formula>1</formula>
    </cfRule>
  </conditionalFormatting>
  <conditionalFormatting sqref="H381:H392">
    <cfRule type="cellIs" dxfId="536" priority="268" operator="greaterThanOrEqual">
      <formula>1</formula>
    </cfRule>
    <cfRule type="cellIs" dxfId="535" priority="267" operator="between">
      <formula>0.8</formula>
      <formula>0.9999</formula>
    </cfRule>
    <cfRule type="cellIs" dxfId="534" priority="266" operator="lessThan">
      <formula>0.8</formula>
    </cfRule>
  </conditionalFormatting>
  <conditionalFormatting sqref="H394:H405">
    <cfRule type="cellIs" dxfId="533" priority="277" operator="greaterThanOrEqual">
      <formula>1</formula>
    </cfRule>
    <cfRule type="cellIs" dxfId="532" priority="276" operator="between">
      <formula>0.8</formula>
      <formula>0.9999</formula>
    </cfRule>
    <cfRule type="cellIs" dxfId="531" priority="275" operator="lessThan">
      <formula>0.8</formula>
    </cfRule>
  </conditionalFormatting>
  <conditionalFormatting sqref="H407:H418">
    <cfRule type="cellIs" dxfId="530" priority="285" operator="between">
      <formula>0.8</formula>
      <formula>0.9999</formula>
    </cfRule>
    <cfRule type="cellIs" dxfId="529" priority="284" operator="lessThan">
      <formula>0.8</formula>
    </cfRule>
    <cfRule type="cellIs" dxfId="528" priority="286" operator="greaterThanOrEqual">
      <formula>1</formula>
    </cfRule>
  </conditionalFormatting>
  <conditionalFormatting sqref="H420:H431">
    <cfRule type="cellIs" dxfId="527" priority="293" operator="lessThan">
      <formula>0.8</formula>
    </cfRule>
    <cfRule type="cellIs" dxfId="526" priority="294" operator="between">
      <formula>0.8</formula>
      <formula>0.9999</formula>
    </cfRule>
    <cfRule type="cellIs" dxfId="525" priority="295" operator="greaterThanOrEqual">
      <formula>1</formula>
    </cfRule>
  </conditionalFormatting>
  <conditionalFormatting sqref="H433:H444">
    <cfRule type="cellIs" dxfId="524" priority="302" operator="lessThan">
      <formula>0.8</formula>
    </cfRule>
    <cfRule type="cellIs" dxfId="523" priority="303" operator="between">
      <formula>0.8</formula>
      <formula>0.9999</formula>
    </cfRule>
    <cfRule type="cellIs" dxfId="522" priority="304" operator="greaterThanOrEqual">
      <formula>1</formula>
    </cfRule>
  </conditionalFormatting>
  <conditionalFormatting sqref="H446:H457">
    <cfRule type="cellIs" dxfId="521" priority="311" operator="lessThan">
      <formula>0.8</formula>
    </cfRule>
    <cfRule type="cellIs" dxfId="520" priority="312" operator="between">
      <formula>0.8</formula>
      <formula>0.9999</formula>
    </cfRule>
    <cfRule type="cellIs" dxfId="519" priority="313" operator="greaterThanOrEqual">
      <formula>1</formula>
    </cfRule>
  </conditionalFormatting>
  <conditionalFormatting sqref="H459:H470">
    <cfRule type="cellIs" dxfId="518" priority="320" operator="lessThan">
      <formula>0.8</formula>
    </cfRule>
    <cfRule type="cellIs" dxfId="517" priority="322" operator="greaterThanOrEqual">
      <formula>1</formula>
    </cfRule>
    <cfRule type="cellIs" dxfId="516" priority="321" operator="between">
      <formula>0.8</formula>
      <formula>0.9999</formula>
    </cfRule>
  </conditionalFormatting>
  <conditionalFormatting sqref="H472:H483">
    <cfRule type="cellIs" dxfId="515" priority="331" operator="greaterThanOrEqual">
      <formula>1</formula>
    </cfRule>
    <cfRule type="cellIs" dxfId="514" priority="330" operator="between">
      <formula>0.8</formula>
      <formula>0.9999</formula>
    </cfRule>
    <cfRule type="cellIs" dxfId="513" priority="329" operator="lessThan">
      <formula>0.8</formula>
    </cfRule>
  </conditionalFormatting>
  <conditionalFormatting sqref="H485:H496">
    <cfRule type="cellIs" dxfId="512" priority="340" operator="greaterThanOrEqual">
      <formula>1</formula>
    </cfRule>
    <cfRule type="cellIs" dxfId="511" priority="338" operator="lessThan">
      <formula>0.8</formula>
    </cfRule>
    <cfRule type="cellIs" dxfId="510" priority="339" operator="between">
      <formula>0.8</formula>
      <formula>0.9999</formula>
    </cfRule>
  </conditionalFormatting>
  <conditionalFormatting sqref="H498:H509">
    <cfRule type="cellIs" dxfId="509" priority="349" operator="greaterThanOrEqual">
      <formula>1</formula>
    </cfRule>
    <cfRule type="cellIs" dxfId="508" priority="348" operator="between">
      <formula>0.8</formula>
      <formula>0.9999</formula>
    </cfRule>
    <cfRule type="cellIs" dxfId="507" priority="347" operator="lessThan">
      <formula>0.8</formula>
    </cfRule>
  </conditionalFormatting>
  <conditionalFormatting sqref="H511:H522">
    <cfRule type="cellIs" dxfId="506" priority="356" operator="lessThan">
      <formula>0.8</formula>
    </cfRule>
    <cfRule type="cellIs" dxfId="505" priority="358" operator="greaterThanOrEqual">
      <formula>1</formula>
    </cfRule>
    <cfRule type="cellIs" dxfId="504" priority="357" operator="between">
      <formula>0.8</formula>
      <formula>0.9999</formula>
    </cfRule>
  </conditionalFormatting>
  <conditionalFormatting sqref="H524:H535">
    <cfRule type="cellIs" dxfId="503" priority="367" operator="greaterThanOrEqual">
      <formula>1</formula>
    </cfRule>
    <cfRule type="cellIs" dxfId="502" priority="366" operator="between">
      <formula>0.8</formula>
      <formula>0.9999</formula>
    </cfRule>
    <cfRule type="cellIs" dxfId="501" priority="365" operator="lessThan">
      <formula>0.8</formula>
    </cfRule>
  </conditionalFormatting>
  <conditionalFormatting sqref="H537:H548">
    <cfRule type="cellIs" dxfId="500" priority="375" operator="between">
      <formula>0.8</formula>
      <formula>0.9999</formula>
    </cfRule>
    <cfRule type="cellIs" dxfId="499" priority="376" operator="greaterThanOrEqual">
      <formula>1</formula>
    </cfRule>
    <cfRule type="cellIs" dxfId="498" priority="374" operator="lessThan">
      <formula>0.8</formula>
    </cfRule>
  </conditionalFormatting>
  <conditionalFormatting sqref="H550:H561">
    <cfRule type="cellIs" dxfId="497" priority="383" operator="lessThan">
      <formula>0.8</formula>
    </cfRule>
    <cfRule type="cellIs" dxfId="496" priority="385" operator="greaterThanOrEqual">
      <formula>1</formula>
    </cfRule>
    <cfRule type="cellIs" dxfId="495" priority="384" operator="between">
      <formula>0.8</formula>
      <formula>0.9999</formula>
    </cfRule>
  </conditionalFormatting>
  <conditionalFormatting sqref="H563:H574">
    <cfRule type="cellIs" dxfId="494" priority="392" operator="lessThan">
      <formula>0.8</formula>
    </cfRule>
    <cfRule type="cellIs" dxfId="493" priority="394" operator="greaterThanOrEqual">
      <formula>1</formula>
    </cfRule>
    <cfRule type="cellIs" dxfId="492" priority="393" operator="between">
      <formula>0.8</formula>
      <formula>0.9999</formula>
    </cfRule>
  </conditionalFormatting>
  <conditionalFormatting sqref="H576:H587">
    <cfRule type="cellIs" dxfId="491" priority="401" operator="lessThan">
      <formula>0.8</formula>
    </cfRule>
    <cfRule type="cellIs" dxfId="490" priority="403" operator="greaterThanOrEqual">
      <formula>1</formula>
    </cfRule>
    <cfRule type="cellIs" dxfId="489" priority="402" operator="between">
      <formula>0.8</formula>
      <formula>0.9999</formula>
    </cfRule>
  </conditionalFormatting>
  <conditionalFormatting sqref="H589:H600">
    <cfRule type="cellIs" dxfId="488" priority="411" operator="between">
      <formula>0.8</formula>
      <formula>0.9999</formula>
    </cfRule>
    <cfRule type="cellIs" dxfId="487" priority="412" operator="greaterThanOrEqual">
      <formula>1</formula>
    </cfRule>
    <cfRule type="cellIs" dxfId="486" priority="410" operator="lessThan">
      <formula>0.8</formula>
    </cfRule>
  </conditionalFormatting>
  <conditionalFormatting sqref="H602:H613">
    <cfRule type="cellIs" dxfId="485" priority="420" operator="between">
      <formula>0.8</formula>
      <formula>0.9999</formula>
    </cfRule>
    <cfRule type="cellIs" dxfId="484" priority="421" operator="greaterThanOrEqual">
      <formula>1</formula>
    </cfRule>
    <cfRule type="cellIs" dxfId="483" priority="419" operator="lessThan">
      <formula>0.8</formula>
    </cfRule>
  </conditionalFormatting>
  <conditionalFormatting sqref="H615:H626">
    <cfRule type="cellIs" dxfId="482" priority="428" operator="lessThan">
      <formula>0.8</formula>
    </cfRule>
    <cfRule type="cellIs" dxfId="481" priority="430" operator="greaterThanOrEqual">
      <formula>1</formula>
    </cfRule>
    <cfRule type="cellIs" dxfId="480" priority="429" operator="between">
      <formula>0.8</formula>
      <formula>0.9999</formula>
    </cfRule>
  </conditionalFormatting>
  <conditionalFormatting sqref="H628:H639">
    <cfRule type="cellIs" dxfId="479" priority="438" operator="between">
      <formula>0.8</formula>
      <formula>0.9999</formula>
    </cfRule>
    <cfRule type="cellIs" dxfId="478" priority="437" operator="lessThan">
      <formula>0.8</formula>
    </cfRule>
    <cfRule type="cellIs" dxfId="477" priority="439" operator="greaterThanOrEqual">
      <formula>1</formula>
    </cfRule>
  </conditionalFormatting>
  <conditionalFormatting sqref="H641:H652">
    <cfRule type="cellIs" dxfId="476" priority="446" operator="lessThan">
      <formula>0.8</formula>
    </cfRule>
    <cfRule type="cellIs" dxfId="475" priority="447" operator="between">
      <formula>0.8</formula>
      <formula>0.9999</formula>
    </cfRule>
    <cfRule type="cellIs" dxfId="474" priority="448" operator="greaterThanOrEqual">
      <formula>1</formula>
    </cfRule>
  </conditionalFormatting>
  <conditionalFormatting sqref="H654:H665">
    <cfRule type="cellIs" dxfId="473" priority="456" operator="between">
      <formula>0.8</formula>
      <formula>0.9999</formula>
    </cfRule>
    <cfRule type="cellIs" dxfId="472" priority="455" operator="lessThan">
      <formula>0.8</formula>
    </cfRule>
    <cfRule type="cellIs" dxfId="471" priority="457" operator="greaterThanOrEqual">
      <formula>1</formula>
    </cfRule>
  </conditionalFormatting>
  <conditionalFormatting sqref="H667:H678">
    <cfRule type="cellIs" dxfId="470" priority="464" operator="lessThan">
      <formula>0.8</formula>
    </cfRule>
    <cfRule type="cellIs" dxfId="469" priority="465" operator="between">
      <formula>0.8</formula>
      <formula>0.9999</formula>
    </cfRule>
    <cfRule type="cellIs" dxfId="468" priority="466" operator="greaterThanOrEqual">
      <formula>1</formula>
    </cfRule>
  </conditionalFormatting>
  <conditionalFormatting sqref="H680:H691">
    <cfRule type="cellIs" dxfId="467" priority="474" operator="between">
      <formula>0.8</formula>
      <formula>0.9999</formula>
    </cfRule>
    <cfRule type="cellIs" dxfId="466" priority="473" operator="lessThan">
      <formula>0.8</formula>
    </cfRule>
    <cfRule type="cellIs" dxfId="465" priority="475" operator="greaterThanOrEqual">
      <formula>1</formula>
    </cfRule>
  </conditionalFormatting>
  <conditionalFormatting sqref="H693:H704">
    <cfRule type="cellIs" dxfId="464" priority="482" operator="lessThan">
      <formula>0.8</formula>
    </cfRule>
    <cfRule type="cellIs" dxfId="463" priority="483" operator="between">
      <formula>0.8</formula>
      <formula>0.9999</formula>
    </cfRule>
    <cfRule type="cellIs" dxfId="462" priority="484" operator="greaterThanOrEqual">
      <formula>1</formula>
    </cfRule>
  </conditionalFormatting>
  <conditionalFormatting sqref="H706:H717">
    <cfRule type="cellIs" dxfId="461" priority="493" operator="greaterThanOrEqual">
      <formula>1</formula>
    </cfRule>
    <cfRule type="cellIs" dxfId="460" priority="492" operator="between">
      <formula>0.8</formula>
      <formula>0.9999</formula>
    </cfRule>
    <cfRule type="cellIs" dxfId="459" priority="491" operator="lessThan">
      <formula>0.8</formula>
    </cfRule>
  </conditionalFormatting>
  <conditionalFormatting sqref="H719:H730">
    <cfRule type="cellIs" dxfId="458" priority="500" operator="lessThan">
      <formula>0.8</formula>
    </cfRule>
    <cfRule type="cellIs" dxfId="457" priority="501" operator="between">
      <formula>0.8</formula>
      <formula>0.9999</formula>
    </cfRule>
    <cfRule type="cellIs" dxfId="456" priority="502" operator="greaterThanOrEqual">
      <formula>1</formula>
    </cfRule>
  </conditionalFormatting>
  <conditionalFormatting sqref="H732:H743">
    <cfRule type="cellIs" dxfId="455" priority="510" operator="between">
      <formula>0.8</formula>
      <formula>0.9999</formula>
    </cfRule>
    <cfRule type="cellIs" dxfId="454" priority="509" operator="lessThan">
      <formula>0.8</formula>
    </cfRule>
    <cfRule type="cellIs" dxfId="453" priority="511" operator="greaterThanOrEqual">
      <formula>1</formula>
    </cfRule>
  </conditionalFormatting>
  <conditionalFormatting sqref="H745:H756">
    <cfRule type="cellIs" dxfId="452" priority="518" operator="lessThan">
      <formula>0.8</formula>
    </cfRule>
    <cfRule type="cellIs" dxfId="451" priority="519" operator="between">
      <formula>0.8</formula>
      <formula>0.9999</formula>
    </cfRule>
    <cfRule type="cellIs" dxfId="450" priority="520" operator="greaterThanOrEqual">
      <formula>1</formula>
    </cfRule>
  </conditionalFormatting>
  <conditionalFormatting sqref="H758:H769">
    <cfRule type="cellIs" dxfId="449" priority="528" operator="between">
      <formula>0.8</formula>
      <formula>0.9999</formula>
    </cfRule>
    <cfRule type="cellIs" dxfId="448" priority="527" operator="lessThan">
      <formula>0.8</formula>
    </cfRule>
    <cfRule type="cellIs" dxfId="447" priority="529" operator="greaterThanOrEqual">
      <formula>1</formula>
    </cfRule>
  </conditionalFormatting>
  <conditionalFormatting sqref="H771:H782">
    <cfRule type="cellIs" dxfId="446" priority="536" operator="lessThan">
      <formula>0.8</formula>
    </cfRule>
    <cfRule type="cellIs" dxfId="445" priority="538" operator="greaterThanOrEqual">
      <formula>1</formula>
    </cfRule>
    <cfRule type="cellIs" dxfId="444" priority="537" operator="between">
      <formula>0.8</formula>
      <formula>0.9999</formula>
    </cfRule>
  </conditionalFormatting>
  <conditionalFormatting sqref="H784:H795">
    <cfRule type="cellIs" dxfId="443" priority="547" operator="greaterThanOrEqual">
      <formula>1</formula>
    </cfRule>
    <cfRule type="cellIs" dxfId="442" priority="545" operator="lessThan">
      <formula>0.8</formula>
    </cfRule>
    <cfRule type="cellIs" dxfId="441" priority="546" operator="between">
      <formula>0.8</formula>
      <formula>0.9999</formula>
    </cfRule>
  </conditionalFormatting>
  <conditionalFormatting sqref="H797:H808">
    <cfRule type="cellIs" dxfId="440" priority="556" operator="greaterThanOrEqual">
      <formula>1</formula>
    </cfRule>
    <cfRule type="cellIs" dxfId="439" priority="555" operator="between">
      <formula>0.8</formula>
      <formula>0.9999</formula>
    </cfRule>
    <cfRule type="cellIs" dxfId="438" priority="554" operator="lessThan">
      <formula>0.8</formula>
    </cfRule>
  </conditionalFormatting>
  <conditionalFormatting sqref="H810:H821">
    <cfRule type="cellIs" dxfId="437" priority="564" operator="between">
      <formula>0.8</formula>
      <formula>0.9999</formula>
    </cfRule>
    <cfRule type="cellIs" dxfId="436" priority="565" operator="greaterThanOrEqual">
      <formula>1</formula>
    </cfRule>
    <cfRule type="cellIs" dxfId="435" priority="563" operator="lessThan">
      <formula>0.8</formula>
    </cfRule>
  </conditionalFormatting>
  <conditionalFormatting sqref="H823:H834">
    <cfRule type="cellIs" dxfId="434" priority="574" operator="greaterThanOrEqual">
      <formula>1</formula>
    </cfRule>
    <cfRule type="cellIs" dxfId="433" priority="573" operator="between">
      <formula>0.8</formula>
      <formula>0.9999</formula>
    </cfRule>
    <cfRule type="cellIs" dxfId="432" priority="572" operator="lessThan">
      <formula>0.8</formula>
    </cfRule>
  </conditionalFormatting>
  <conditionalFormatting sqref="K4:K15">
    <cfRule type="cellIs" dxfId="431" priority="10" operator="greaterThanOrEqual">
      <formula>1</formula>
    </cfRule>
    <cfRule type="cellIs" dxfId="430" priority="9" operator="between">
      <formula>0.8</formula>
      <formula>0.9999</formula>
    </cfRule>
    <cfRule type="cellIs" dxfId="429" priority="8" operator="lessThan">
      <formula>0.8</formula>
    </cfRule>
  </conditionalFormatting>
  <conditionalFormatting sqref="K17:K28">
    <cfRule type="cellIs" dxfId="428" priority="18" operator="between">
      <formula>0.8</formula>
      <formula>0.9999</formula>
    </cfRule>
    <cfRule type="cellIs" dxfId="427" priority="19" operator="greaterThanOrEqual">
      <formula>1</formula>
    </cfRule>
    <cfRule type="cellIs" dxfId="426" priority="17" operator="lessThan">
      <formula>0.8</formula>
    </cfRule>
  </conditionalFormatting>
  <conditionalFormatting sqref="K30:K41">
    <cfRule type="cellIs" dxfId="425" priority="27" operator="between">
      <formula>0.8</formula>
      <formula>0.9999</formula>
    </cfRule>
    <cfRule type="cellIs" dxfId="424" priority="26" operator="lessThan">
      <formula>0.8</formula>
    </cfRule>
    <cfRule type="cellIs" dxfId="423" priority="28" operator="greaterThanOrEqual">
      <formula>1</formula>
    </cfRule>
  </conditionalFormatting>
  <conditionalFormatting sqref="K43:K54">
    <cfRule type="cellIs" dxfId="422" priority="35" operator="lessThan">
      <formula>0.8</formula>
    </cfRule>
    <cfRule type="cellIs" dxfId="421" priority="37" operator="greaterThanOrEqual">
      <formula>1</formula>
    </cfRule>
    <cfRule type="cellIs" dxfId="420" priority="36" operator="between">
      <formula>0.8</formula>
      <formula>0.9999</formula>
    </cfRule>
  </conditionalFormatting>
  <conditionalFormatting sqref="K56:K67">
    <cfRule type="cellIs" dxfId="419" priority="44" operator="lessThan">
      <formula>0.8</formula>
    </cfRule>
    <cfRule type="cellIs" dxfId="418" priority="45" operator="between">
      <formula>0.8</formula>
      <formula>0.9999</formula>
    </cfRule>
    <cfRule type="cellIs" dxfId="417" priority="46" operator="greaterThanOrEqual">
      <formula>1</formula>
    </cfRule>
  </conditionalFormatting>
  <conditionalFormatting sqref="K69:K80">
    <cfRule type="cellIs" dxfId="416" priority="55" operator="greaterThanOrEqual">
      <formula>1</formula>
    </cfRule>
    <cfRule type="cellIs" dxfId="415" priority="53" operator="lessThan">
      <formula>0.8</formula>
    </cfRule>
    <cfRule type="cellIs" dxfId="414" priority="54" operator="between">
      <formula>0.8</formula>
      <formula>0.9999</formula>
    </cfRule>
  </conditionalFormatting>
  <conditionalFormatting sqref="K82:K93">
    <cfRule type="cellIs" dxfId="413" priority="62" operator="lessThan">
      <formula>0.8</formula>
    </cfRule>
    <cfRule type="cellIs" dxfId="412" priority="63" operator="between">
      <formula>0.8</formula>
      <formula>0.9999</formula>
    </cfRule>
    <cfRule type="cellIs" dxfId="411" priority="64" operator="greaterThanOrEqual">
      <formula>1</formula>
    </cfRule>
  </conditionalFormatting>
  <conditionalFormatting sqref="K95:K106">
    <cfRule type="cellIs" dxfId="410" priority="73" operator="greaterThanOrEqual">
      <formula>1</formula>
    </cfRule>
    <cfRule type="cellIs" dxfId="409" priority="71" operator="lessThan">
      <formula>0.8</formula>
    </cfRule>
    <cfRule type="cellIs" dxfId="408" priority="72" operator="between">
      <formula>0.8</formula>
      <formula>0.9999</formula>
    </cfRule>
  </conditionalFormatting>
  <conditionalFormatting sqref="K108:K119">
    <cfRule type="cellIs" dxfId="407" priority="82" operator="greaterThanOrEqual">
      <formula>1</formula>
    </cfRule>
    <cfRule type="cellIs" dxfId="406" priority="81" operator="between">
      <formula>0.8</formula>
      <formula>0.9999</formula>
    </cfRule>
    <cfRule type="cellIs" dxfId="405" priority="80" operator="lessThan">
      <formula>0.8</formula>
    </cfRule>
  </conditionalFormatting>
  <conditionalFormatting sqref="K121:K132">
    <cfRule type="cellIs" dxfId="404" priority="91" operator="greaterThanOrEqual">
      <formula>1</formula>
    </cfRule>
    <cfRule type="cellIs" dxfId="403" priority="89" operator="lessThan">
      <formula>0.8</formula>
    </cfRule>
    <cfRule type="cellIs" dxfId="402" priority="90" operator="between">
      <formula>0.8</formula>
      <formula>0.9999</formula>
    </cfRule>
  </conditionalFormatting>
  <conditionalFormatting sqref="K134:K145">
    <cfRule type="cellIs" dxfId="401" priority="98" operator="lessThan">
      <formula>0.8</formula>
    </cfRule>
    <cfRule type="cellIs" dxfId="400" priority="99" operator="between">
      <formula>0.8</formula>
      <formula>0.9999</formula>
    </cfRule>
    <cfRule type="cellIs" dxfId="399" priority="100" operator="greaterThanOrEqual">
      <formula>1</formula>
    </cfRule>
  </conditionalFormatting>
  <conditionalFormatting sqref="K147:K158">
    <cfRule type="cellIs" dxfId="398" priority="107" operator="lessThan">
      <formula>0.8</formula>
    </cfRule>
    <cfRule type="cellIs" dxfId="397" priority="109" operator="greaterThanOrEqual">
      <formula>1</formula>
    </cfRule>
    <cfRule type="cellIs" dxfId="396" priority="108" operator="between">
      <formula>0.8</formula>
      <formula>0.9999</formula>
    </cfRule>
  </conditionalFormatting>
  <conditionalFormatting sqref="K160:K171">
    <cfRule type="cellIs" dxfId="395" priority="118" operator="greaterThanOrEqual">
      <formula>1</formula>
    </cfRule>
    <cfRule type="cellIs" dxfId="394" priority="117" operator="between">
      <formula>0.8</formula>
      <formula>0.9999</formula>
    </cfRule>
    <cfRule type="cellIs" dxfId="393" priority="116" operator="lessThan">
      <formula>0.8</formula>
    </cfRule>
  </conditionalFormatting>
  <conditionalFormatting sqref="K173:K184">
    <cfRule type="cellIs" dxfId="392" priority="126" operator="between">
      <formula>0.8</formula>
      <formula>0.9999</formula>
    </cfRule>
    <cfRule type="cellIs" dxfId="391" priority="127" operator="greaterThanOrEqual">
      <formula>1</formula>
    </cfRule>
    <cfRule type="cellIs" dxfId="390" priority="125" operator="lessThan">
      <formula>0.8</formula>
    </cfRule>
  </conditionalFormatting>
  <conditionalFormatting sqref="K186:K197">
    <cfRule type="cellIs" dxfId="389" priority="134" operator="lessThan">
      <formula>0.8</formula>
    </cfRule>
    <cfRule type="cellIs" dxfId="388" priority="135" operator="between">
      <formula>0.8</formula>
      <formula>0.9999</formula>
    </cfRule>
    <cfRule type="cellIs" dxfId="387" priority="136" operator="greaterThanOrEqual">
      <formula>1</formula>
    </cfRule>
  </conditionalFormatting>
  <conditionalFormatting sqref="K199:K210">
    <cfRule type="cellIs" dxfId="386" priority="143" operator="lessThan">
      <formula>0.8</formula>
    </cfRule>
    <cfRule type="cellIs" dxfId="385" priority="145" operator="greaterThanOrEqual">
      <formula>1</formula>
    </cfRule>
    <cfRule type="cellIs" dxfId="384" priority="144" operator="between">
      <formula>0.8</formula>
      <formula>0.9999</formula>
    </cfRule>
  </conditionalFormatting>
  <conditionalFormatting sqref="K212:K223">
    <cfRule type="cellIs" dxfId="383" priority="154" operator="greaterThanOrEqual">
      <formula>1</formula>
    </cfRule>
    <cfRule type="cellIs" dxfId="382" priority="153" operator="between">
      <formula>0.8</formula>
      <formula>0.9999</formula>
    </cfRule>
    <cfRule type="cellIs" dxfId="381" priority="152" operator="lessThan">
      <formula>0.8</formula>
    </cfRule>
  </conditionalFormatting>
  <conditionalFormatting sqref="K225:K236">
    <cfRule type="cellIs" dxfId="380" priority="163" operator="greaterThanOrEqual">
      <formula>1</formula>
    </cfRule>
    <cfRule type="cellIs" dxfId="379" priority="162" operator="between">
      <formula>0.8</formula>
      <formula>0.9999</formula>
    </cfRule>
    <cfRule type="cellIs" dxfId="378" priority="161" operator="lessThan">
      <formula>0.8</formula>
    </cfRule>
  </conditionalFormatting>
  <conditionalFormatting sqref="K238:K249">
    <cfRule type="cellIs" dxfId="377" priority="170" operator="lessThan">
      <formula>0.8</formula>
    </cfRule>
    <cfRule type="cellIs" dxfId="376" priority="171" operator="between">
      <formula>0.8</formula>
      <formula>0.9999</formula>
    </cfRule>
    <cfRule type="cellIs" dxfId="375" priority="172" operator="greaterThanOrEqual">
      <formula>1</formula>
    </cfRule>
  </conditionalFormatting>
  <conditionalFormatting sqref="K251:K262">
    <cfRule type="cellIs" dxfId="374" priority="179" operator="lessThan">
      <formula>0.8</formula>
    </cfRule>
    <cfRule type="cellIs" dxfId="373" priority="180" operator="between">
      <formula>0.8</formula>
      <formula>0.9999</formula>
    </cfRule>
    <cfRule type="cellIs" dxfId="372" priority="181" operator="greaterThanOrEqual">
      <formula>1</formula>
    </cfRule>
  </conditionalFormatting>
  <conditionalFormatting sqref="K264:K275">
    <cfRule type="cellIs" dxfId="371" priority="188" operator="lessThan">
      <formula>0.8</formula>
    </cfRule>
    <cfRule type="cellIs" dxfId="370" priority="189" operator="between">
      <formula>0.8</formula>
      <formula>0.9999</formula>
    </cfRule>
    <cfRule type="cellIs" dxfId="369" priority="190" operator="greaterThanOrEqual">
      <formula>1</formula>
    </cfRule>
  </conditionalFormatting>
  <conditionalFormatting sqref="K277:K288">
    <cfRule type="cellIs" dxfId="368" priority="199" operator="greaterThanOrEqual">
      <formula>1</formula>
    </cfRule>
    <cfRule type="cellIs" dxfId="367" priority="197" operator="lessThan">
      <formula>0.8</formula>
    </cfRule>
    <cfRule type="cellIs" dxfId="366" priority="198" operator="between">
      <formula>0.8</formula>
      <formula>0.9999</formula>
    </cfRule>
  </conditionalFormatting>
  <conditionalFormatting sqref="K290:K301">
    <cfRule type="cellIs" dxfId="365" priority="206" operator="lessThan">
      <formula>0.8</formula>
    </cfRule>
    <cfRule type="cellIs" dxfId="364" priority="207" operator="between">
      <formula>0.8</formula>
      <formula>0.9999</formula>
    </cfRule>
    <cfRule type="cellIs" dxfId="363" priority="208" operator="greaterThanOrEqual">
      <formula>1</formula>
    </cfRule>
  </conditionalFormatting>
  <conditionalFormatting sqref="K303:K314">
    <cfRule type="cellIs" dxfId="362" priority="217" operator="greaterThanOrEqual">
      <formula>1</formula>
    </cfRule>
    <cfRule type="cellIs" dxfId="361" priority="216" operator="between">
      <formula>0.8</formula>
      <formula>0.9999</formula>
    </cfRule>
    <cfRule type="cellIs" dxfId="360" priority="215" operator="lessThan">
      <formula>0.8</formula>
    </cfRule>
  </conditionalFormatting>
  <conditionalFormatting sqref="K316:K327">
    <cfRule type="cellIs" dxfId="359" priority="226" operator="greaterThanOrEqual">
      <formula>1</formula>
    </cfRule>
    <cfRule type="cellIs" dxfId="358" priority="225" operator="between">
      <formula>0.8</formula>
      <formula>0.9999</formula>
    </cfRule>
    <cfRule type="cellIs" dxfId="357" priority="224" operator="lessThan">
      <formula>0.8</formula>
    </cfRule>
  </conditionalFormatting>
  <conditionalFormatting sqref="K329:K340">
    <cfRule type="cellIs" dxfId="356" priority="234" operator="between">
      <formula>0.8</formula>
      <formula>0.9999</formula>
    </cfRule>
    <cfRule type="cellIs" dxfId="355" priority="233" operator="lessThan">
      <formula>0.8</formula>
    </cfRule>
    <cfRule type="cellIs" dxfId="354" priority="235" operator="greaterThanOrEqual">
      <formula>1</formula>
    </cfRule>
  </conditionalFormatting>
  <conditionalFormatting sqref="K342:K353">
    <cfRule type="cellIs" dxfId="353" priority="242" operator="lessThan">
      <formula>0.8</formula>
    </cfRule>
    <cfRule type="cellIs" dxfId="352" priority="243" operator="between">
      <formula>0.8</formula>
      <formula>0.9999</formula>
    </cfRule>
    <cfRule type="cellIs" dxfId="351" priority="244" operator="greaterThanOrEqual">
      <formula>1</formula>
    </cfRule>
  </conditionalFormatting>
  <conditionalFormatting sqref="K355:K366">
    <cfRule type="cellIs" dxfId="350" priority="252" operator="between">
      <formula>0.8</formula>
      <formula>0.9999</formula>
    </cfRule>
    <cfRule type="cellIs" dxfId="349" priority="253" operator="greaterThanOrEqual">
      <formula>1</formula>
    </cfRule>
    <cfRule type="cellIs" dxfId="348" priority="251" operator="lessThan">
      <formula>0.8</formula>
    </cfRule>
  </conditionalFormatting>
  <conditionalFormatting sqref="K368:K379">
    <cfRule type="cellIs" dxfId="347" priority="262" operator="greaterThanOrEqual">
      <formula>1</formula>
    </cfRule>
    <cfRule type="cellIs" dxfId="346" priority="261" operator="between">
      <formula>0.8</formula>
      <formula>0.9999</formula>
    </cfRule>
    <cfRule type="cellIs" dxfId="345" priority="260" operator="lessThan">
      <formula>0.8</formula>
    </cfRule>
  </conditionalFormatting>
  <conditionalFormatting sqref="K381:K392">
    <cfRule type="cellIs" dxfId="344" priority="271" operator="greaterThanOrEqual">
      <formula>1</formula>
    </cfRule>
    <cfRule type="cellIs" dxfId="343" priority="270" operator="between">
      <formula>0.8</formula>
      <formula>0.9999</formula>
    </cfRule>
    <cfRule type="cellIs" dxfId="342" priority="269" operator="lessThan">
      <formula>0.8</formula>
    </cfRule>
  </conditionalFormatting>
  <conditionalFormatting sqref="K394:K405">
    <cfRule type="cellIs" dxfId="341" priority="278" operator="lessThan">
      <formula>0.8</formula>
    </cfRule>
    <cfRule type="cellIs" dxfId="340" priority="279" operator="between">
      <formula>0.8</formula>
      <formula>0.9999</formula>
    </cfRule>
    <cfRule type="cellIs" dxfId="339" priority="280" operator="greaterThanOrEqual">
      <formula>1</formula>
    </cfRule>
  </conditionalFormatting>
  <conditionalFormatting sqref="K407:K418">
    <cfRule type="cellIs" dxfId="338" priority="289" operator="greaterThanOrEqual">
      <formula>1</formula>
    </cfRule>
    <cfRule type="cellIs" dxfId="337" priority="287" operator="lessThan">
      <formula>0.8</formula>
    </cfRule>
    <cfRule type="cellIs" dxfId="336" priority="288" operator="between">
      <formula>0.8</formula>
      <formula>0.9999</formula>
    </cfRule>
  </conditionalFormatting>
  <conditionalFormatting sqref="K420:K431">
    <cfRule type="cellIs" dxfId="335" priority="298" operator="greaterThanOrEqual">
      <formula>1</formula>
    </cfRule>
    <cfRule type="cellIs" dxfId="334" priority="297" operator="between">
      <formula>0.8</formula>
      <formula>0.9999</formula>
    </cfRule>
    <cfRule type="cellIs" dxfId="333" priority="296" operator="lessThan">
      <formula>0.8</formula>
    </cfRule>
  </conditionalFormatting>
  <conditionalFormatting sqref="K433:K444">
    <cfRule type="cellIs" dxfId="332" priority="305" operator="lessThan">
      <formula>0.8</formula>
    </cfRule>
    <cfRule type="cellIs" dxfId="331" priority="306" operator="between">
      <formula>0.8</formula>
      <formula>0.9999</formula>
    </cfRule>
    <cfRule type="cellIs" dxfId="330" priority="307" operator="greaterThanOrEqual">
      <formula>1</formula>
    </cfRule>
  </conditionalFormatting>
  <conditionalFormatting sqref="K446:K457">
    <cfRule type="cellIs" dxfId="329" priority="316" operator="greaterThanOrEqual">
      <formula>1</formula>
    </cfRule>
    <cfRule type="cellIs" dxfId="328" priority="315" operator="between">
      <formula>0.8</formula>
      <formula>0.9999</formula>
    </cfRule>
    <cfRule type="cellIs" dxfId="327" priority="314" operator="lessThan">
      <formula>0.8</formula>
    </cfRule>
  </conditionalFormatting>
  <conditionalFormatting sqref="K459:K470">
    <cfRule type="cellIs" dxfId="326" priority="325" operator="greaterThanOrEqual">
      <formula>1</formula>
    </cfRule>
    <cfRule type="cellIs" dxfId="325" priority="324" operator="between">
      <formula>0.8</formula>
      <formula>0.9999</formula>
    </cfRule>
    <cfRule type="cellIs" dxfId="324" priority="323" operator="lessThan">
      <formula>0.8</formula>
    </cfRule>
  </conditionalFormatting>
  <conditionalFormatting sqref="K472:K483">
    <cfRule type="cellIs" dxfId="323" priority="333" operator="between">
      <formula>0.8</formula>
      <formula>0.9999</formula>
    </cfRule>
    <cfRule type="cellIs" dxfId="322" priority="332" operator="lessThan">
      <formula>0.8</formula>
    </cfRule>
    <cfRule type="cellIs" dxfId="321" priority="334" operator="greaterThanOrEqual">
      <formula>1</formula>
    </cfRule>
  </conditionalFormatting>
  <conditionalFormatting sqref="K485:K496">
    <cfRule type="cellIs" dxfId="320" priority="342" operator="between">
      <formula>0.8</formula>
      <formula>0.9999</formula>
    </cfRule>
    <cfRule type="cellIs" dxfId="319" priority="341" operator="lessThan">
      <formula>0.8</formula>
    </cfRule>
    <cfRule type="cellIs" dxfId="318" priority="343" operator="greaterThanOrEqual">
      <formula>1</formula>
    </cfRule>
  </conditionalFormatting>
  <conditionalFormatting sqref="K498:K509">
    <cfRule type="cellIs" dxfId="317" priority="352" operator="greaterThanOrEqual">
      <formula>1</formula>
    </cfRule>
    <cfRule type="cellIs" dxfId="316" priority="350" operator="lessThan">
      <formula>0.8</formula>
    </cfRule>
    <cfRule type="cellIs" dxfId="315" priority="351" operator="between">
      <formula>0.8</formula>
      <formula>0.9999</formula>
    </cfRule>
  </conditionalFormatting>
  <conditionalFormatting sqref="K511:K522">
    <cfRule type="cellIs" dxfId="314" priority="361" operator="greaterThanOrEqual">
      <formula>1</formula>
    </cfRule>
    <cfRule type="cellIs" dxfId="313" priority="359" operator="lessThan">
      <formula>0.8</formula>
    </cfRule>
    <cfRule type="cellIs" dxfId="312" priority="360" operator="between">
      <formula>0.8</formula>
      <formula>0.9999</formula>
    </cfRule>
  </conditionalFormatting>
  <conditionalFormatting sqref="K524:K535">
    <cfRule type="cellIs" dxfId="311" priority="368" operator="lessThan">
      <formula>0.8</formula>
    </cfRule>
    <cfRule type="cellIs" dxfId="310" priority="369" operator="between">
      <formula>0.8</formula>
      <formula>0.9999</formula>
    </cfRule>
    <cfRule type="cellIs" dxfId="309" priority="370" operator="greaterThanOrEqual">
      <formula>1</formula>
    </cfRule>
  </conditionalFormatting>
  <conditionalFormatting sqref="K537:K548">
    <cfRule type="cellIs" dxfId="308" priority="377" operator="lessThan">
      <formula>0.8</formula>
    </cfRule>
    <cfRule type="cellIs" dxfId="307" priority="378" operator="between">
      <formula>0.8</formula>
      <formula>0.9999</formula>
    </cfRule>
    <cfRule type="cellIs" dxfId="306" priority="379" operator="greaterThanOrEqual">
      <formula>1</formula>
    </cfRule>
  </conditionalFormatting>
  <conditionalFormatting sqref="K550:K561">
    <cfRule type="cellIs" dxfId="305" priority="388" operator="greaterThanOrEqual">
      <formula>1</formula>
    </cfRule>
    <cfRule type="cellIs" dxfId="304" priority="387" operator="between">
      <formula>0.8</formula>
      <formula>0.9999</formula>
    </cfRule>
    <cfRule type="cellIs" dxfId="303" priority="386" operator="lessThan">
      <formula>0.8</formula>
    </cfRule>
  </conditionalFormatting>
  <conditionalFormatting sqref="K563:K574">
    <cfRule type="cellIs" dxfId="302" priority="397" operator="greaterThanOrEqual">
      <formula>1</formula>
    </cfRule>
    <cfRule type="cellIs" dxfId="301" priority="396" operator="between">
      <formula>0.8</formula>
      <formula>0.9999</formula>
    </cfRule>
    <cfRule type="cellIs" dxfId="300" priority="395" operator="lessThan">
      <formula>0.8</formula>
    </cfRule>
  </conditionalFormatting>
  <conditionalFormatting sqref="K576:K587">
    <cfRule type="cellIs" dxfId="299" priority="406" operator="greaterThanOrEqual">
      <formula>1</formula>
    </cfRule>
    <cfRule type="cellIs" dxfId="298" priority="404" operator="lessThan">
      <formula>0.8</formula>
    </cfRule>
    <cfRule type="cellIs" dxfId="297" priority="405" operator="between">
      <formula>0.8</formula>
      <formula>0.9999</formula>
    </cfRule>
  </conditionalFormatting>
  <conditionalFormatting sqref="K589:K600">
    <cfRule type="cellIs" dxfId="296" priority="413" operator="lessThan">
      <formula>0.8</formula>
    </cfRule>
    <cfRule type="cellIs" dxfId="295" priority="415" operator="greaterThanOrEqual">
      <formula>1</formula>
    </cfRule>
    <cfRule type="cellIs" dxfId="294" priority="414" operator="between">
      <formula>0.8</formula>
      <formula>0.9999</formula>
    </cfRule>
  </conditionalFormatting>
  <conditionalFormatting sqref="K602:K613">
    <cfRule type="cellIs" dxfId="293" priority="422" operator="lessThan">
      <formula>0.8</formula>
    </cfRule>
    <cfRule type="cellIs" dxfId="292" priority="423" operator="between">
      <formula>0.8</formula>
      <formula>0.9999</formula>
    </cfRule>
    <cfRule type="cellIs" dxfId="291" priority="424" operator="greaterThanOrEqual">
      <formula>1</formula>
    </cfRule>
  </conditionalFormatting>
  <conditionalFormatting sqref="K615:K626">
    <cfRule type="cellIs" dxfId="290" priority="431" operator="lessThan">
      <formula>0.8</formula>
    </cfRule>
    <cfRule type="cellIs" dxfId="289" priority="433" operator="greaterThanOrEqual">
      <formula>1</formula>
    </cfRule>
    <cfRule type="cellIs" dxfId="288" priority="432" operator="between">
      <formula>0.8</formula>
      <formula>0.9999</formula>
    </cfRule>
  </conditionalFormatting>
  <conditionalFormatting sqref="K628:K639">
    <cfRule type="cellIs" dxfId="287" priority="441" operator="between">
      <formula>0.8</formula>
      <formula>0.9999</formula>
    </cfRule>
    <cfRule type="cellIs" dxfId="286" priority="440" operator="lessThan">
      <formula>0.8</formula>
    </cfRule>
    <cfRule type="cellIs" dxfId="285" priority="442" operator="greaterThanOrEqual">
      <formula>1</formula>
    </cfRule>
  </conditionalFormatting>
  <conditionalFormatting sqref="K641:K652">
    <cfRule type="cellIs" dxfId="284" priority="449" operator="lessThan">
      <formula>0.8</formula>
    </cfRule>
    <cfRule type="cellIs" dxfId="283" priority="450" operator="between">
      <formula>0.8</formula>
      <formula>0.9999</formula>
    </cfRule>
    <cfRule type="cellIs" dxfId="282" priority="451" operator="greaterThanOrEqual">
      <formula>1</formula>
    </cfRule>
  </conditionalFormatting>
  <conditionalFormatting sqref="K654:K665">
    <cfRule type="cellIs" dxfId="281" priority="458" operator="lessThan">
      <formula>0.8</formula>
    </cfRule>
    <cfRule type="cellIs" dxfId="280" priority="459" operator="between">
      <formula>0.8</formula>
      <formula>0.9999</formula>
    </cfRule>
    <cfRule type="cellIs" dxfId="279" priority="460" operator="greaterThanOrEqual">
      <formula>1</formula>
    </cfRule>
  </conditionalFormatting>
  <conditionalFormatting sqref="K667:K678">
    <cfRule type="cellIs" dxfId="278" priority="467" operator="lessThan">
      <formula>0.8</formula>
    </cfRule>
    <cfRule type="cellIs" dxfId="277" priority="469" operator="greaterThanOrEqual">
      <formula>1</formula>
    </cfRule>
    <cfRule type="cellIs" dxfId="276" priority="468" operator="between">
      <formula>0.8</formula>
      <formula>0.9999</formula>
    </cfRule>
  </conditionalFormatting>
  <conditionalFormatting sqref="K680:K691">
    <cfRule type="cellIs" dxfId="275" priority="478" operator="greaterThanOrEqual">
      <formula>1</formula>
    </cfRule>
    <cfRule type="cellIs" dxfId="274" priority="477" operator="between">
      <formula>0.8</formula>
      <formula>0.9999</formula>
    </cfRule>
    <cfRule type="cellIs" dxfId="273" priority="476" operator="lessThan">
      <formula>0.8</formula>
    </cfRule>
  </conditionalFormatting>
  <conditionalFormatting sqref="K693:K704">
    <cfRule type="cellIs" dxfId="272" priority="487" operator="greaterThanOrEqual">
      <formula>1</formula>
    </cfRule>
    <cfRule type="cellIs" dxfId="271" priority="486" operator="between">
      <formula>0.8</formula>
      <formula>0.9999</formula>
    </cfRule>
    <cfRule type="cellIs" dxfId="270" priority="485" operator="lessThan">
      <formula>0.8</formula>
    </cfRule>
  </conditionalFormatting>
  <conditionalFormatting sqref="K706:K717">
    <cfRule type="cellIs" dxfId="269" priority="496" operator="greaterThanOrEqual">
      <formula>1</formula>
    </cfRule>
    <cfRule type="cellIs" dxfId="268" priority="495" operator="between">
      <formula>0.8</formula>
      <formula>0.9999</formula>
    </cfRule>
    <cfRule type="cellIs" dxfId="267" priority="494" operator="lessThan">
      <formula>0.8</formula>
    </cfRule>
  </conditionalFormatting>
  <conditionalFormatting sqref="K719:K730">
    <cfRule type="cellIs" dxfId="266" priority="505" operator="greaterThanOrEqual">
      <formula>1</formula>
    </cfRule>
    <cfRule type="cellIs" dxfId="265" priority="504" operator="between">
      <formula>0.8</formula>
      <formula>0.9999</formula>
    </cfRule>
    <cfRule type="cellIs" dxfId="264" priority="503" operator="lessThan">
      <formula>0.8</formula>
    </cfRule>
  </conditionalFormatting>
  <conditionalFormatting sqref="K732:K743">
    <cfRule type="cellIs" dxfId="263" priority="513" operator="between">
      <formula>0.8</formula>
      <formula>0.9999</formula>
    </cfRule>
    <cfRule type="cellIs" dxfId="262" priority="514" operator="greaterThanOrEqual">
      <formula>1</formula>
    </cfRule>
    <cfRule type="cellIs" dxfId="261" priority="512" operator="lessThan">
      <formula>0.8</formula>
    </cfRule>
  </conditionalFormatting>
  <conditionalFormatting sqref="K745:K756">
    <cfRule type="cellIs" dxfId="260" priority="523" operator="greaterThanOrEqual">
      <formula>1</formula>
    </cfRule>
    <cfRule type="cellIs" dxfId="259" priority="522" operator="between">
      <formula>0.8</formula>
      <formula>0.9999</formula>
    </cfRule>
    <cfRule type="cellIs" dxfId="258" priority="521" operator="lessThan">
      <formula>0.8</formula>
    </cfRule>
  </conditionalFormatting>
  <conditionalFormatting sqref="K758:K769">
    <cfRule type="cellIs" dxfId="257" priority="532" operator="greaterThanOrEqual">
      <formula>1</formula>
    </cfRule>
    <cfRule type="cellIs" dxfId="256" priority="531" operator="between">
      <formula>0.8</formula>
      <formula>0.9999</formula>
    </cfRule>
    <cfRule type="cellIs" dxfId="255" priority="530" operator="lessThan">
      <formula>0.8</formula>
    </cfRule>
  </conditionalFormatting>
  <conditionalFormatting sqref="K771:K782">
    <cfRule type="cellIs" dxfId="254" priority="539" operator="lessThan">
      <formula>0.8</formula>
    </cfRule>
    <cfRule type="cellIs" dxfId="253" priority="540" operator="between">
      <formula>0.8</formula>
      <formula>0.9999</formula>
    </cfRule>
    <cfRule type="cellIs" dxfId="252" priority="541" operator="greaterThanOrEqual">
      <formula>1</formula>
    </cfRule>
  </conditionalFormatting>
  <conditionalFormatting sqref="K784:K795">
    <cfRule type="cellIs" dxfId="251" priority="548" operator="lessThan">
      <formula>0.8</formula>
    </cfRule>
    <cfRule type="cellIs" dxfId="250" priority="549" operator="between">
      <formula>0.8</formula>
      <formula>0.9999</formula>
    </cfRule>
    <cfRule type="cellIs" dxfId="249" priority="550" operator="greaterThanOrEqual">
      <formula>1</formula>
    </cfRule>
  </conditionalFormatting>
  <conditionalFormatting sqref="K797:K808">
    <cfRule type="cellIs" dxfId="248" priority="557" operator="lessThan">
      <formula>0.8</formula>
    </cfRule>
    <cfRule type="cellIs" dxfId="247" priority="558" operator="between">
      <formula>0.8</formula>
      <formula>0.9999</formula>
    </cfRule>
    <cfRule type="cellIs" dxfId="246" priority="559" operator="greaterThanOrEqual">
      <formula>1</formula>
    </cfRule>
  </conditionalFormatting>
  <conditionalFormatting sqref="K810:K821">
    <cfRule type="cellIs" dxfId="245" priority="568" operator="greaterThanOrEqual">
      <formula>1</formula>
    </cfRule>
    <cfRule type="cellIs" dxfId="244" priority="567" operator="between">
      <formula>0.8</formula>
      <formula>0.9999</formula>
    </cfRule>
    <cfRule type="cellIs" dxfId="243" priority="566" operator="lessThan">
      <formula>0.8</formula>
    </cfRule>
  </conditionalFormatting>
  <conditionalFormatting sqref="K823:K834">
    <cfRule type="cellIs" dxfId="242" priority="576" operator="between">
      <formula>0.8</formula>
      <formula>0.9999</formula>
    </cfRule>
    <cfRule type="cellIs" dxfId="241" priority="577" operator="greaterThanOrEqual">
      <formula>1</formula>
    </cfRule>
    <cfRule type="cellIs" dxfId="240" priority="575" operator="lessThan">
      <formula>0.8</formula>
    </cfRule>
  </conditionalFormatting>
  <conditionalFormatting sqref="P4:P15">
    <cfRule type="cellIs" dxfId="239" priority="2" operator="lessThan">
      <formula>0.8</formula>
    </cfRule>
    <cfRule type="cellIs" dxfId="238" priority="3" operator="between">
      <formula>0.8</formula>
      <formula>0.9999</formula>
    </cfRule>
    <cfRule type="cellIs" dxfId="237" priority="4" operator="greaterThanOrEqual">
      <formula>1</formula>
    </cfRule>
  </conditionalFormatting>
  <conditionalFormatting sqref="P17:P28">
    <cfRule type="cellIs" dxfId="236" priority="11" operator="lessThan">
      <formula>0.8</formula>
    </cfRule>
    <cfRule type="cellIs" dxfId="235" priority="12" operator="between">
      <formula>0.8</formula>
      <formula>0.9999</formula>
    </cfRule>
    <cfRule type="cellIs" dxfId="234" priority="13" operator="greaterThanOrEqual">
      <formula>1</formula>
    </cfRule>
  </conditionalFormatting>
  <conditionalFormatting sqref="P30:P41">
    <cfRule type="cellIs" dxfId="233" priority="20" operator="lessThan">
      <formula>0.8</formula>
    </cfRule>
    <cfRule type="cellIs" dxfId="232" priority="21" operator="between">
      <formula>0.8</formula>
      <formula>0.9999</formula>
    </cfRule>
    <cfRule type="cellIs" dxfId="231" priority="22" operator="greaterThanOrEqual">
      <formula>1</formula>
    </cfRule>
  </conditionalFormatting>
  <conditionalFormatting sqref="P43:P54">
    <cfRule type="cellIs" dxfId="230" priority="29" operator="lessThan">
      <formula>0.8</formula>
    </cfRule>
    <cfRule type="cellIs" dxfId="229" priority="30" operator="between">
      <formula>0.8</formula>
      <formula>0.9999</formula>
    </cfRule>
    <cfRule type="cellIs" dxfId="228" priority="31" operator="greaterThanOrEqual">
      <formula>1</formula>
    </cfRule>
  </conditionalFormatting>
  <conditionalFormatting sqref="P56:P67">
    <cfRule type="cellIs" dxfId="227" priority="38" operator="lessThan">
      <formula>0.8</formula>
    </cfRule>
    <cfRule type="cellIs" dxfId="226" priority="39" operator="between">
      <formula>0.8</formula>
      <formula>0.9999</formula>
    </cfRule>
    <cfRule type="cellIs" dxfId="225" priority="40" operator="greaterThanOrEqual">
      <formula>1</formula>
    </cfRule>
  </conditionalFormatting>
  <conditionalFormatting sqref="P69:P80">
    <cfRule type="cellIs" dxfId="224" priority="47" operator="lessThan">
      <formula>0.8</formula>
    </cfRule>
    <cfRule type="cellIs" dxfId="223" priority="48" operator="between">
      <formula>0.8</formula>
      <formula>0.9999</formula>
    </cfRule>
    <cfRule type="cellIs" dxfId="222" priority="49" operator="greaterThanOrEqual">
      <formula>1</formula>
    </cfRule>
  </conditionalFormatting>
  <conditionalFormatting sqref="P82:P93">
    <cfRule type="cellIs" dxfId="221" priority="58" operator="greaterThanOrEqual">
      <formula>1</formula>
    </cfRule>
    <cfRule type="cellIs" dxfId="220" priority="56" operator="lessThan">
      <formula>0.8</formula>
    </cfRule>
    <cfRule type="cellIs" dxfId="219" priority="57" operator="between">
      <formula>0.8</formula>
      <formula>0.9999</formula>
    </cfRule>
  </conditionalFormatting>
  <conditionalFormatting sqref="P95:P106">
    <cfRule type="cellIs" dxfId="218" priority="67" operator="greaterThanOrEqual">
      <formula>1</formula>
    </cfRule>
    <cfRule type="cellIs" dxfId="217" priority="66" operator="between">
      <formula>0.8</formula>
      <formula>0.9999</formula>
    </cfRule>
    <cfRule type="cellIs" dxfId="216" priority="65" operator="lessThan">
      <formula>0.8</formula>
    </cfRule>
  </conditionalFormatting>
  <conditionalFormatting sqref="P108:P119">
    <cfRule type="cellIs" dxfId="215" priority="74" operator="lessThan">
      <formula>0.8</formula>
    </cfRule>
    <cfRule type="cellIs" dxfId="214" priority="75" operator="between">
      <formula>0.8</formula>
      <formula>0.9999</formula>
    </cfRule>
    <cfRule type="cellIs" dxfId="213" priority="76" operator="greaterThanOrEqual">
      <formula>1</formula>
    </cfRule>
  </conditionalFormatting>
  <conditionalFormatting sqref="P121:P132">
    <cfRule type="cellIs" dxfId="212" priority="83" operator="lessThan">
      <formula>0.8</formula>
    </cfRule>
    <cfRule type="cellIs" dxfId="211" priority="84" operator="between">
      <formula>0.8</formula>
      <formula>0.9999</formula>
    </cfRule>
    <cfRule type="cellIs" dxfId="210" priority="85" operator="greaterThanOrEqual">
      <formula>1</formula>
    </cfRule>
  </conditionalFormatting>
  <conditionalFormatting sqref="P134:P145">
    <cfRule type="cellIs" dxfId="209" priority="94" operator="greaterThanOrEqual">
      <formula>1</formula>
    </cfRule>
    <cfRule type="cellIs" dxfId="208" priority="92" operator="lessThan">
      <formula>0.8</formula>
    </cfRule>
    <cfRule type="cellIs" dxfId="207" priority="93" operator="between">
      <formula>0.8</formula>
      <formula>0.9999</formula>
    </cfRule>
  </conditionalFormatting>
  <conditionalFormatting sqref="P147:P158">
    <cfRule type="cellIs" dxfId="206" priority="102" operator="between">
      <formula>0.8</formula>
      <formula>0.9999</formula>
    </cfRule>
    <cfRule type="cellIs" dxfId="205" priority="101" operator="lessThan">
      <formula>0.8</formula>
    </cfRule>
    <cfRule type="cellIs" dxfId="204" priority="103" operator="greaterThanOrEqual">
      <formula>1</formula>
    </cfRule>
  </conditionalFormatting>
  <conditionalFormatting sqref="P160:P171">
    <cfRule type="cellIs" dxfId="203" priority="110" operator="lessThan">
      <formula>0.8</formula>
    </cfRule>
    <cfRule type="cellIs" dxfId="202" priority="111" operator="between">
      <formula>0.8</formula>
      <formula>0.9999</formula>
    </cfRule>
    <cfRule type="cellIs" dxfId="201" priority="112" operator="greaterThanOrEqual">
      <formula>1</formula>
    </cfRule>
  </conditionalFormatting>
  <conditionalFormatting sqref="P173:P184">
    <cfRule type="cellIs" dxfId="200" priority="119" operator="lessThan">
      <formula>0.8</formula>
    </cfRule>
    <cfRule type="cellIs" dxfId="199" priority="120" operator="between">
      <formula>0.8</formula>
      <formula>0.9999</formula>
    </cfRule>
    <cfRule type="cellIs" dxfId="198" priority="121" operator="greaterThanOrEqual">
      <formula>1</formula>
    </cfRule>
  </conditionalFormatting>
  <conditionalFormatting sqref="P186:P197">
    <cfRule type="cellIs" dxfId="197" priority="128" operator="lessThan">
      <formula>0.8</formula>
    </cfRule>
    <cfRule type="cellIs" dxfId="196" priority="129" operator="between">
      <formula>0.8</formula>
      <formula>0.9999</formula>
    </cfRule>
    <cfRule type="cellIs" dxfId="195" priority="130" operator="greaterThanOrEqual">
      <formula>1</formula>
    </cfRule>
  </conditionalFormatting>
  <conditionalFormatting sqref="P199:P210">
    <cfRule type="cellIs" dxfId="194" priority="139" operator="greaterThanOrEqual">
      <formula>1</formula>
    </cfRule>
    <cfRule type="cellIs" dxfId="193" priority="137" operator="lessThan">
      <formula>0.8</formula>
    </cfRule>
    <cfRule type="cellIs" dxfId="192" priority="138" operator="between">
      <formula>0.8</formula>
      <formula>0.9999</formula>
    </cfRule>
  </conditionalFormatting>
  <conditionalFormatting sqref="P212:P223">
    <cfRule type="cellIs" dxfId="191" priority="147" operator="between">
      <formula>0.8</formula>
      <formula>0.9999</formula>
    </cfRule>
    <cfRule type="cellIs" dxfId="190" priority="148" operator="greaterThanOrEqual">
      <formula>1</formula>
    </cfRule>
    <cfRule type="cellIs" dxfId="189" priority="146" operator="lessThan">
      <formula>0.8</formula>
    </cfRule>
  </conditionalFormatting>
  <conditionalFormatting sqref="P225:P236">
    <cfRule type="cellIs" dxfId="188" priority="156" operator="between">
      <formula>0.8</formula>
      <formula>0.9999</formula>
    </cfRule>
    <cfRule type="cellIs" dxfId="187" priority="155" operator="lessThan">
      <formula>0.8</formula>
    </cfRule>
    <cfRule type="cellIs" dxfId="186" priority="157" operator="greaterThanOrEqual">
      <formula>1</formula>
    </cfRule>
  </conditionalFormatting>
  <conditionalFormatting sqref="P238:P249">
    <cfRule type="cellIs" dxfId="185" priority="166" operator="greaterThanOrEqual">
      <formula>1</formula>
    </cfRule>
    <cfRule type="cellIs" dxfId="184" priority="165" operator="between">
      <formula>0.8</formula>
      <formula>0.9999</formula>
    </cfRule>
    <cfRule type="cellIs" dxfId="183" priority="164" operator="lessThan">
      <formula>0.8</formula>
    </cfRule>
  </conditionalFormatting>
  <conditionalFormatting sqref="P251:P262">
    <cfRule type="cellIs" dxfId="182" priority="175" operator="greaterThanOrEqual">
      <formula>1</formula>
    </cfRule>
    <cfRule type="cellIs" dxfId="181" priority="174" operator="between">
      <formula>0.8</formula>
      <formula>0.9999</formula>
    </cfRule>
    <cfRule type="cellIs" dxfId="180" priority="173" operator="lessThan">
      <formula>0.8</formula>
    </cfRule>
  </conditionalFormatting>
  <conditionalFormatting sqref="P264:P275">
    <cfRule type="cellIs" dxfId="179" priority="182" operator="lessThan">
      <formula>0.8</formula>
    </cfRule>
    <cfRule type="cellIs" dxfId="178" priority="183" operator="between">
      <formula>0.8</formula>
      <formula>0.9999</formula>
    </cfRule>
    <cfRule type="cellIs" dxfId="177" priority="184" operator="greaterThanOrEqual">
      <formula>1</formula>
    </cfRule>
  </conditionalFormatting>
  <conditionalFormatting sqref="P277:P288">
    <cfRule type="cellIs" dxfId="176" priority="193" operator="greaterThanOrEqual">
      <formula>1</formula>
    </cfRule>
    <cfRule type="cellIs" dxfId="175" priority="191" operator="lessThan">
      <formula>0.8</formula>
    </cfRule>
    <cfRule type="cellIs" dxfId="174" priority="192" operator="between">
      <formula>0.8</formula>
      <formula>0.9999</formula>
    </cfRule>
  </conditionalFormatting>
  <conditionalFormatting sqref="P290:P301">
    <cfRule type="cellIs" dxfId="173" priority="200" operator="lessThan">
      <formula>0.8</formula>
    </cfRule>
    <cfRule type="cellIs" dxfId="172" priority="201" operator="between">
      <formula>0.8</formula>
      <formula>0.9999</formula>
    </cfRule>
    <cfRule type="cellIs" dxfId="171" priority="202" operator="greaterThanOrEqual">
      <formula>1</formula>
    </cfRule>
  </conditionalFormatting>
  <conditionalFormatting sqref="P303:P314">
    <cfRule type="cellIs" dxfId="170" priority="209" operator="lessThan">
      <formula>0.8</formula>
    </cfRule>
    <cfRule type="cellIs" dxfId="169" priority="210" operator="between">
      <formula>0.8</formula>
      <formula>0.9999</formula>
    </cfRule>
    <cfRule type="cellIs" dxfId="168" priority="211" operator="greaterThanOrEqual">
      <formula>1</formula>
    </cfRule>
  </conditionalFormatting>
  <conditionalFormatting sqref="P316:P327">
    <cfRule type="cellIs" dxfId="167" priority="218" operator="lessThan">
      <formula>0.8</formula>
    </cfRule>
    <cfRule type="cellIs" dxfId="166" priority="219" operator="between">
      <formula>0.8</formula>
      <formula>0.9999</formula>
    </cfRule>
    <cfRule type="cellIs" dxfId="165" priority="220" operator="greaterThanOrEqual">
      <formula>1</formula>
    </cfRule>
  </conditionalFormatting>
  <conditionalFormatting sqref="P329:P340">
    <cfRule type="cellIs" dxfId="164" priority="227" operator="lessThan">
      <formula>0.8</formula>
    </cfRule>
    <cfRule type="cellIs" dxfId="163" priority="229" operator="greaterThanOrEqual">
      <formula>1</formula>
    </cfRule>
    <cfRule type="cellIs" dxfId="162" priority="228" operator="between">
      <formula>0.8</formula>
      <formula>0.9999</formula>
    </cfRule>
  </conditionalFormatting>
  <conditionalFormatting sqref="P342:P353">
    <cfRule type="cellIs" dxfId="161" priority="236" operator="lessThan">
      <formula>0.8</formula>
    </cfRule>
    <cfRule type="cellIs" dxfId="160" priority="237" operator="between">
      <formula>0.8</formula>
      <formula>0.9999</formula>
    </cfRule>
    <cfRule type="cellIs" dxfId="159" priority="238" operator="greaterThanOrEqual">
      <formula>1</formula>
    </cfRule>
  </conditionalFormatting>
  <conditionalFormatting sqref="P355:P366">
    <cfRule type="cellIs" dxfId="158" priority="245" operator="lessThan">
      <formula>0.8</formula>
    </cfRule>
    <cfRule type="cellIs" dxfId="157" priority="246" operator="between">
      <formula>0.8</formula>
      <formula>0.9999</formula>
    </cfRule>
    <cfRule type="cellIs" dxfId="156" priority="247" operator="greaterThanOrEqual">
      <formula>1</formula>
    </cfRule>
  </conditionalFormatting>
  <conditionalFormatting sqref="P368:P379">
    <cfRule type="cellIs" dxfId="155" priority="256" operator="greaterThanOrEqual">
      <formula>1</formula>
    </cfRule>
    <cfRule type="cellIs" dxfId="154" priority="254" operator="lessThan">
      <formula>0.8</formula>
    </cfRule>
    <cfRule type="cellIs" dxfId="153" priority="255" operator="between">
      <formula>0.8</formula>
      <formula>0.9999</formula>
    </cfRule>
  </conditionalFormatting>
  <conditionalFormatting sqref="P381:P392">
    <cfRule type="cellIs" dxfId="152" priority="265" operator="greaterThanOrEqual">
      <formula>1</formula>
    </cfRule>
    <cfRule type="cellIs" dxfId="151" priority="264" operator="between">
      <formula>0.8</formula>
      <formula>0.9999</formula>
    </cfRule>
    <cfRule type="cellIs" dxfId="150" priority="263" operator="lessThan">
      <formula>0.8</formula>
    </cfRule>
  </conditionalFormatting>
  <conditionalFormatting sqref="P394:P405">
    <cfRule type="cellIs" dxfId="149" priority="272" operator="lessThan">
      <formula>0.8</formula>
    </cfRule>
    <cfRule type="cellIs" dxfId="148" priority="273" operator="between">
      <formula>0.8</formula>
      <formula>0.9999</formula>
    </cfRule>
    <cfRule type="cellIs" dxfId="147" priority="274" operator="greaterThanOrEqual">
      <formula>1</formula>
    </cfRule>
  </conditionalFormatting>
  <conditionalFormatting sqref="P407:P418">
    <cfRule type="cellIs" dxfId="146" priority="281" operator="lessThan">
      <formula>0.8</formula>
    </cfRule>
    <cfRule type="cellIs" dxfId="145" priority="282" operator="between">
      <formula>0.8</formula>
      <formula>0.9999</formula>
    </cfRule>
    <cfRule type="cellIs" dxfId="144" priority="283" operator="greaterThanOrEqual">
      <formula>1</formula>
    </cfRule>
  </conditionalFormatting>
  <conditionalFormatting sqref="P420:P431">
    <cfRule type="cellIs" dxfId="143" priority="291" operator="between">
      <formula>0.8</formula>
      <formula>0.9999</formula>
    </cfRule>
    <cfRule type="cellIs" dxfId="142" priority="292" operator="greaterThanOrEqual">
      <formula>1</formula>
    </cfRule>
    <cfRule type="cellIs" dxfId="141" priority="290" operator="lessThan">
      <formula>0.8</formula>
    </cfRule>
  </conditionalFormatting>
  <conditionalFormatting sqref="P433:P444">
    <cfRule type="cellIs" dxfId="140" priority="299" operator="lessThan">
      <formula>0.8</formula>
    </cfRule>
    <cfRule type="cellIs" dxfId="139" priority="300" operator="between">
      <formula>0.8</formula>
      <formula>0.9999</formula>
    </cfRule>
    <cfRule type="cellIs" dxfId="138" priority="301" operator="greaterThanOrEqual">
      <formula>1</formula>
    </cfRule>
  </conditionalFormatting>
  <conditionalFormatting sqref="P446:P457">
    <cfRule type="cellIs" dxfId="137" priority="308" operator="lessThan">
      <formula>0.8</formula>
    </cfRule>
    <cfRule type="cellIs" dxfId="136" priority="309" operator="between">
      <formula>0.8</formula>
      <formula>0.9999</formula>
    </cfRule>
    <cfRule type="cellIs" dxfId="135" priority="310" operator="greaterThanOrEqual">
      <formula>1</formula>
    </cfRule>
  </conditionalFormatting>
  <conditionalFormatting sqref="P459:P470">
    <cfRule type="cellIs" dxfId="134" priority="317" operator="lessThan">
      <formula>0.8</formula>
    </cfRule>
    <cfRule type="cellIs" dxfId="133" priority="318" operator="between">
      <formula>0.8</formula>
      <formula>0.9999</formula>
    </cfRule>
    <cfRule type="cellIs" dxfId="132" priority="319" operator="greaterThanOrEqual">
      <formula>1</formula>
    </cfRule>
  </conditionalFormatting>
  <conditionalFormatting sqref="P472:P483">
    <cfRule type="cellIs" dxfId="131" priority="328" operator="greaterThanOrEqual">
      <formula>1</formula>
    </cfRule>
    <cfRule type="cellIs" dxfId="130" priority="326" operator="lessThan">
      <formula>0.8</formula>
    </cfRule>
    <cfRule type="cellIs" dxfId="129" priority="327" operator="between">
      <formula>0.8</formula>
      <formula>0.9999</formula>
    </cfRule>
  </conditionalFormatting>
  <conditionalFormatting sqref="P485:P496">
    <cfRule type="cellIs" dxfId="128" priority="337" operator="greaterThanOrEqual">
      <formula>1</formula>
    </cfRule>
    <cfRule type="cellIs" dxfId="127" priority="336" operator="between">
      <formula>0.8</formula>
      <formula>0.9999</formula>
    </cfRule>
    <cfRule type="cellIs" dxfId="126" priority="335" operator="lessThan">
      <formula>0.8</formula>
    </cfRule>
  </conditionalFormatting>
  <conditionalFormatting sqref="P498:P509">
    <cfRule type="cellIs" dxfId="125" priority="344" operator="lessThan">
      <formula>0.8</formula>
    </cfRule>
    <cfRule type="cellIs" dxfId="124" priority="345" operator="between">
      <formula>0.8</formula>
      <formula>0.9999</formula>
    </cfRule>
    <cfRule type="cellIs" dxfId="123" priority="346" operator="greaterThanOrEqual">
      <formula>1</formula>
    </cfRule>
  </conditionalFormatting>
  <conditionalFormatting sqref="P511:P522">
    <cfRule type="cellIs" dxfId="122" priority="353" operator="lessThan">
      <formula>0.8</formula>
    </cfRule>
    <cfRule type="cellIs" dxfId="121" priority="354" operator="between">
      <formula>0.8</formula>
      <formula>0.9999</formula>
    </cfRule>
    <cfRule type="cellIs" dxfId="120" priority="355" operator="greaterThanOrEqual">
      <formula>1</formula>
    </cfRule>
  </conditionalFormatting>
  <conditionalFormatting sqref="P524:P535">
    <cfRule type="cellIs" dxfId="119" priority="362" operator="lessThan">
      <formula>0.8</formula>
    </cfRule>
    <cfRule type="cellIs" dxfId="118" priority="363" operator="between">
      <formula>0.8</formula>
      <formula>0.9999</formula>
    </cfRule>
    <cfRule type="cellIs" dxfId="117" priority="364" operator="greaterThanOrEqual">
      <formula>1</formula>
    </cfRule>
  </conditionalFormatting>
  <conditionalFormatting sqref="P537:P548">
    <cfRule type="cellIs" dxfId="116" priority="373" operator="greaterThanOrEqual">
      <formula>1</formula>
    </cfRule>
    <cfRule type="cellIs" dxfId="115" priority="371" operator="lessThan">
      <formula>0.8</formula>
    </cfRule>
    <cfRule type="cellIs" dxfId="114" priority="372" operator="between">
      <formula>0.8</formula>
      <formula>0.9999</formula>
    </cfRule>
  </conditionalFormatting>
  <conditionalFormatting sqref="P550:P561">
    <cfRule type="cellIs" dxfId="113" priority="381" operator="between">
      <formula>0.8</formula>
      <formula>0.9999</formula>
    </cfRule>
    <cfRule type="cellIs" dxfId="112" priority="380" operator="lessThan">
      <formula>0.8</formula>
    </cfRule>
    <cfRule type="cellIs" dxfId="111" priority="382" operator="greaterThanOrEqual">
      <formula>1</formula>
    </cfRule>
  </conditionalFormatting>
  <conditionalFormatting sqref="P563:P574">
    <cfRule type="cellIs" dxfId="110" priority="389" operator="lessThan">
      <formula>0.8</formula>
    </cfRule>
    <cfRule type="cellIs" dxfId="109" priority="390" operator="between">
      <formula>0.8</formula>
      <formula>0.9999</formula>
    </cfRule>
    <cfRule type="cellIs" dxfId="108" priority="391" operator="greaterThanOrEqual">
      <formula>1</formula>
    </cfRule>
  </conditionalFormatting>
  <conditionalFormatting sqref="P576:P587">
    <cfRule type="cellIs" dxfId="107" priority="398" operator="lessThan">
      <formula>0.8</formula>
    </cfRule>
    <cfRule type="cellIs" dxfId="106" priority="399" operator="between">
      <formula>0.8</formula>
      <formula>0.9999</formula>
    </cfRule>
    <cfRule type="cellIs" dxfId="105" priority="400" operator="greaterThanOrEqual">
      <formula>1</formula>
    </cfRule>
  </conditionalFormatting>
  <conditionalFormatting sqref="P589:P600">
    <cfRule type="cellIs" dxfId="104" priority="407" operator="lessThan">
      <formula>0.8</formula>
    </cfRule>
    <cfRule type="cellIs" dxfId="103" priority="408" operator="between">
      <formula>0.8</formula>
      <formula>0.9999</formula>
    </cfRule>
    <cfRule type="cellIs" dxfId="102" priority="409" operator="greaterThanOrEqual">
      <formula>1</formula>
    </cfRule>
  </conditionalFormatting>
  <conditionalFormatting sqref="P602:P613">
    <cfRule type="cellIs" dxfId="101" priority="418" operator="greaterThanOrEqual">
      <formula>1</formula>
    </cfRule>
    <cfRule type="cellIs" dxfId="100" priority="416" operator="lessThan">
      <formula>0.8</formula>
    </cfRule>
    <cfRule type="cellIs" dxfId="99" priority="417" operator="between">
      <formula>0.8</formula>
      <formula>0.9999</formula>
    </cfRule>
  </conditionalFormatting>
  <conditionalFormatting sqref="P615:P626">
    <cfRule type="cellIs" dxfId="98" priority="427" operator="greaterThanOrEqual">
      <formula>1</formula>
    </cfRule>
    <cfRule type="cellIs" dxfId="97" priority="426" operator="between">
      <formula>0.8</formula>
      <formula>0.9999</formula>
    </cfRule>
    <cfRule type="cellIs" dxfId="96" priority="425" operator="lessThan">
      <formula>0.8</formula>
    </cfRule>
  </conditionalFormatting>
  <conditionalFormatting sqref="P628:P639">
    <cfRule type="cellIs" dxfId="95" priority="434" operator="lessThan">
      <formula>0.8</formula>
    </cfRule>
    <cfRule type="cellIs" dxfId="94" priority="435" operator="between">
      <formula>0.8</formula>
      <formula>0.9999</formula>
    </cfRule>
    <cfRule type="cellIs" dxfId="93" priority="436" operator="greaterThanOrEqual">
      <formula>1</formula>
    </cfRule>
  </conditionalFormatting>
  <conditionalFormatting sqref="P641:P652">
    <cfRule type="cellIs" dxfId="92" priority="443" operator="lessThan">
      <formula>0.8</formula>
    </cfRule>
    <cfRule type="cellIs" dxfId="91" priority="444" operator="between">
      <formula>0.8</formula>
      <formula>0.9999</formula>
    </cfRule>
    <cfRule type="cellIs" dxfId="90" priority="445" operator="greaterThanOrEqual">
      <formula>1</formula>
    </cfRule>
  </conditionalFormatting>
  <conditionalFormatting sqref="P654:P665">
    <cfRule type="cellIs" dxfId="89" priority="454" operator="greaterThanOrEqual">
      <formula>1</formula>
    </cfRule>
    <cfRule type="cellIs" dxfId="88" priority="452" operator="lessThan">
      <formula>0.8</formula>
    </cfRule>
    <cfRule type="cellIs" dxfId="87" priority="453" operator="between">
      <formula>0.8</formula>
      <formula>0.9999</formula>
    </cfRule>
  </conditionalFormatting>
  <conditionalFormatting sqref="P667:P678">
    <cfRule type="cellIs" dxfId="86" priority="463" operator="greaterThanOrEqual">
      <formula>1</formula>
    </cfRule>
    <cfRule type="cellIs" dxfId="85" priority="461" operator="lessThan">
      <formula>0.8</formula>
    </cfRule>
    <cfRule type="cellIs" dxfId="84" priority="462" operator="between">
      <formula>0.8</formula>
      <formula>0.9999</formula>
    </cfRule>
  </conditionalFormatting>
  <conditionalFormatting sqref="P680:P691">
    <cfRule type="cellIs" dxfId="83" priority="470" operator="lessThan">
      <formula>0.8</formula>
    </cfRule>
    <cfRule type="cellIs" dxfId="82" priority="472" operator="greaterThanOrEqual">
      <formula>1</formula>
    </cfRule>
    <cfRule type="cellIs" dxfId="81" priority="471" operator="between">
      <formula>0.8</formula>
      <formula>0.9999</formula>
    </cfRule>
  </conditionalFormatting>
  <conditionalFormatting sqref="P693:P704">
    <cfRule type="cellIs" dxfId="80" priority="481" operator="greaterThanOrEqual">
      <formula>1</formula>
    </cfRule>
    <cfRule type="cellIs" dxfId="79" priority="480" operator="between">
      <formula>0.8</formula>
      <formula>0.9999</formula>
    </cfRule>
    <cfRule type="cellIs" dxfId="78" priority="479" operator="lessThan">
      <formula>0.8</formula>
    </cfRule>
  </conditionalFormatting>
  <conditionalFormatting sqref="P706:P717">
    <cfRule type="cellIs" dxfId="77" priority="488" operator="lessThan">
      <formula>0.8</formula>
    </cfRule>
    <cfRule type="cellIs" dxfId="76" priority="489" operator="between">
      <formula>0.8</formula>
      <formula>0.9999</formula>
    </cfRule>
    <cfRule type="cellIs" dxfId="75" priority="490" operator="greaterThanOrEqual">
      <formula>1</formula>
    </cfRule>
  </conditionalFormatting>
  <conditionalFormatting sqref="P719:P730">
    <cfRule type="cellIs" dxfId="74" priority="498" operator="between">
      <formula>0.8</formula>
      <formula>0.9999</formula>
    </cfRule>
    <cfRule type="cellIs" dxfId="73" priority="497" operator="lessThan">
      <formula>0.8</formula>
    </cfRule>
    <cfRule type="cellIs" dxfId="72" priority="499" operator="greaterThanOrEqual">
      <formula>1</formula>
    </cfRule>
  </conditionalFormatting>
  <conditionalFormatting sqref="P732:P743">
    <cfRule type="cellIs" dxfId="71" priority="508" operator="greaterThanOrEqual">
      <formula>1</formula>
    </cfRule>
    <cfRule type="cellIs" dxfId="70" priority="506" operator="lessThan">
      <formula>0.8</formula>
    </cfRule>
    <cfRule type="cellIs" dxfId="69" priority="507" operator="between">
      <formula>0.8</formula>
      <formula>0.9999</formula>
    </cfRule>
  </conditionalFormatting>
  <conditionalFormatting sqref="P745:P756">
    <cfRule type="cellIs" dxfId="68" priority="515" operator="lessThan">
      <formula>0.8</formula>
    </cfRule>
    <cfRule type="cellIs" dxfId="67" priority="516" operator="between">
      <formula>0.8</formula>
      <formula>0.9999</formula>
    </cfRule>
    <cfRule type="cellIs" dxfId="66" priority="517" operator="greaterThanOrEqual">
      <formula>1</formula>
    </cfRule>
  </conditionalFormatting>
  <conditionalFormatting sqref="P758:P769">
    <cfRule type="cellIs" dxfId="65" priority="524" operator="lessThan">
      <formula>0.8</formula>
    </cfRule>
    <cfRule type="cellIs" dxfId="64" priority="525" operator="between">
      <formula>0.8</formula>
      <formula>0.9999</formula>
    </cfRule>
    <cfRule type="cellIs" dxfId="63" priority="526" operator="greaterThanOrEqual">
      <formula>1</formula>
    </cfRule>
  </conditionalFormatting>
  <conditionalFormatting sqref="P771:P782">
    <cfRule type="cellIs" dxfId="62" priority="535" operator="greaterThanOrEqual">
      <formula>1</formula>
    </cfRule>
    <cfRule type="cellIs" dxfId="61" priority="534" operator="between">
      <formula>0.8</formula>
      <formula>0.9999</formula>
    </cfRule>
    <cfRule type="cellIs" dxfId="60" priority="533" operator="lessThan">
      <formula>0.8</formula>
    </cfRule>
  </conditionalFormatting>
  <conditionalFormatting sqref="P784:P795">
    <cfRule type="cellIs" dxfId="59" priority="544" operator="greaterThanOrEqual">
      <formula>1</formula>
    </cfRule>
    <cfRule type="cellIs" dxfId="58" priority="543" operator="between">
      <formula>0.8</formula>
      <formula>0.9999</formula>
    </cfRule>
    <cfRule type="cellIs" dxfId="57" priority="542" operator="lessThan">
      <formula>0.8</formula>
    </cfRule>
  </conditionalFormatting>
  <conditionalFormatting sqref="P797:P808">
    <cfRule type="cellIs" dxfId="56" priority="551" operator="lessThan">
      <formula>0.8</formula>
    </cfRule>
    <cfRule type="cellIs" dxfId="55" priority="553" operator="greaterThanOrEqual">
      <formula>1</formula>
    </cfRule>
    <cfRule type="cellIs" dxfId="54" priority="552" operator="between">
      <formula>0.8</formula>
      <formula>0.9999</formula>
    </cfRule>
  </conditionalFormatting>
  <conditionalFormatting sqref="P810:P821">
    <cfRule type="cellIs" dxfId="53" priority="562" operator="greaterThanOrEqual">
      <formula>1</formula>
    </cfRule>
    <cfRule type="cellIs" dxfId="52" priority="561" operator="between">
      <formula>0.8</formula>
      <formula>0.9999</formula>
    </cfRule>
    <cfRule type="cellIs" dxfId="51" priority="560" operator="lessThan">
      <formula>0.8</formula>
    </cfRule>
  </conditionalFormatting>
  <conditionalFormatting sqref="P823:P834">
    <cfRule type="cellIs" dxfId="50" priority="569" operator="lessThan">
      <formula>0.8</formula>
    </cfRule>
    <cfRule type="cellIs" dxfId="49" priority="570" operator="between">
      <formula>0.8</formula>
      <formula>0.9999</formula>
    </cfRule>
    <cfRule type="cellIs" dxfId="48" priority="571" operator="greaterThanOrEqual">
      <formula>1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B1:M210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8.6640625" defaultRowHeight="15" x14ac:dyDescent="0.2"/>
  <cols>
    <col min="1" max="1" width="3" customWidth="1"/>
    <col min="2" max="2" width="16" customWidth="1"/>
    <col min="3" max="3" width="22" customWidth="1"/>
    <col min="4" max="4" width="13" customWidth="1"/>
    <col min="5" max="5" width="12" customWidth="1"/>
    <col min="6" max="9" width="13" customWidth="1"/>
    <col min="10" max="11" width="12" customWidth="1"/>
    <col min="12" max="12" width="14" customWidth="1"/>
    <col min="13" max="13" width="13" customWidth="1"/>
  </cols>
  <sheetData>
    <row r="1" spans="2:13" ht="33.75" customHeight="1" x14ac:dyDescent="0.2">
      <c r="B1" s="98" t="s">
        <v>161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2:13" ht="15.75" customHeight="1" x14ac:dyDescent="0.2">
      <c r="B2" s="13" t="s">
        <v>58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2:13" ht="25.5" customHeight="1" x14ac:dyDescent="0.2">
      <c r="B3" s="100" t="s">
        <v>162</v>
      </c>
      <c r="C3" s="100"/>
      <c r="D3" s="83">
        <v>46391</v>
      </c>
      <c r="E3" s="83">
        <v>46395</v>
      </c>
      <c r="F3" s="84"/>
      <c r="G3" s="84"/>
      <c r="H3" s="84"/>
      <c r="I3" s="84"/>
      <c r="J3" s="84"/>
      <c r="K3" s="84"/>
      <c r="L3" s="84"/>
      <c r="M3" s="84"/>
    </row>
    <row r="4" spans="2:13" ht="36" customHeight="1" x14ac:dyDescent="0.2">
      <c r="B4" s="47" t="s">
        <v>60</v>
      </c>
      <c r="C4" s="47" t="s">
        <v>24</v>
      </c>
      <c r="D4" s="47" t="s">
        <v>61</v>
      </c>
      <c r="E4" s="47" t="s">
        <v>62</v>
      </c>
      <c r="F4" s="47" t="s">
        <v>63</v>
      </c>
      <c r="G4" s="47" t="s">
        <v>64</v>
      </c>
      <c r="H4" s="47" t="s">
        <v>65</v>
      </c>
      <c r="I4" s="47" t="s">
        <v>66</v>
      </c>
      <c r="J4" s="47" t="s">
        <v>67</v>
      </c>
      <c r="K4" s="47" t="s">
        <v>68</v>
      </c>
      <c r="L4" s="47" t="s">
        <v>69</v>
      </c>
      <c r="M4" s="47" t="s">
        <v>70</v>
      </c>
    </row>
    <row r="5" spans="2:13" ht="18.75" customHeight="1" x14ac:dyDescent="0.2">
      <c r="B5" s="48" t="s">
        <v>71</v>
      </c>
      <c r="C5" s="49" t="str">
        <f>'Q4 Setup'!$C$7</f>
        <v>Rep 1</v>
      </c>
      <c r="D5" s="50" t="str">
        <f>IFERROR(AVERAGEIFS('Q4 Daily Log'!$E$4:$E$835,'Q4 Daily Log'!$B$4:$B$835,"&gt;="&amp;DATE(2027,1,4),'Q4 Daily Log'!$B$4:$B$835,"&lt;="&amp;DATE(2027,1,8),'Q4 Daily Log'!$C$4:$C$835,'Q4 Setup'!$C$7),"")</f>
        <v/>
      </c>
      <c r="E5" s="51" t="str">
        <f>IFERROR(AVERAGEIFS('Q4 Daily Log'!$H$4:$H$835,'Q4 Daily Log'!$B$4:$B$835,"&gt;="&amp;DATE(2027,1,4),'Q4 Daily Log'!$B$4:$B$835,"&lt;="&amp;DATE(2027,1,8),'Q4 Daily Log'!$C$4:$C$835,'Q4 Setup'!$C$7),"")</f>
        <v/>
      </c>
      <c r="F5" s="52" t="str">
        <f>IFERROR(AVERAGEIFS('Q4 Daily Log'!$I$4:$I$835,'Q4 Daily Log'!$B$4:$B$835,"&gt;="&amp;DATE(2027,1,4),'Q4 Daily Log'!$B$4:$B$835,"&lt;="&amp;DATE(2027,1,8),'Q4 Daily Log'!$C$4:$C$835,'Q4 Setup'!$C$7),"")</f>
        <v/>
      </c>
      <c r="G5" s="51" t="str">
        <f>IFERROR(AVERAGEIFS('Q4 Daily Log'!$K$4:$K$835,'Q4 Daily Log'!$B$4:$B$835,"&gt;="&amp;DATE(2027,1,4),'Q4 Daily Log'!$B$4:$B$835,"&lt;="&amp;DATE(2027,1,8),'Q4 Daily Log'!$C$4:$C$835,'Q4 Setup'!$C$7),"")</f>
        <v/>
      </c>
      <c r="H5" s="50">
        <f>IFERROR(SUMIFS('Q4 Daily Log'!$E$4:$E$835,'Q4 Daily Log'!$B$4:$B$835,"&gt;="&amp;DATE(2027,1,4),'Q4 Daily Log'!$B$4:$B$835,"&lt;="&amp;DATE(2027,1,8),'Q4 Daily Log'!$C$4:$C$835,'Q4 Setup'!$C$7),"")</f>
        <v>0</v>
      </c>
      <c r="I5" s="52">
        <f>IFERROR(SUMIFS('Q4 Daily Log'!$I$4:$I$835,'Q4 Daily Log'!$B$4:$B$835,"&gt;="&amp;DATE(2027,1,4),'Q4 Daily Log'!$B$4:$B$835,"&lt;="&amp;DATE(2027,1,8),'Q4 Daily Log'!$C$4:$C$835,'Q4 Setup'!$C$7),"")</f>
        <v>0</v>
      </c>
      <c r="J5" s="50">
        <f>IFERROR(SUMIFS('Q4 Daily Log'!$L$4:$L$835,'Q4 Daily Log'!$B$4:$B$835,"&gt;="&amp;DATE(2027,1,4),'Q4 Daily Log'!$B$4:$B$835,"&lt;="&amp;DATE(2027,1,8),'Q4 Daily Log'!$C$4:$C$835,'Q4 Setup'!$C$7),"")</f>
        <v>0</v>
      </c>
      <c r="K5" s="50">
        <f>IFERROR(SUMIFS('Q4 Daily Log'!$M$4:$M$835,'Q4 Daily Log'!$B$4:$B$835,"&gt;="&amp;DATE(2027,1,4),'Q4 Daily Log'!$B$4:$B$835,"&lt;="&amp;DATE(2027,1,8),'Q4 Daily Log'!$C$4:$C$835,'Q4 Setup'!$C$7),"")</f>
        <v>0</v>
      </c>
      <c r="L5" s="29">
        <f>IFERROR(SUMIFS('Q4 Daily Log'!$N$4:$N$835,'Q4 Daily Log'!$B$4:$B$835,"&gt;="&amp;DATE(2027,1,4),'Q4 Daily Log'!$B$4:$B$835,"&lt;="&amp;DATE(2027,1,8),'Q4 Daily Log'!$C$4:$C$835,'Q4 Setup'!$C$7),"")</f>
        <v>0</v>
      </c>
      <c r="M5" s="51" t="str">
        <f>IFERROR(SUMIFS('Q4 Daily Log'!$N$4:$N$835,'Q4 Daily Log'!$B$4:$B$835,"&gt;="&amp;DATE(2027,1,4),'Q4 Daily Log'!$B$4:$B$835,"&lt;="&amp;DATE(2027,1,8),'Q4 Daily Log'!$C$4:$C$835,'Q4 Setup'!$C$7)/SUMIFS('Q4 Daily Log'!$O$4:$O$835,'Q4 Daily Log'!$B$4:$B$835,"&gt;="&amp;DATE(2027,1,4),'Q4 Daily Log'!$B$4:$B$835,"&lt;="&amp;DATE(2027,1,8),'Q4 Daily Log'!$C$4:$C$835,'Q4 Setup'!$C$7),"" )</f>
        <v/>
      </c>
    </row>
    <row r="6" spans="2:13" ht="18.75" customHeight="1" x14ac:dyDescent="0.2">
      <c r="B6" s="53" t="s">
        <v>71</v>
      </c>
      <c r="C6" s="54" t="str">
        <f>'Q4 Setup'!$C$8</f>
        <v>Rep 2</v>
      </c>
      <c r="D6" s="55" t="str">
        <f>IFERROR(AVERAGEIFS('Q4 Daily Log'!$E$4:$E$835,'Q4 Daily Log'!$B$4:$B$835,"&gt;="&amp;DATE(2027,1,4),'Q4 Daily Log'!$B$4:$B$835,"&lt;="&amp;DATE(2027,1,8),'Q4 Daily Log'!$C$4:$C$835,'Q4 Setup'!$C$8),"")</f>
        <v/>
      </c>
      <c r="E6" s="56" t="str">
        <f>IFERROR(AVERAGEIFS('Q4 Daily Log'!$H$4:$H$835,'Q4 Daily Log'!$B$4:$B$835,"&gt;="&amp;DATE(2027,1,4),'Q4 Daily Log'!$B$4:$B$835,"&lt;="&amp;DATE(2027,1,8),'Q4 Daily Log'!$C$4:$C$835,'Q4 Setup'!$C$8),"")</f>
        <v/>
      </c>
      <c r="F6" s="57" t="str">
        <f>IFERROR(AVERAGEIFS('Q4 Daily Log'!$I$4:$I$835,'Q4 Daily Log'!$B$4:$B$835,"&gt;="&amp;DATE(2027,1,4),'Q4 Daily Log'!$B$4:$B$835,"&lt;="&amp;DATE(2027,1,8),'Q4 Daily Log'!$C$4:$C$835,'Q4 Setup'!$C$8),"")</f>
        <v/>
      </c>
      <c r="G6" s="56" t="str">
        <f>IFERROR(AVERAGEIFS('Q4 Daily Log'!$K$4:$K$835,'Q4 Daily Log'!$B$4:$B$835,"&gt;="&amp;DATE(2027,1,4),'Q4 Daily Log'!$B$4:$B$835,"&lt;="&amp;DATE(2027,1,8),'Q4 Daily Log'!$C$4:$C$835,'Q4 Setup'!$C$8),"")</f>
        <v/>
      </c>
      <c r="H6" s="55">
        <f>IFERROR(SUMIFS('Q4 Daily Log'!$E$4:$E$835,'Q4 Daily Log'!$B$4:$B$835,"&gt;="&amp;DATE(2027,1,4),'Q4 Daily Log'!$B$4:$B$835,"&lt;="&amp;DATE(2027,1,8),'Q4 Daily Log'!$C$4:$C$835,'Q4 Setup'!$C$8),"")</f>
        <v>0</v>
      </c>
      <c r="I6" s="57">
        <f>IFERROR(SUMIFS('Q4 Daily Log'!$I$4:$I$835,'Q4 Daily Log'!$B$4:$B$835,"&gt;="&amp;DATE(2027,1,4),'Q4 Daily Log'!$B$4:$B$835,"&lt;="&amp;DATE(2027,1,8),'Q4 Daily Log'!$C$4:$C$835,'Q4 Setup'!$C$8),"")</f>
        <v>0</v>
      </c>
      <c r="J6" s="55">
        <f>IFERROR(SUMIFS('Q4 Daily Log'!$L$4:$L$835,'Q4 Daily Log'!$B$4:$B$835,"&gt;="&amp;DATE(2027,1,4),'Q4 Daily Log'!$B$4:$B$835,"&lt;="&amp;DATE(2027,1,8),'Q4 Daily Log'!$C$4:$C$835,'Q4 Setup'!$C$8),"")</f>
        <v>0</v>
      </c>
      <c r="K6" s="55">
        <f>IFERROR(SUMIFS('Q4 Daily Log'!$M$4:$M$835,'Q4 Daily Log'!$B$4:$B$835,"&gt;="&amp;DATE(2027,1,4),'Q4 Daily Log'!$B$4:$B$835,"&lt;="&amp;DATE(2027,1,8),'Q4 Daily Log'!$C$4:$C$835,'Q4 Setup'!$C$8),"")</f>
        <v>0</v>
      </c>
      <c r="L6" s="29">
        <f>IFERROR(SUMIFS('Q4 Daily Log'!$N$4:$N$835,'Q4 Daily Log'!$B$4:$B$835,"&gt;="&amp;DATE(2027,1,4),'Q4 Daily Log'!$B$4:$B$835,"&lt;="&amp;DATE(2027,1,8),'Q4 Daily Log'!$C$4:$C$835,'Q4 Setup'!$C$8),"")</f>
        <v>0</v>
      </c>
      <c r="M6" s="56" t="str">
        <f>IFERROR(SUMIFS('Q4 Daily Log'!$N$4:$N$835,'Q4 Daily Log'!$B$4:$B$835,"&gt;="&amp;DATE(2027,1,4),'Q4 Daily Log'!$B$4:$B$835,"&lt;="&amp;DATE(2027,1,8),'Q4 Daily Log'!$C$4:$C$835,'Q4 Setup'!$C$8)/SUMIFS('Q4 Daily Log'!$O$4:$O$835,'Q4 Daily Log'!$B$4:$B$835,"&gt;="&amp;DATE(2027,1,4),'Q4 Daily Log'!$B$4:$B$835,"&lt;="&amp;DATE(2027,1,8),'Q4 Daily Log'!$C$4:$C$835,'Q4 Setup'!$C$8),"" )</f>
        <v/>
      </c>
    </row>
    <row r="7" spans="2:13" ht="18.75" customHeight="1" x14ac:dyDescent="0.2">
      <c r="B7" s="48" t="s">
        <v>71</v>
      </c>
      <c r="C7" s="49" t="str">
        <f>'Q4 Setup'!$C$9</f>
        <v>Rep 3</v>
      </c>
      <c r="D7" s="50" t="str">
        <f>IFERROR(AVERAGEIFS('Q4 Daily Log'!$E$4:$E$835,'Q4 Daily Log'!$B$4:$B$835,"&gt;="&amp;DATE(2027,1,4),'Q4 Daily Log'!$B$4:$B$835,"&lt;="&amp;DATE(2027,1,8),'Q4 Daily Log'!$C$4:$C$835,'Q4 Setup'!$C$9),"")</f>
        <v/>
      </c>
      <c r="E7" s="51" t="str">
        <f>IFERROR(AVERAGEIFS('Q4 Daily Log'!$H$4:$H$835,'Q4 Daily Log'!$B$4:$B$835,"&gt;="&amp;DATE(2027,1,4),'Q4 Daily Log'!$B$4:$B$835,"&lt;="&amp;DATE(2027,1,8),'Q4 Daily Log'!$C$4:$C$835,'Q4 Setup'!$C$9),"")</f>
        <v/>
      </c>
      <c r="F7" s="52" t="str">
        <f>IFERROR(AVERAGEIFS('Q4 Daily Log'!$I$4:$I$835,'Q4 Daily Log'!$B$4:$B$835,"&gt;="&amp;DATE(2027,1,4),'Q4 Daily Log'!$B$4:$B$835,"&lt;="&amp;DATE(2027,1,8),'Q4 Daily Log'!$C$4:$C$835,'Q4 Setup'!$C$9),"")</f>
        <v/>
      </c>
      <c r="G7" s="51" t="str">
        <f>IFERROR(AVERAGEIFS('Q4 Daily Log'!$K$4:$K$835,'Q4 Daily Log'!$B$4:$B$835,"&gt;="&amp;DATE(2027,1,4),'Q4 Daily Log'!$B$4:$B$835,"&lt;="&amp;DATE(2027,1,8),'Q4 Daily Log'!$C$4:$C$835,'Q4 Setup'!$C$9),"")</f>
        <v/>
      </c>
      <c r="H7" s="50">
        <f>IFERROR(SUMIFS('Q4 Daily Log'!$E$4:$E$835,'Q4 Daily Log'!$B$4:$B$835,"&gt;="&amp;DATE(2027,1,4),'Q4 Daily Log'!$B$4:$B$835,"&lt;="&amp;DATE(2027,1,8),'Q4 Daily Log'!$C$4:$C$835,'Q4 Setup'!$C$9),"")</f>
        <v>0</v>
      </c>
      <c r="I7" s="52">
        <f>IFERROR(SUMIFS('Q4 Daily Log'!$I$4:$I$835,'Q4 Daily Log'!$B$4:$B$835,"&gt;="&amp;DATE(2027,1,4),'Q4 Daily Log'!$B$4:$B$835,"&lt;="&amp;DATE(2027,1,8),'Q4 Daily Log'!$C$4:$C$835,'Q4 Setup'!$C$9),"")</f>
        <v>0</v>
      </c>
      <c r="J7" s="50">
        <f>IFERROR(SUMIFS('Q4 Daily Log'!$L$4:$L$835,'Q4 Daily Log'!$B$4:$B$835,"&gt;="&amp;DATE(2027,1,4),'Q4 Daily Log'!$B$4:$B$835,"&lt;="&amp;DATE(2027,1,8),'Q4 Daily Log'!$C$4:$C$835,'Q4 Setup'!$C$9),"")</f>
        <v>0</v>
      </c>
      <c r="K7" s="50">
        <f>IFERROR(SUMIFS('Q4 Daily Log'!$M$4:$M$835,'Q4 Daily Log'!$B$4:$B$835,"&gt;="&amp;DATE(2027,1,4),'Q4 Daily Log'!$B$4:$B$835,"&lt;="&amp;DATE(2027,1,8),'Q4 Daily Log'!$C$4:$C$835,'Q4 Setup'!$C$9),"")</f>
        <v>0</v>
      </c>
      <c r="L7" s="29">
        <f>IFERROR(SUMIFS('Q4 Daily Log'!$N$4:$N$835,'Q4 Daily Log'!$B$4:$B$835,"&gt;="&amp;DATE(2027,1,4),'Q4 Daily Log'!$B$4:$B$835,"&lt;="&amp;DATE(2027,1,8),'Q4 Daily Log'!$C$4:$C$835,'Q4 Setup'!$C$9),"")</f>
        <v>0</v>
      </c>
      <c r="M7" s="51" t="str">
        <f>IFERROR(SUMIFS('Q4 Daily Log'!$N$4:$N$835,'Q4 Daily Log'!$B$4:$B$835,"&gt;="&amp;DATE(2027,1,4),'Q4 Daily Log'!$B$4:$B$835,"&lt;="&amp;DATE(2027,1,8),'Q4 Daily Log'!$C$4:$C$835,'Q4 Setup'!$C$9)/SUMIFS('Q4 Daily Log'!$O$4:$O$835,'Q4 Daily Log'!$B$4:$B$835,"&gt;="&amp;DATE(2027,1,4),'Q4 Daily Log'!$B$4:$B$835,"&lt;="&amp;DATE(2027,1,8),'Q4 Daily Log'!$C$4:$C$835,'Q4 Setup'!$C$9),"" )</f>
        <v/>
      </c>
    </row>
    <row r="8" spans="2:13" ht="18.75" customHeight="1" x14ac:dyDescent="0.2">
      <c r="B8" s="53" t="s">
        <v>71</v>
      </c>
      <c r="C8" s="54" t="str">
        <f>'Q4 Setup'!$C$10</f>
        <v>Rep 4</v>
      </c>
      <c r="D8" s="55" t="str">
        <f>IFERROR(AVERAGEIFS('Q4 Daily Log'!$E$4:$E$835,'Q4 Daily Log'!$B$4:$B$835,"&gt;="&amp;DATE(2027,1,4),'Q4 Daily Log'!$B$4:$B$835,"&lt;="&amp;DATE(2027,1,8),'Q4 Daily Log'!$C$4:$C$835,'Q4 Setup'!$C$10),"")</f>
        <v/>
      </c>
      <c r="E8" s="56" t="str">
        <f>IFERROR(AVERAGEIFS('Q4 Daily Log'!$H$4:$H$835,'Q4 Daily Log'!$B$4:$B$835,"&gt;="&amp;DATE(2027,1,4),'Q4 Daily Log'!$B$4:$B$835,"&lt;="&amp;DATE(2027,1,8),'Q4 Daily Log'!$C$4:$C$835,'Q4 Setup'!$C$10),"")</f>
        <v/>
      </c>
      <c r="F8" s="57" t="str">
        <f>IFERROR(AVERAGEIFS('Q4 Daily Log'!$I$4:$I$835,'Q4 Daily Log'!$B$4:$B$835,"&gt;="&amp;DATE(2027,1,4),'Q4 Daily Log'!$B$4:$B$835,"&lt;="&amp;DATE(2027,1,8),'Q4 Daily Log'!$C$4:$C$835,'Q4 Setup'!$C$10),"")</f>
        <v/>
      </c>
      <c r="G8" s="56" t="str">
        <f>IFERROR(AVERAGEIFS('Q4 Daily Log'!$K$4:$K$835,'Q4 Daily Log'!$B$4:$B$835,"&gt;="&amp;DATE(2027,1,4),'Q4 Daily Log'!$B$4:$B$835,"&lt;="&amp;DATE(2027,1,8),'Q4 Daily Log'!$C$4:$C$835,'Q4 Setup'!$C$10),"")</f>
        <v/>
      </c>
      <c r="H8" s="55">
        <f>IFERROR(SUMIFS('Q4 Daily Log'!$E$4:$E$835,'Q4 Daily Log'!$B$4:$B$835,"&gt;="&amp;DATE(2027,1,4),'Q4 Daily Log'!$B$4:$B$835,"&lt;="&amp;DATE(2027,1,8),'Q4 Daily Log'!$C$4:$C$835,'Q4 Setup'!$C$10),"")</f>
        <v>0</v>
      </c>
      <c r="I8" s="57">
        <f>IFERROR(SUMIFS('Q4 Daily Log'!$I$4:$I$835,'Q4 Daily Log'!$B$4:$B$835,"&gt;="&amp;DATE(2027,1,4),'Q4 Daily Log'!$B$4:$B$835,"&lt;="&amp;DATE(2027,1,8),'Q4 Daily Log'!$C$4:$C$835,'Q4 Setup'!$C$10),"")</f>
        <v>0</v>
      </c>
      <c r="J8" s="55">
        <f>IFERROR(SUMIFS('Q4 Daily Log'!$L$4:$L$835,'Q4 Daily Log'!$B$4:$B$835,"&gt;="&amp;DATE(2027,1,4),'Q4 Daily Log'!$B$4:$B$835,"&lt;="&amp;DATE(2027,1,8),'Q4 Daily Log'!$C$4:$C$835,'Q4 Setup'!$C$10),"")</f>
        <v>0</v>
      </c>
      <c r="K8" s="55">
        <f>IFERROR(SUMIFS('Q4 Daily Log'!$M$4:$M$835,'Q4 Daily Log'!$B$4:$B$835,"&gt;="&amp;DATE(2027,1,4),'Q4 Daily Log'!$B$4:$B$835,"&lt;="&amp;DATE(2027,1,8),'Q4 Daily Log'!$C$4:$C$835,'Q4 Setup'!$C$10),"")</f>
        <v>0</v>
      </c>
      <c r="L8" s="29">
        <f>IFERROR(SUMIFS('Q4 Daily Log'!$N$4:$N$835,'Q4 Daily Log'!$B$4:$B$835,"&gt;="&amp;DATE(2027,1,4),'Q4 Daily Log'!$B$4:$B$835,"&lt;="&amp;DATE(2027,1,8),'Q4 Daily Log'!$C$4:$C$835,'Q4 Setup'!$C$10),"")</f>
        <v>0</v>
      </c>
      <c r="M8" s="56" t="str">
        <f>IFERROR(SUMIFS('Q4 Daily Log'!$N$4:$N$835,'Q4 Daily Log'!$B$4:$B$835,"&gt;="&amp;DATE(2027,1,4),'Q4 Daily Log'!$B$4:$B$835,"&lt;="&amp;DATE(2027,1,8),'Q4 Daily Log'!$C$4:$C$835,'Q4 Setup'!$C$10)/SUMIFS('Q4 Daily Log'!$O$4:$O$835,'Q4 Daily Log'!$B$4:$B$835,"&gt;="&amp;DATE(2027,1,4),'Q4 Daily Log'!$B$4:$B$835,"&lt;="&amp;DATE(2027,1,8),'Q4 Daily Log'!$C$4:$C$835,'Q4 Setup'!$C$10),"" )</f>
        <v/>
      </c>
    </row>
    <row r="9" spans="2:13" ht="18.75" customHeight="1" x14ac:dyDescent="0.2">
      <c r="B9" s="48" t="s">
        <v>71</v>
      </c>
      <c r="C9" s="49" t="str">
        <f>'Q4 Setup'!$C$11</f>
        <v>Rep 5</v>
      </c>
      <c r="D9" s="50" t="str">
        <f>IFERROR(AVERAGEIFS('Q4 Daily Log'!$E$4:$E$835,'Q4 Daily Log'!$B$4:$B$835,"&gt;="&amp;DATE(2027,1,4),'Q4 Daily Log'!$B$4:$B$835,"&lt;="&amp;DATE(2027,1,8),'Q4 Daily Log'!$C$4:$C$835,'Q4 Setup'!$C$11),"")</f>
        <v/>
      </c>
      <c r="E9" s="51" t="str">
        <f>IFERROR(AVERAGEIFS('Q4 Daily Log'!$H$4:$H$835,'Q4 Daily Log'!$B$4:$B$835,"&gt;="&amp;DATE(2027,1,4),'Q4 Daily Log'!$B$4:$B$835,"&lt;="&amp;DATE(2027,1,8),'Q4 Daily Log'!$C$4:$C$835,'Q4 Setup'!$C$11),"")</f>
        <v/>
      </c>
      <c r="F9" s="52" t="str">
        <f>IFERROR(AVERAGEIFS('Q4 Daily Log'!$I$4:$I$835,'Q4 Daily Log'!$B$4:$B$835,"&gt;="&amp;DATE(2027,1,4),'Q4 Daily Log'!$B$4:$B$835,"&lt;="&amp;DATE(2027,1,8),'Q4 Daily Log'!$C$4:$C$835,'Q4 Setup'!$C$11),"")</f>
        <v/>
      </c>
      <c r="G9" s="51" t="str">
        <f>IFERROR(AVERAGEIFS('Q4 Daily Log'!$K$4:$K$835,'Q4 Daily Log'!$B$4:$B$835,"&gt;="&amp;DATE(2027,1,4),'Q4 Daily Log'!$B$4:$B$835,"&lt;="&amp;DATE(2027,1,8),'Q4 Daily Log'!$C$4:$C$835,'Q4 Setup'!$C$11),"")</f>
        <v/>
      </c>
      <c r="H9" s="50">
        <f>IFERROR(SUMIFS('Q4 Daily Log'!$E$4:$E$835,'Q4 Daily Log'!$B$4:$B$835,"&gt;="&amp;DATE(2027,1,4),'Q4 Daily Log'!$B$4:$B$835,"&lt;="&amp;DATE(2027,1,8),'Q4 Daily Log'!$C$4:$C$835,'Q4 Setup'!$C$11),"")</f>
        <v>0</v>
      </c>
      <c r="I9" s="52">
        <f>IFERROR(SUMIFS('Q4 Daily Log'!$I$4:$I$835,'Q4 Daily Log'!$B$4:$B$835,"&gt;="&amp;DATE(2027,1,4),'Q4 Daily Log'!$B$4:$B$835,"&lt;="&amp;DATE(2027,1,8),'Q4 Daily Log'!$C$4:$C$835,'Q4 Setup'!$C$11),"")</f>
        <v>0</v>
      </c>
      <c r="J9" s="50">
        <f>IFERROR(SUMIFS('Q4 Daily Log'!$L$4:$L$835,'Q4 Daily Log'!$B$4:$B$835,"&gt;="&amp;DATE(2027,1,4),'Q4 Daily Log'!$B$4:$B$835,"&lt;="&amp;DATE(2027,1,8),'Q4 Daily Log'!$C$4:$C$835,'Q4 Setup'!$C$11),"")</f>
        <v>0</v>
      </c>
      <c r="K9" s="50">
        <f>IFERROR(SUMIFS('Q4 Daily Log'!$M$4:$M$835,'Q4 Daily Log'!$B$4:$B$835,"&gt;="&amp;DATE(2027,1,4),'Q4 Daily Log'!$B$4:$B$835,"&lt;="&amp;DATE(2027,1,8),'Q4 Daily Log'!$C$4:$C$835,'Q4 Setup'!$C$11),"")</f>
        <v>0</v>
      </c>
      <c r="L9" s="29">
        <f>IFERROR(SUMIFS('Q4 Daily Log'!$N$4:$N$835,'Q4 Daily Log'!$B$4:$B$835,"&gt;="&amp;DATE(2027,1,4),'Q4 Daily Log'!$B$4:$B$835,"&lt;="&amp;DATE(2027,1,8),'Q4 Daily Log'!$C$4:$C$835,'Q4 Setup'!$C$11),"")</f>
        <v>0</v>
      </c>
      <c r="M9" s="51" t="str">
        <f>IFERROR(SUMIFS('Q4 Daily Log'!$N$4:$N$835,'Q4 Daily Log'!$B$4:$B$835,"&gt;="&amp;DATE(2027,1,4),'Q4 Daily Log'!$B$4:$B$835,"&lt;="&amp;DATE(2027,1,8),'Q4 Daily Log'!$C$4:$C$835,'Q4 Setup'!$C$11)/SUMIFS('Q4 Daily Log'!$O$4:$O$835,'Q4 Daily Log'!$B$4:$B$835,"&gt;="&amp;DATE(2027,1,4),'Q4 Daily Log'!$B$4:$B$835,"&lt;="&amp;DATE(2027,1,8),'Q4 Daily Log'!$C$4:$C$835,'Q4 Setup'!$C$11),"" )</f>
        <v/>
      </c>
    </row>
    <row r="10" spans="2:13" ht="18.75" customHeight="1" x14ac:dyDescent="0.2">
      <c r="B10" s="53" t="s">
        <v>71</v>
      </c>
      <c r="C10" s="54" t="str">
        <f>'Q4 Setup'!$C$12</f>
        <v>Rep 6</v>
      </c>
      <c r="D10" s="55" t="str">
        <f>IFERROR(AVERAGEIFS('Q4 Daily Log'!$E$4:$E$835,'Q4 Daily Log'!$B$4:$B$835,"&gt;="&amp;DATE(2027,1,4),'Q4 Daily Log'!$B$4:$B$835,"&lt;="&amp;DATE(2027,1,8),'Q4 Daily Log'!$C$4:$C$835,'Q4 Setup'!$C$12),"")</f>
        <v/>
      </c>
      <c r="E10" s="56" t="str">
        <f>IFERROR(AVERAGEIFS('Q4 Daily Log'!$H$4:$H$835,'Q4 Daily Log'!$B$4:$B$835,"&gt;="&amp;DATE(2027,1,4),'Q4 Daily Log'!$B$4:$B$835,"&lt;="&amp;DATE(2027,1,8),'Q4 Daily Log'!$C$4:$C$835,'Q4 Setup'!$C$12),"")</f>
        <v/>
      </c>
      <c r="F10" s="57" t="str">
        <f>IFERROR(AVERAGEIFS('Q4 Daily Log'!$I$4:$I$835,'Q4 Daily Log'!$B$4:$B$835,"&gt;="&amp;DATE(2027,1,4),'Q4 Daily Log'!$B$4:$B$835,"&lt;="&amp;DATE(2027,1,8),'Q4 Daily Log'!$C$4:$C$835,'Q4 Setup'!$C$12),"")</f>
        <v/>
      </c>
      <c r="G10" s="56" t="str">
        <f>IFERROR(AVERAGEIFS('Q4 Daily Log'!$K$4:$K$835,'Q4 Daily Log'!$B$4:$B$835,"&gt;="&amp;DATE(2027,1,4),'Q4 Daily Log'!$B$4:$B$835,"&lt;="&amp;DATE(2027,1,8),'Q4 Daily Log'!$C$4:$C$835,'Q4 Setup'!$C$12),"")</f>
        <v/>
      </c>
      <c r="H10" s="55">
        <f>IFERROR(SUMIFS('Q4 Daily Log'!$E$4:$E$835,'Q4 Daily Log'!$B$4:$B$835,"&gt;="&amp;DATE(2027,1,4),'Q4 Daily Log'!$B$4:$B$835,"&lt;="&amp;DATE(2027,1,8),'Q4 Daily Log'!$C$4:$C$835,'Q4 Setup'!$C$12),"")</f>
        <v>0</v>
      </c>
      <c r="I10" s="57">
        <f>IFERROR(SUMIFS('Q4 Daily Log'!$I$4:$I$835,'Q4 Daily Log'!$B$4:$B$835,"&gt;="&amp;DATE(2027,1,4),'Q4 Daily Log'!$B$4:$B$835,"&lt;="&amp;DATE(2027,1,8),'Q4 Daily Log'!$C$4:$C$835,'Q4 Setup'!$C$12),"")</f>
        <v>0</v>
      </c>
      <c r="J10" s="55">
        <f>IFERROR(SUMIFS('Q4 Daily Log'!$L$4:$L$835,'Q4 Daily Log'!$B$4:$B$835,"&gt;="&amp;DATE(2027,1,4),'Q4 Daily Log'!$B$4:$B$835,"&lt;="&amp;DATE(2027,1,8),'Q4 Daily Log'!$C$4:$C$835,'Q4 Setup'!$C$12),"")</f>
        <v>0</v>
      </c>
      <c r="K10" s="55">
        <f>IFERROR(SUMIFS('Q4 Daily Log'!$M$4:$M$835,'Q4 Daily Log'!$B$4:$B$835,"&gt;="&amp;DATE(2027,1,4),'Q4 Daily Log'!$B$4:$B$835,"&lt;="&amp;DATE(2027,1,8),'Q4 Daily Log'!$C$4:$C$835,'Q4 Setup'!$C$12),"")</f>
        <v>0</v>
      </c>
      <c r="L10" s="29">
        <f>IFERROR(SUMIFS('Q4 Daily Log'!$N$4:$N$835,'Q4 Daily Log'!$B$4:$B$835,"&gt;="&amp;DATE(2027,1,4),'Q4 Daily Log'!$B$4:$B$835,"&lt;="&amp;DATE(2027,1,8),'Q4 Daily Log'!$C$4:$C$835,'Q4 Setup'!$C$12),"")</f>
        <v>0</v>
      </c>
      <c r="M10" s="56" t="str">
        <f>IFERROR(SUMIFS('Q4 Daily Log'!$N$4:$N$835,'Q4 Daily Log'!$B$4:$B$835,"&gt;="&amp;DATE(2027,1,4),'Q4 Daily Log'!$B$4:$B$835,"&lt;="&amp;DATE(2027,1,8),'Q4 Daily Log'!$C$4:$C$835,'Q4 Setup'!$C$12)/SUMIFS('Q4 Daily Log'!$O$4:$O$835,'Q4 Daily Log'!$B$4:$B$835,"&gt;="&amp;DATE(2027,1,4),'Q4 Daily Log'!$B$4:$B$835,"&lt;="&amp;DATE(2027,1,8),'Q4 Daily Log'!$C$4:$C$835,'Q4 Setup'!$C$12),"" )</f>
        <v/>
      </c>
    </row>
    <row r="11" spans="2:13" ht="18.75" customHeight="1" x14ac:dyDescent="0.2">
      <c r="B11" s="48" t="s">
        <v>71</v>
      </c>
      <c r="C11" s="49" t="str">
        <f>'Q4 Setup'!$C$13</f>
        <v>Rep 7</v>
      </c>
      <c r="D11" s="50" t="str">
        <f>IFERROR(AVERAGEIFS('Q4 Daily Log'!$E$4:$E$835,'Q4 Daily Log'!$B$4:$B$835,"&gt;="&amp;DATE(2027,1,4),'Q4 Daily Log'!$B$4:$B$835,"&lt;="&amp;DATE(2027,1,8),'Q4 Daily Log'!$C$4:$C$835,'Q4 Setup'!$C$13),"")</f>
        <v/>
      </c>
      <c r="E11" s="51" t="str">
        <f>IFERROR(AVERAGEIFS('Q4 Daily Log'!$H$4:$H$835,'Q4 Daily Log'!$B$4:$B$835,"&gt;="&amp;DATE(2027,1,4),'Q4 Daily Log'!$B$4:$B$835,"&lt;="&amp;DATE(2027,1,8),'Q4 Daily Log'!$C$4:$C$835,'Q4 Setup'!$C$13),"")</f>
        <v/>
      </c>
      <c r="F11" s="52" t="str">
        <f>IFERROR(AVERAGEIFS('Q4 Daily Log'!$I$4:$I$835,'Q4 Daily Log'!$B$4:$B$835,"&gt;="&amp;DATE(2027,1,4),'Q4 Daily Log'!$B$4:$B$835,"&lt;="&amp;DATE(2027,1,8),'Q4 Daily Log'!$C$4:$C$835,'Q4 Setup'!$C$13),"")</f>
        <v/>
      </c>
      <c r="G11" s="51" t="str">
        <f>IFERROR(AVERAGEIFS('Q4 Daily Log'!$K$4:$K$835,'Q4 Daily Log'!$B$4:$B$835,"&gt;="&amp;DATE(2027,1,4),'Q4 Daily Log'!$B$4:$B$835,"&lt;="&amp;DATE(2027,1,8),'Q4 Daily Log'!$C$4:$C$835,'Q4 Setup'!$C$13),"")</f>
        <v/>
      </c>
      <c r="H11" s="50">
        <f>IFERROR(SUMIFS('Q4 Daily Log'!$E$4:$E$835,'Q4 Daily Log'!$B$4:$B$835,"&gt;="&amp;DATE(2027,1,4),'Q4 Daily Log'!$B$4:$B$835,"&lt;="&amp;DATE(2027,1,8),'Q4 Daily Log'!$C$4:$C$835,'Q4 Setup'!$C$13),"")</f>
        <v>0</v>
      </c>
      <c r="I11" s="52">
        <f>IFERROR(SUMIFS('Q4 Daily Log'!$I$4:$I$835,'Q4 Daily Log'!$B$4:$B$835,"&gt;="&amp;DATE(2027,1,4),'Q4 Daily Log'!$B$4:$B$835,"&lt;="&amp;DATE(2027,1,8),'Q4 Daily Log'!$C$4:$C$835,'Q4 Setup'!$C$13),"")</f>
        <v>0</v>
      </c>
      <c r="J11" s="50">
        <f>IFERROR(SUMIFS('Q4 Daily Log'!$L$4:$L$835,'Q4 Daily Log'!$B$4:$B$835,"&gt;="&amp;DATE(2027,1,4),'Q4 Daily Log'!$B$4:$B$835,"&lt;="&amp;DATE(2027,1,8),'Q4 Daily Log'!$C$4:$C$835,'Q4 Setup'!$C$13),"")</f>
        <v>0</v>
      </c>
      <c r="K11" s="50">
        <f>IFERROR(SUMIFS('Q4 Daily Log'!$M$4:$M$835,'Q4 Daily Log'!$B$4:$B$835,"&gt;="&amp;DATE(2027,1,4),'Q4 Daily Log'!$B$4:$B$835,"&lt;="&amp;DATE(2027,1,8),'Q4 Daily Log'!$C$4:$C$835,'Q4 Setup'!$C$13),"")</f>
        <v>0</v>
      </c>
      <c r="L11" s="29">
        <f>IFERROR(SUMIFS('Q4 Daily Log'!$N$4:$N$835,'Q4 Daily Log'!$B$4:$B$835,"&gt;="&amp;DATE(2027,1,4),'Q4 Daily Log'!$B$4:$B$835,"&lt;="&amp;DATE(2027,1,8),'Q4 Daily Log'!$C$4:$C$835,'Q4 Setup'!$C$13),"")</f>
        <v>0</v>
      </c>
      <c r="M11" s="51" t="str">
        <f>IFERROR(SUMIFS('Q4 Daily Log'!$N$4:$N$835,'Q4 Daily Log'!$B$4:$B$835,"&gt;="&amp;DATE(2027,1,4),'Q4 Daily Log'!$B$4:$B$835,"&lt;="&amp;DATE(2027,1,8),'Q4 Daily Log'!$C$4:$C$835,'Q4 Setup'!$C$13)/SUMIFS('Q4 Daily Log'!$O$4:$O$835,'Q4 Daily Log'!$B$4:$B$835,"&gt;="&amp;DATE(2027,1,4),'Q4 Daily Log'!$B$4:$B$835,"&lt;="&amp;DATE(2027,1,8),'Q4 Daily Log'!$C$4:$C$835,'Q4 Setup'!$C$13),"" )</f>
        <v/>
      </c>
    </row>
    <row r="12" spans="2:13" ht="18.75" customHeight="1" x14ac:dyDescent="0.2">
      <c r="B12" s="53" t="s">
        <v>71</v>
      </c>
      <c r="C12" s="54" t="str">
        <f>'Q4 Setup'!$C$14</f>
        <v>Rep 8</v>
      </c>
      <c r="D12" s="55" t="str">
        <f>IFERROR(AVERAGEIFS('Q4 Daily Log'!$E$4:$E$835,'Q4 Daily Log'!$B$4:$B$835,"&gt;="&amp;DATE(2027,1,4),'Q4 Daily Log'!$B$4:$B$835,"&lt;="&amp;DATE(2027,1,8),'Q4 Daily Log'!$C$4:$C$835,'Q4 Setup'!$C$14),"")</f>
        <v/>
      </c>
      <c r="E12" s="56" t="str">
        <f>IFERROR(AVERAGEIFS('Q4 Daily Log'!$H$4:$H$835,'Q4 Daily Log'!$B$4:$B$835,"&gt;="&amp;DATE(2027,1,4),'Q4 Daily Log'!$B$4:$B$835,"&lt;="&amp;DATE(2027,1,8),'Q4 Daily Log'!$C$4:$C$835,'Q4 Setup'!$C$14),"")</f>
        <v/>
      </c>
      <c r="F12" s="57" t="str">
        <f>IFERROR(AVERAGEIFS('Q4 Daily Log'!$I$4:$I$835,'Q4 Daily Log'!$B$4:$B$835,"&gt;="&amp;DATE(2027,1,4),'Q4 Daily Log'!$B$4:$B$835,"&lt;="&amp;DATE(2027,1,8),'Q4 Daily Log'!$C$4:$C$835,'Q4 Setup'!$C$14),"")</f>
        <v/>
      </c>
      <c r="G12" s="56" t="str">
        <f>IFERROR(AVERAGEIFS('Q4 Daily Log'!$K$4:$K$835,'Q4 Daily Log'!$B$4:$B$835,"&gt;="&amp;DATE(2027,1,4),'Q4 Daily Log'!$B$4:$B$835,"&lt;="&amp;DATE(2027,1,8),'Q4 Daily Log'!$C$4:$C$835,'Q4 Setup'!$C$14),"")</f>
        <v/>
      </c>
      <c r="H12" s="55">
        <f>IFERROR(SUMIFS('Q4 Daily Log'!$E$4:$E$835,'Q4 Daily Log'!$B$4:$B$835,"&gt;="&amp;DATE(2027,1,4),'Q4 Daily Log'!$B$4:$B$835,"&lt;="&amp;DATE(2027,1,8),'Q4 Daily Log'!$C$4:$C$835,'Q4 Setup'!$C$14),"")</f>
        <v>0</v>
      </c>
      <c r="I12" s="57">
        <f>IFERROR(SUMIFS('Q4 Daily Log'!$I$4:$I$835,'Q4 Daily Log'!$B$4:$B$835,"&gt;="&amp;DATE(2027,1,4),'Q4 Daily Log'!$B$4:$B$835,"&lt;="&amp;DATE(2027,1,8),'Q4 Daily Log'!$C$4:$C$835,'Q4 Setup'!$C$14),"")</f>
        <v>0</v>
      </c>
      <c r="J12" s="55">
        <f>IFERROR(SUMIFS('Q4 Daily Log'!$L$4:$L$835,'Q4 Daily Log'!$B$4:$B$835,"&gt;="&amp;DATE(2027,1,4),'Q4 Daily Log'!$B$4:$B$835,"&lt;="&amp;DATE(2027,1,8),'Q4 Daily Log'!$C$4:$C$835,'Q4 Setup'!$C$14),"")</f>
        <v>0</v>
      </c>
      <c r="K12" s="55">
        <f>IFERROR(SUMIFS('Q4 Daily Log'!$M$4:$M$835,'Q4 Daily Log'!$B$4:$B$835,"&gt;="&amp;DATE(2027,1,4),'Q4 Daily Log'!$B$4:$B$835,"&lt;="&amp;DATE(2027,1,8),'Q4 Daily Log'!$C$4:$C$835,'Q4 Setup'!$C$14),"")</f>
        <v>0</v>
      </c>
      <c r="L12" s="29">
        <f>IFERROR(SUMIFS('Q4 Daily Log'!$N$4:$N$835,'Q4 Daily Log'!$B$4:$B$835,"&gt;="&amp;DATE(2027,1,4),'Q4 Daily Log'!$B$4:$B$835,"&lt;="&amp;DATE(2027,1,8),'Q4 Daily Log'!$C$4:$C$835,'Q4 Setup'!$C$14),"")</f>
        <v>0</v>
      </c>
      <c r="M12" s="56" t="str">
        <f>IFERROR(SUMIFS('Q4 Daily Log'!$N$4:$N$835,'Q4 Daily Log'!$B$4:$B$835,"&gt;="&amp;DATE(2027,1,4),'Q4 Daily Log'!$B$4:$B$835,"&lt;="&amp;DATE(2027,1,8),'Q4 Daily Log'!$C$4:$C$835,'Q4 Setup'!$C$14)/SUMIFS('Q4 Daily Log'!$O$4:$O$835,'Q4 Daily Log'!$B$4:$B$835,"&gt;="&amp;DATE(2027,1,4),'Q4 Daily Log'!$B$4:$B$835,"&lt;="&amp;DATE(2027,1,8),'Q4 Daily Log'!$C$4:$C$835,'Q4 Setup'!$C$14),"" )</f>
        <v/>
      </c>
    </row>
    <row r="13" spans="2:13" ht="18.75" customHeight="1" x14ac:dyDescent="0.2">
      <c r="B13" s="48" t="s">
        <v>71</v>
      </c>
      <c r="C13" s="49" t="str">
        <f>'Q4 Setup'!$C$15</f>
        <v>Rep 9</v>
      </c>
      <c r="D13" s="50" t="str">
        <f>IFERROR(AVERAGEIFS('Q4 Daily Log'!$E$4:$E$835,'Q4 Daily Log'!$B$4:$B$835,"&gt;="&amp;DATE(2027,1,4),'Q4 Daily Log'!$B$4:$B$835,"&lt;="&amp;DATE(2027,1,8),'Q4 Daily Log'!$C$4:$C$835,'Q4 Setup'!$C$15),"")</f>
        <v/>
      </c>
      <c r="E13" s="51" t="str">
        <f>IFERROR(AVERAGEIFS('Q4 Daily Log'!$H$4:$H$835,'Q4 Daily Log'!$B$4:$B$835,"&gt;="&amp;DATE(2027,1,4),'Q4 Daily Log'!$B$4:$B$835,"&lt;="&amp;DATE(2027,1,8),'Q4 Daily Log'!$C$4:$C$835,'Q4 Setup'!$C$15),"")</f>
        <v/>
      </c>
      <c r="F13" s="52" t="str">
        <f>IFERROR(AVERAGEIFS('Q4 Daily Log'!$I$4:$I$835,'Q4 Daily Log'!$B$4:$B$835,"&gt;="&amp;DATE(2027,1,4),'Q4 Daily Log'!$B$4:$B$835,"&lt;="&amp;DATE(2027,1,8),'Q4 Daily Log'!$C$4:$C$835,'Q4 Setup'!$C$15),"")</f>
        <v/>
      </c>
      <c r="G13" s="51" t="str">
        <f>IFERROR(AVERAGEIFS('Q4 Daily Log'!$K$4:$K$835,'Q4 Daily Log'!$B$4:$B$835,"&gt;="&amp;DATE(2027,1,4),'Q4 Daily Log'!$B$4:$B$835,"&lt;="&amp;DATE(2027,1,8),'Q4 Daily Log'!$C$4:$C$835,'Q4 Setup'!$C$15),"")</f>
        <v/>
      </c>
      <c r="H13" s="50">
        <f>IFERROR(SUMIFS('Q4 Daily Log'!$E$4:$E$835,'Q4 Daily Log'!$B$4:$B$835,"&gt;="&amp;DATE(2027,1,4),'Q4 Daily Log'!$B$4:$B$835,"&lt;="&amp;DATE(2027,1,8),'Q4 Daily Log'!$C$4:$C$835,'Q4 Setup'!$C$15),"")</f>
        <v>0</v>
      </c>
      <c r="I13" s="52">
        <f>IFERROR(SUMIFS('Q4 Daily Log'!$I$4:$I$835,'Q4 Daily Log'!$B$4:$B$835,"&gt;="&amp;DATE(2027,1,4),'Q4 Daily Log'!$B$4:$B$835,"&lt;="&amp;DATE(2027,1,8),'Q4 Daily Log'!$C$4:$C$835,'Q4 Setup'!$C$15),"")</f>
        <v>0</v>
      </c>
      <c r="J13" s="50">
        <f>IFERROR(SUMIFS('Q4 Daily Log'!$L$4:$L$835,'Q4 Daily Log'!$B$4:$B$835,"&gt;="&amp;DATE(2027,1,4),'Q4 Daily Log'!$B$4:$B$835,"&lt;="&amp;DATE(2027,1,8),'Q4 Daily Log'!$C$4:$C$835,'Q4 Setup'!$C$15),"")</f>
        <v>0</v>
      </c>
      <c r="K13" s="50">
        <f>IFERROR(SUMIFS('Q4 Daily Log'!$M$4:$M$835,'Q4 Daily Log'!$B$4:$B$835,"&gt;="&amp;DATE(2027,1,4),'Q4 Daily Log'!$B$4:$B$835,"&lt;="&amp;DATE(2027,1,8),'Q4 Daily Log'!$C$4:$C$835,'Q4 Setup'!$C$15),"")</f>
        <v>0</v>
      </c>
      <c r="L13" s="29">
        <f>IFERROR(SUMIFS('Q4 Daily Log'!$N$4:$N$835,'Q4 Daily Log'!$B$4:$B$835,"&gt;="&amp;DATE(2027,1,4),'Q4 Daily Log'!$B$4:$B$835,"&lt;="&amp;DATE(2027,1,8),'Q4 Daily Log'!$C$4:$C$835,'Q4 Setup'!$C$15),"")</f>
        <v>0</v>
      </c>
      <c r="M13" s="51" t="str">
        <f>IFERROR(SUMIFS('Q4 Daily Log'!$N$4:$N$835,'Q4 Daily Log'!$B$4:$B$835,"&gt;="&amp;DATE(2027,1,4),'Q4 Daily Log'!$B$4:$B$835,"&lt;="&amp;DATE(2027,1,8),'Q4 Daily Log'!$C$4:$C$835,'Q4 Setup'!$C$15)/SUMIFS('Q4 Daily Log'!$O$4:$O$835,'Q4 Daily Log'!$B$4:$B$835,"&gt;="&amp;DATE(2027,1,4),'Q4 Daily Log'!$B$4:$B$835,"&lt;="&amp;DATE(2027,1,8),'Q4 Daily Log'!$C$4:$C$835,'Q4 Setup'!$C$15),"" )</f>
        <v/>
      </c>
    </row>
    <row r="14" spans="2:13" ht="18.75" customHeight="1" x14ac:dyDescent="0.2">
      <c r="B14" s="53" t="s">
        <v>71</v>
      </c>
      <c r="C14" s="54" t="str">
        <f>'Q4 Setup'!$C$16</f>
        <v>Rep 10</v>
      </c>
      <c r="D14" s="55" t="str">
        <f>IFERROR(AVERAGEIFS('Q4 Daily Log'!$E$4:$E$835,'Q4 Daily Log'!$B$4:$B$835,"&gt;="&amp;DATE(2027,1,4),'Q4 Daily Log'!$B$4:$B$835,"&lt;="&amp;DATE(2027,1,8),'Q4 Daily Log'!$C$4:$C$835,'Q4 Setup'!$C$16),"")</f>
        <v/>
      </c>
      <c r="E14" s="56" t="str">
        <f>IFERROR(AVERAGEIFS('Q4 Daily Log'!$H$4:$H$835,'Q4 Daily Log'!$B$4:$B$835,"&gt;="&amp;DATE(2027,1,4),'Q4 Daily Log'!$B$4:$B$835,"&lt;="&amp;DATE(2027,1,8),'Q4 Daily Log'!$C$4:$C$835,'Q4 Setup'!$C$16),"")</f>
        <v/>
      </c>
      <c r="F14" s="57" t="str">
        <f>IFERROR(AVERAGEIFS('Q4 Daily Log'!$I$4:$I$835,'Q4 Daily Log'!$B$4:$B$835,"&gt;="&amp;DATE(2027,1,4),'Q4 Daily Log'!$B$4:$B$835,"&lt;="&amp;DATE(2027,1,8),'Q4 Daily Log'!$C$4:$C$835,'Q4 Setup'!$C$16),"")</f>
        <v/>
      </c>
      <c r="G14" s="56" t="str">
        <f>IFERROR(AVERAGEIFS('Q4 Daily Log'!$K$4:$K$835,'Q4 Daily Log'!$B$4:$B$835,"&gt;="&amp;DATE(2027,1,4),'Q4 Daily Log'!$B$4:$B$835,"&lt;="&amp;DATE(2027,1,8),'Q4 Daily Log'!$C$4:$C$835,'Q4 Setup'!$C$16),"")</f>
        <v/>
      </c>
      <c r="H14" s="55">
        <f>IFERROR(SUMIFS('Q4 Daily Log'!$E$4:$E$835,'Q4 Daily Log'!$B$4:$B$835,"&gt;="&amp;DATE(2027,1,4),'Q4 Daily Log'!$B$4:$B$835,"&lt;="&amp;DATE(2027,1,8),'Q4 Daily Log'!$C$4:$C$835,'Q4 Setup'!$C$16),"")</f>
        <v>0</v>
      </c>
      <c r="I14" s="57">
        <f>IFERROR(SUMIFS('Q4 Daily Log'!$I$4:$I$835,'Q4 Daily Log'!$B$4:$B$835,"&gt;="&amp;DATE(2027,1,4),'Q4 Daily Log'!$B$4:$B$835,"&lt;="&amp;DATE(2027,1,8),'Q4 Daily Log'!$C$4:$C$835,'Q4 Setup'!$C$16),"")</f>
        <v>0</v>
      </c>
      <c r="J14" s="55">
        <f>IFERROR(SUMIFS('Q4 Daily Log'!$L$4:$L$835,'Q4 Daily Log'!$B$4:$B$835,"&gt;="&amp;DATE(2027,1,4),'Q4 Daily Log'!$B$4:$B$835,"&lt;="&amp;DATE(2027,1,8),'Q4 Daily Log'!$C$4:$C$835,'Q4 Setup'!$C$16),"")</f>
        <v>0</v>
      </c>
      <c r="K14" s="55">
        <f>IFERROR(SUMIFS('Q4 Daily Log'!$M$4:$M$835,'Q4 Daily Log'!$B$4:$B$835,"&gt;="&amp;DATE(2027,1,4),'Q4 Daily Log'!$B$4:$B$835,"&lt;="&amp;DATE(2027,1,8),'Q4 Daily Log'!$C$4:$C$835,'Q4 Setup'!$C$16),"")</f>
        <v>0</v>
      </c>
      <c r="L14" s="29">
        <f>IFERROR(SUMIFS('Q4 Daily Log'!$N$4:$N$835,'Q4 Daily Log'!$B$4:$B$835,"&gt;="&amp;DATE(2027,1,4),'Q4 Daily Log'!$B$4:$B$835,"&lt;="&amp;DATE(2027,1,8),'Q4 Daily Log'!$C$4:$C$835,'Q4 Setup'!$C$16),"")</f>
        <v>0</v>
      </c>
      <c r="M14" s="56" t="str">
        <f>IFERROR(SUMIFS('Q4 Daily Log'!$N$4:$N$835,'Q4 Daily Log'!$B$4:$B$835,"&gt;="&amp;DATE(2027,1,4),'Q4 Daily Log'!$B$4:$B$835,"&lt;="&amp;DATE(2027,1,8),'Q4 Daily Log'!$C$4:$C$835,'Q4 Setup'!$C$16)/SUMIFS('Q4 Daily Log'!$O$4:$O$835,'Q4 Daily Log'!$B$4:$B$835,"&gt;="&amp;DATE(2027,1,4),'Q4 Daily Log'!$B$4:$B$835,"&lt;="&amp;DATE(2027,1,8),'Q4 Daily Log'!$C$4:$C$835,'Q4 Setup'!$C$16),"" )</f>
        <v/>
      </c>
    </row>
    <row r="15" spans="2:13" ht="18.75" customHeight="1" x14ac:dyDescent="0.2">
      <c r="B15" s="48" t="s">
        <v>71</v>
      </c>
      <c r="C15" s="49">
        <f>'Q4 Setup'!$C$17</f>
        <v>0</v>
      </c>
      <c r="D15" s="50" t="str">
        <f>IFERROR(AVERAGEIFS('Q4 Daily Log'!$E$4:$E$835,'Q4 Daily Log'!$B$4:$B$835,"&gt;="&amp;DATE(2027,1,4),'Q4 Daily Log'!$B$4:$B$835,"&lt;="&amp;DATE(2027,1,8),'Q4 Daily Log'!$C$4:$C$835,'Q4 Setup'!$C$17),"")</f>
        <v/>
      </c>
      <c r="E15" s="51" t="str">
        <f>IFERROR(AVERAGEIFS('Q4 Daily Log'!$H$4:$H$835,'Q4 Daily Log'!$B$4:$B$835,"&gt;="&amp;DATE(2027,1,4),'Q4 Daily Log'!$B$4:$B$835,"&lt;="&amp;DATE(2027,1,8),'Q4 Daily Log'!$C$4:$C$835,'Q4 Setup'!$C$17),"")</f>
        <v/>
      </c>
      <c r="F15" s="52" t="str">
        <f>IFERROR(AVERAGEIFS('Q4 Daily Log'!$I$4:$I$835,'Q4 Daily Log'!$B$4:$B$835,"&gt;="&amp;DATE(2027,1,4),'Q4 Daily Log'!$B$4:$B$835,"&lt;="&amp;DATE(2027,1,8),'Q4 Daily Log'!$C$4:$C$835,'Q4 Setup'!$C$17),"")</f>
        <v/>
      </c>
      <c r="G15" s="51" t="str">
        <f>IFERROR(AVERAGEIFS('Q4 Daily Log'!$K$4:$K$835,'Q4 Daily Log'!$B$4:$B$835,"&gt;="&amp;DATE(2027,1,4),'Q4 Daily Log'!$B$4:$B$835,"&lt;="&amp;DATE(2027,1,8),'Q4 Daily Log'!$C$4:$C$835,'Q4 Setup'!$C$17),"")</f>
        <v/>
      </c>
      <c r="H15" s="50">
        <f>IFERROR(SUMIFS('Q4 Daily Log'!$E$4:$E$835,'Q4 Daily Log'!$B$4:$B$835,"&gt;="&amp;DATE(2027,1,4),'Q4 Daily Log'!$B$4:$B$835,"&lt;="&amp;DATE(2027,1,8),'Q4 Daily Log'!$C$4:$C$835,'Q4 Setup'!$C$17),"")</f>
        <v>0</v>
      </c>
      <c r="I15" s="52">
        <f>IFERROR(SUMIFS('Q4 Daily Log'!$I$4:$I$835,'Q4 Daily Log'!$B$4:$B$835,"&gt;="&amp;DATE(2027,1,4),'Q4 Daily Log'!$B$4:$B$835,"&lt;="&amp;DATE(2027,1,8),'Q4 Daily Log'!$C$4:$C$835,'Q4 Setup'!$C$17),"")</f>
        <v>0</v>
      </c>
      <c r="J15" s="50">
        <f>IFERROR(SUMIFS('Q4 Daily Log'!$L$4:$L$835,'Q4 Daily Log'!$B$4:$B$835,"&gt;="&amp;DATE(2027,1,4),'Q4 Daily Log'!$B$4:$B$835,"&lt;="&amp;DATE(2027,1,8),'Q4 Daily Log'!$C$4:$C$835,'Q4 Setup'!$C$17),"")</f>
        <v>0</v>
      </c>
      <c r="K15" s="50">
        <f>IFERROR(SUMIFS('Q4 Daily Log'!$M$4:$M$835,'Q4 Daily Log'!$B$4:$B$835,"&gt;="&amp;DATE(2027,1,4),'Q4 Daily Log'!$B$4:$B$835,"&lt;="&amp;DATE(2027,1,8),'Q4 Daily Log'!$C$4:$C$835,'Q4 Setup'!$C$17),"")</f>
        <v>0</v>
      </c>
      <c r="L15" s="29">
        <f>IFERROR(SUMIFS('Q4 Daily Log'!$N$4:$N$835,'Q4 Daily Log'!$B$4:$B$835,"&gt;="&amp;DATE(2027,1,4),'Q4 Daily Log'!$B$4:$B$835,"&lt;="&amp;DATE(2027,1,8),'Q4 Daily Log'!$C$4:$C$835,'Q4 Setup'!$C$17),"")</f>
        <v>0</v>
      </c>
      <c r="M15" s="51" t="str">
        <f>IFERROR(SUMIFS('Q4 Daily Log'!$N$4:$N$835,'Q4 Daily Log'!$B$4:$B$835,"&gt;="&amp;DATE(2027,1,4),'Q4 Daily Log'!$B$4:$B$835,"&lt;="&amp;DATE(2027,1,8),'Q4 Daily Log'!$C$4:$C$835,'Q4 Setup'!$C$17)/SUMIFS('Q4 Daily Log'!$O$4:$O$835,'Q4 Daily Log'!$B$4:$B$835,"&gt;="&amp;DATE(2027,1,4),'Q4 Daily Log'!$B$4:$B$835,"&lt;="&amp;DATE(2027,1,8),'Q4 Daily Log'!$C$4:$C$835,'Q4 Setup'!$C$17),"" )</f>
        <v/>
      </c>
    </row>
    <row r="16" spans="2:13" ht="18.75" customHeight="1" x14ac:dyDescent="0.2">
      <c r="B16" s="53" t="s">
        <v>71</v>
      </c>
      <c r="C16" s="54">
        <f>'Q4 Setup'!$C$18</f>
        <v>0</v>
      </c>
      <c r="D16" s="55" t="str">
        <f>IFERROR(AVERAGEIFS('Q4 Daily Log'!$E$4:$E$835,'Q4 Daily Log'!$B$4:$B$835,"&gt;="&amp;DATE(2027,1,4),'Q4 Daily Log'!$B$4:$B$835,"&lt;="&amp;DATE(2027,1,8),'Q4 Daily Log'!$C$4:$C$835,'Q4 Setup'!$C$18),"")</f>
        <v/>
      </c>
      <c r="E16" s="56" t="str">
        <f>IFERROR(AVERAGEIFS('Q4 Daily Log'!$H$4:$H$835,'Q4 Daily Log'!$B$4:$B$835,"&gt;="&amp;DATE(2027,1,4),'Q4 Daily Log'!$B$4:$B$835,"&lt;="&amp;DATE(2027,1,8),'Q4 Daily Log'!$C$4:$C$835,'Q4 Setup'!$C$18),"")</f>
        <v/>
      </c>
      <c r="F16" s="57" t="str">
        <f>IFERROR(AVERAGEIFS('Q4 Daily Log'!$I$4:$I$835,'Q4 Daily Log'!$B$4:$B$835,"&gt;="&amp;DATE(2027,1,4),'Q4 Daily Log'!$B$4:$B$835,"&lt;="&amp;DATE(2027,1,8),'Q4 Daily Log'!$C$4:$C$835,'Q4 Setup'!$C$18),"")</f>
        <v/>
      </c>
      <c r="G16" s="56" t="str">
        <f>IFERROR(AVERAGEIFS('Q4 Daily Log'!$K$4:$K$835,'Q4 Daily Log'!$B$4:$B$835,"&gt;="&amp;DATE(2027,1,4),'Q4 Daily Log'!$B$4:$B$835,"&lt;="&amp;DATE(2027,1,8),'Q4 Daily Log'!$C$4:$C$835,'Q4 Setup'!$C$18),"")</f>
        <v/>
      </c>
      <c r="H16" s="55">
        <f>IFERROR(SUMIFS('Q4 Daily Log'!$E$4:$E$835,'Q4 Daily Log'!$B$4:$B$835,"&gt;="&amp;DATE(2027,1,4),'Q4 Daily Log'!$B$4:$B$835,"&lt;="&amp;DATE(2027,1,8),'Q4 Daily Log'!$C$4:$C$835,'Q4 Setup'!$C$18),"")</f>
        <v>0</v>
      </c>
      <c r="I16" s="57">
        <f>IFERROR(SUMIFS('Q4 Daily Log'!$I$4:$I$835,'Q4 Daily Log'!$B$4:$B$835,"&gt;="&amp;DATE(2027,1,4),'Q4 Daily Log'!$B$4:$B$835,"&lt;="&amp;DATE(2027,1,8),'Q4 Daily Log'!$C$4:$C$835,'Q4 Setup'!$C$18),"")</f>
        <v>0</v>
      </c>
      <c r="J16" s="55">
        <f>IFERROR(SUMIFS('Q4 Daily Log'!$L$4:$L$835,'Q4 Daily Log'!$B$4:$B$835,"&gt;="&amp;DATE(2027,1,4),'Q4 Daily Log'!$B$4:$B$835,"&lt;="&amp;DATE(2027,1,8),'Q4 Daily Log'!$C$4:$C$835,'Q4 Setup'!$C$18),"")</f>
        <v>0</v>
      </c>
      <c r="K16" s="55">
        <f>IFERROR(SUMIFS('Q4 Daily Log'!$M$4:$M$835,'Q4 Daily Log'!$B$4:$B$835,"&gt;="&amp;DATE(2027,1,4),'Q4 Daily Log'!$B$4:$B$835,"&lt;="&amp;DATE(2027,1,8),'Q4 Daily Log'!$C$4:$C$835,'Q4 Setup'!$C$18),"")</f>
        <v>0</v>
      </c>
      <c r="L16" s="29">
        <f>IFERROR(SUMIFS('Q4 Daily Log'!$N$4:$N$835,'Q4 Daily Log'!$B$4:$B$835,"&gt;="&amp;DATE(2027,1,4),'Q4 Daily Log'!$B$4:$B$835,"&lt;="&amp;DATE(2027,1,8),'Q4 Daily Log'!$C$4:$C$835,'Q4 Setup'!$C$18),"")</f>
        <v>0</v>
      </c>
      <c r="M16" s="56" t="str">
        <f>IFERROR(SUMIFS('Q4 Daily Log'!$N$4:$N$835,'Q4 Daily Log'!$B$4:$B$835,"&gt;="&amp;DATE(2027,1,4),'Q4 Daily Log'!$B$4:$B$835,"&lt;="&amp;DATE(2027,1,8),'Q4 Daily Log'!$C$4:$C$835,'Q4 Setup'!$C$18)/SUMIFS('Q4 Daily Log'!$O$4:$O$835,'Q4 Daily Log'!$B$4:$B$835,"&gt;="&amp;DATE(2027,1,4),'Q4 Daily Log'!$B$4:$B$835,"&lt;="&amp;DATE(2027,1,8),'Q4 Daily Log'!$C$4:$C$835,'Q4 Setup'!$C$18),"" )</f>
        <v/>
      </c>
    </row>
    <row r="17" spans="2:13" ht="18.75" customHeight="1" x14ac:dyDescent="0.2">
      <c r="B17" s="101" t="s">
        <v>72</v>
      </c>
      <c r="C17" s="101"/>
      <c r="D17" s="85" t="str">
        <f>IFERROR(AVERAGE(D5:D16),"")</f>
        <v/>
      </c>
      <c r="E17" s="86" t="str">
        <f>IFERROR(AVERAGE(E5:E16),"")</f>
        <v/>
      </c>
      <c r="F17" s="87" t="str">
        <f>IFERROR(AVERAGE(F5:F16),"")</f>
        <v/>
      </c>
      <c r="G17" s="86" t="str">
        <f>IFERROR(AVERAGE(G5:G16),"")</f>
        <v/>
      </c>
      <c r="H17" s="85">
        <f>IFERROR(SUM(H5:H16),"")</f>
        <v>0</v>
      </c>
      <c r="I17" s="88">
        <f>IFERROR(SUM(I5:I16),"")</f>
        <v>0</v>
      </c>
      <c r="J17" s="85">
        <f>IFERROR(SUM(J5:J16),"")</f>
        <v>0</v>
      </c>
      <c r="K17" s="85">
        <f>IFERROR(SUM(K5:K16),"")</f>
        <v>0</v>
      </c>
      <c r="L17" s="89">
        <f>IFERROR(SUM(L5:L16),"")</f>
        <v>0</v>
      </c>
      <c r="M17" s="86" t="str">
        <f>IFERROR(AVERAGE(M5:M16),"")</f>
        <v/>
      </c>
    </row>
    <row r="18" spans="2:13" ht="7.5" customHeight="1" x14ac:dyDescent="0.2"/>
    <row r="19" spans="2:13" ht="25.5" customHeight="1" x14ac:dyDescent="0.2">
      <c r="B19" s="100" t="s">
        <v>163</v>
      </c>
      <c r="C19" s="100"/>
      <c r="D19" s="83">
        <v>46398</v>
      </c>
      <c r="E19" s="83">
        <v>46402</v>
      </c>
      <c r="F19" s="84"/>
      <c r="G19" s="84"/>
      <c r="H19" s="84"/>
      <c r="I19" s="84"/>
      <c r="J19" s="84"/>
      <c r="K19" s="84"/>
      <c r="L19" s="84"/>
      <c r="M19" s="84"/>
    </row>
    <row r="20" spans="2:13" ht="36" customHeight="1" x14ac:dyDescent="0.2">
      <c r="B20" s="47" t="s">
        <v>60</v>
      </c>
      <c r="C20" s="47" t="s">
        <v>24</v>
      </c>
      <c r="D20" s="47" t="s">
        <v>61</v>
      </c>
      <c r="E20" s="47" t="s">
        <v>62</v>
      </c>
      <c r="F20" s="47" t="s">
        <v>63</v>
      </c>
      <c r="G20" s="47" t="s">
        <v>64</v>
      </c>
      <c r="H20" s="47" t="s">
        <v>65</v>
      </c>
      <c r="I20" s="47" t="s">
        <v>66</v>
      </c>
      <c r="J20" s="47" t="s">
        <v>67</v>
      </c>
      <c r="K20" s="47" t="s">
        <v>68</v>
      </c>
      <c r="L20" s="47" t="s">
        <v>69</v>
      </c>
      <c r="M20" s="47" t="s">
        <v>70</v>
      </c>
    </row>
    <row r="21" spans="2:13" ht="18.75" customHeight="1" x14ac:dyDescent="0.2">
      <c r="B21" s="48" t="s">
        <v>74</v>
      </c>
      <c r="C21" s="49" t="str">
        <f>'Q4 Setup'!$C$7</f>
        <v>Rep 1</v>
      </c>
      <c r="D21" s="50" t="str">
        <f>IFERROR(AVERAGEIFS('Q4 Daily Log'!$E$4:$E$835,'Q4 Daily Log'!$B$4:$B$835,"&gt;="&amp;DATE(2027,1,11),'Q4 Daily Log'!$B$4:$B$835,"&lt;="&amp;DATE(2027,1,15),'Q4 Daily Log'!$C$4:$C$835,'Q4 Setup'!$C$7),"")</f>
        <v/>
      </c>
      <c r="E21" s="51" t="str">
        <f>IFERROR(AVERAGEIFS('Q4 Daily Log'!$H$4:$H$835,'Q4 Daily Log'!$B$4:$B$835,"&gt;="&amp;DATE(2027,1,11),'Q4 Daily Log'!$B$4:$B$835,"&lt;="&amp;DATE(2027,1,15),'Q4 Daily Log'!$C$4:$C$835,'Q4 Setup'!$C$7),"")</f>
        <v/>
      </c>
      <c r="F21" s="52" t="str">
        <f>IFERROR(AVERAGEIFS('Q4 Daily Log'!$I$4:$I$835,'Q4 Daily Log'!$B$4:$B$835,"&gt;="&amp;DATE(2027,1,11),'Q4 Daily Log'!$B$4:$B$835,"&lt;="&amp;DATE(2027,1,15),'Q4 Daily Log'!$C$4:$C$835,'Q4 Setup'!$C$7),"")</f>
        <v/>
      </c>
      <c r="G21" s="51" t="str">
        <f>IFERROR(AVERAGEIFS('Q4 Daily Log'!$K$4:$K$835,'Q4 Daily Log'!$B$4:$B$835,"&gt;="&amp;DATE(2027,1,11),'Q4 Daily Log'!$B$4:$B$835,"&lt;="&amp;DATE(2027,1,15),'Q4 Daily Log'!$C$4:$C$835,'Q4 Setup'!$C$7),"")</f>
        <v/>
      </c>
      <c r="H21" s="50">
        <f>IFERROR(SUMIFS('Q4 Daily Log'!$E$4:$E$835,'Q4 Daily Log'!$B$4:$B$835,"&gt;="&amp;DATE(2027,1,11),'Q4 Daily Log'!$B$4:$B$835,"&lt;="&amp;DATE(2027,1,15),'Q4 Daily Log'!$C$4:$C$835,'Q4 Setup'!$C$7),"")</f>
        <v>0</v>
      </c>
      <c r="I21" s="52">
        <f>IFERROR(SUMIFS('Q4 Daily Log'!$I$4:$I$835,'Q4 Daily Log'!$B$4:$B$835,"&gt;="&amp;DATE(2027,1,11),'Q4 Daily Log'!$B$4:$B$835,"&lt;="&amp;DATE(2027,1,15),'Q4 Daily Log'!$C$4:$C$835,'Q4 Setup'!$C$7),"")</f>
        <v>0</v>
      </c>
      <c r="J21" s="50">
        <f>IFERROR(SUMIFS('Q4 Daily Log'!$L$4:$L$835,'Q4 Daily Log'!$B$4:$B$835,"&gt;="&amp;DATE(2027,1,11),'Q4 Daily Log'!$B$4:$B$835,"&lt;="&amp;DATE(2027,1,15),'Q4 Daily Log'!$C$4:$C$835,'Q4 Setup'!$C$7),"")</f>
        <v>0</v>
      </c>
      <c r="K21" s="50">
        <f>IFERROR(SUMIFS('Q4 Daily Log'!$M$4:$M$835,'Q4 Daily Log'!$B$4:$B$835,"&gt;="&amp;DATE(2027,1,11),'Q4 Daily Log'!$B$4:$B$835,"&lt;="&amp;DATE(2027,1,15),'Q4 Daily Log'!$C$4:$C$835,'Q4 Setup'!$C$7),"")</f>
        <v>0</v>
      </c>
      <c r="L21" s="29">
        <f>IFERROR(SUMIFS('Q4 Daily Log'!$N$4:$N$835,'Q4 Daily Log'!$B$4:$B$835,"&gt;="&amp;DATE(2027,1,11),'Q4 Daily Log'!$B$4:$B$835,"&lt;="&amp;DATE(2027,1,15),'Q4 Daily Log'!$C$4:$C$835,'Q4 Setup'!$C$7),"")</f>
        <v>0</v>
      </c>
      <c r="M21" s="51" t="str">
        <f>IFERROR(SUMIFS('Q4 Daily Log'!$N$4:$N$835,'Q4 Daily Log'!$B$4:$B$835,"&gt;="&amp;DATE(2027,1,11),'Q4 Daily Log'!$B$4:$B$835,"&lt;="&amp;DATE(2027,1,15),'Q4 Daily Log'!$C$4:$C$835,'Q4 Setup'!$C$7)/SUMIFS('Q4 Daily Log'!$O$4:$O$835,'Q4 Daily Log'!$B$4:$B$835,"&gt;="&amp;DATE(2027,1,11),'Q4 Daily Log'!$B$4:$B$835,"&lt;="&amp;DATE(2027,1,15),'Q4 Daily Log'!$C$4:$C$835,'Q4 Setup'!$C$7),"" )</f>
        <v/>
      </c>
    </row>
    <row r="22" spans="2:13" ht="18.75" customHeight="1" x14ac:dyDescent="0.2">
      <c r="B22" s="53" t="s">
        <v>74</v>
      </c>
      <c r="C22" s="54" t="str">
        <f>'Q4 Setup'!$C$8</f>
        <v>Rep 2</v>
      </c>
      <c r="D22" s="55" t="str">
        <f>IFERROR(AVERAGEIFS('Q4 Daily Log'!$E$4:$E$835,'Q4 Daily Log'!$B$4:$B$835,"&gt;="&amp;DATE(2027,1,11),'Q4 Daily Log'!$B$4:$B$835,"&lt;="&amp;DATE(2027,1,15),'Q4 Daily Log'!$C$4:$C$835,'Q4 Setup'!$C$8),"")</f>
        <v/>
      </c>
      <c r="E22" s="56" t="str">
        <f>IFERROR(AVERAGEIFS('Q4 Daily Log'!$H$4:$H$835,'Q4 Daily Log'!$B$4:$B$835,"&gt;="&amp;DATE(2027,1,11),'Q4 Daily Log'!$B$4:$B$835,"&lt;="&amp;DATE(2027,1,15),'Q4 Daily Log'!$C$4:$C$835,'Q4 Setup'!$C$8),"")</f>
        <v/>
      </c>
      <c r="F22" s="57" t="str">
        <f>IFERROR(AVERAGEIFS('Q4 Daily Log'!$I$4:$I$835,'Q4 Daily Log'!$B$4:$B$835,"&gt;="&amp;DATE(2027,1,11),'Q4 Daily Log'!$B$4:$B$835,"&lt;="&amp;DATE(2027,1,15),'Q4 Daily Log'!$C$4:$C$835,'Q4 Setup'!$C$8),"")</f>
        <v/>
      </c>
      <c r="G22" s="56" t="str">
        <f>IFERROR(AVERAGEIFS('Q4 Daily Log'!$K$4:$K$835,'Q4 Daily Log'!$B$4:$B$835,"&gt;="&amp;DATE(2027,1,11),'Q4 Daily Log'!$B$4:$B$835,"&lt;="&amp;DATE(2027,1,15),'Q4 Daily Log'!$C$4:$C$835,'Q4 Setup'!$C$8),"")</f>
        <v/>
      </c>
      <c r="H22" s="55">
        <f>IFERROR(SUMIFS('Q4 Daily Log'!$E$4:$E$835,'Q4 Daily Log'!$B$4:$B$835,"&gt;="&amp;DATE(2027,1,11),'Q4 Daily Log'!$B$4:$B$835,"&lt;="&amp;DATE(2027,1,15),'Q4 Daily Log'!$C$4:$C$835,'Q4 Setup'!$C$8),"")</f>
        <v>0</v>
      </c>
      <c r="I22" s="57">
        <f>IFERROR(SUMIFS('Q4 Daily Log'!$I$4:$I$835,'Q4 Daily Log'!$B$4:$B$835,"&gt;="&amp;DATE(2027,1,11),'Q4 Daily Log'!$B$4:$B$835,"&lt;="&amp;DATE(2027,1,15),'Q4 Daily Log'!$C$4:$C$835,'Q4 Setup'!$C$8),"")</f>
        <v>0</v>
      </c>
      <c r="J22" s="55">
        <f>IFERROR(SUMIFS('Q4 Daily Log'!$L$4:$L$835,'Q4 Daily Log'!$B$4:$B$835,"&gt;="&amp;DATE(2027,1,11),'Q4 Daily Log'!$B$4:$B$835,"&lt;="&amp;DATE(2027,1,15),'Q4 Daily Log'!$C$4:$C$835,'Q4 Setup'!$C$8),"")</f>
        <v>0</v>
      </c>
      <c r="K22" s="55">
        <f>IFERROR(SUMIFS('Q4 Daily Log'!$M$4:$M$835,'Q4 Daily Log'!$B$4:$B$835,"&gt;="&amp;DATE(2027,1,11),'Q4 Daily Log'!$B$4:$B$835,"&lt;="&amp;DATE(2027,1,15),'Q4 Daily Log'!$C$4:$C$835,'Q4 Setup'!$C$8),"")</f>
        <v>0</v>
      </c>
      <c r="L22" s="29">
        <f>IFERROR(SUMIFS('Q4 Daily Log'!$N$4:$N$835,'Q4 Daily Log'!$B$4:$B$835,"&gt;="&amp;DATE(2027,1,11),'Q4 Daily Log'!$B$4:$B$835,"&lt;="&amp;DATE(2027,1,15),'Q4 Daily Log'!$C$4:$C$835,'Q4 Setup'!$C$8),"")</f>
        <v>0</v>
      </c>
      <c r="M22" s="56" t="str">
        <f>IFERROR(SUMIFS('Q4 Daily Log'!$N$4:$N$835,'Q4 Daily Log'!$B$4:$B$835,"&gt;="&amp;DATE(2027,1,11),'Q4 Daily Log'!$B$4:$B$835,"&lt;="&amp;DATE(2027,1,15),'Q4 Daily Log'!$C$4:$C$835,'Q4 Setup'!$C$8)/SUMIFS('Q4 Daily Log'!$O$4:$O$835,'Q4 Daily Log'!$B$4:$B$835,"&gt;="&amp;DATE(2027,1,11),'Q4 Daily Log'!$B$4:$B$835,"&lt;="&amp;DATE(2027,1,15),'Q4 Daily Log'!$C$4:$C$835,'Q4 Setup'!$C$8),"" )</f>
        <v/>
      </c>
    </row>
    <row r="23" spans="2:13" ht="18.75" customHeight="1" x14ac:dyDescent="0.2">
      <c r="B23" s="48" t="s">
        <v>74</v>
      </c>
      <c r="C23" s="49" t="str">
        <f>'Q4 Setup'!$C$9</f>
        <v>Rep 3</v>
      </c>
      <c r="D23" s="50" t="str">
        <f>IFERROR(AVERAGEIFS('Q4 Daily Log'!$E$4:$E$835,'Q4 Daily Log'!$B$4:$B$835,"&gt;="&amp;DATE(2027,1,11),'Q4 Daily Log'!$B$4:$B$835,"&lt;="&amp;DATE(2027,1,15),'Q4 Daily Log'!$C$4:$C$835,'Q4 Setup'!$C$9),"")</f>
        <v/>
      </c>
      <c r="E23" s="51" t="str">
        <f>IFERROR(AVERAGEIFS('Q4 Daily Log'!$H$4:$H$835,'Q4 Daily Log'!$B$4:$B$835,"&gt;="&amp;DATE(2027,1,11),'Q4 Daily Log'!$B$4:$B$835,"&lt;="&amp;DATE(2027,1,15),'Q4 Daily Log'!$C$4:$C$835,'Q4 Setup'!$C$9),"")</f>
        <v/>
      </c>
      <c r="F23" s="52" t="str">
        <f>IFERROR(AVERAGEIFS('Q4 Daily Log'!$I$4:$I$835,'Q4 Daily Log'!$B$4:$B$835,"&gt;="&amp;DATE(2027,1,11),'Q4 Daily Log'!$B$4:$B$835,"&lt;="&amp;DATE(2027,1,15),'Q4 Daily Log'!$C$4:$C$835,'Q4 Setup'!$C$9),"")</f>
        <v/>
      </c>
      <c r="G23" s="51" t="str">
        <f>IFERROR(AVERAGEIFS('Q4 Daily Log'!$K$4:$K$835,'Q4 Daily Log'!$B$4:$B$835,"&gt;="&amp;DATE(2027,1,11),'Q4 Daily Log'!$B$4:$B$835,"&lt;="&amp;DATE(2027,1,15),'Q4 Daily Log'!$C$4:$C$835,'Q4 Setup'!$C$9),"")</f>
        <v/>
      </c>
      <c r="H23" s="50">
        <f>IFERROR(SUMIFS('Q4 Daily Log'!$E$4:$E$835,'Q4 Daily Log'!$B$4:$B$835,"&gt;="&amp;DATE(2027,1,11),'Q4 Daily Log'!$B$4:$B$835,"&lt;="&amp;DATE(2027,1,15),'Q4 Daily Log'!$C$4:$C$835,'Q4 Setup'!$C$9),"")</f>
        <v>0</v>
      </c>
      <c r="I23" s="52">
        <f>IFERROR(SUMIFS('Q4 Daily Log'!$I$4:$I$835,'Q4 Daily Log'!$B$4:$B$835,"&gt;="&amp;DATE(2027,1,11),'Q4 Daily Log'!$B$4:$B$835,"&lt;="&amp;DATE(2027,1,15),'Q4 Daily Log'!$C$4:$C$835,'Q4 Setup'!$C$9),"")</f>
        <v>0</v>
      </c>
      <c r="J23" s="50">
        <f>IFERROR(SUMIFS('Q4 Daily Log'!$L$4:$L$835,'Q4 Daily Log'!$B$4:$B$835,"&gt;="&amp;DATE(2027,1,11),'Q4 Daily Log'!$B$4:$B$835,"&lt;="&amp;DATE(2027,1,15),'Q4 Daily Log'!$C$4:$C$835,'Q4 Setup'!$C$9),"")</f>
        <v>0</v>
      </c>
      <c r="K23" s="50">
        <f>IFERROR(SUMIFS('Q4 Daily Log'!$M$4:$M$835,'Q4 Daily Log'!$B$4:$B$835,"&gt;="&amp;DATE(2027,1,11),'Q4 Daily Log'!$B$4:$B$835,"&lt;="&amp;DATE(2027,1,15),'Q4 Daily Log'!$C$4:$C$835,'Q4 Setup'!$C$9),"")</f>
        <v>0</v>
      </c>
      <c r="L23" s="29">
        <f>IFERROR(SUMIFS('Q4 Daily Log'!$N$4:$N$835,'Q4 Daily Log'!$B$4:$B$835,"&gt;="&amp;DATE(2027,1,11),'Q4 Daily Log'!$B$4:$B$835,"&lt;="&amp;DATE(2027,1,15),'Q4 Daily Log'!$C$4:$C$835,'Q4 Setup'!$C$9),"")</f>
        <v>0</v>
      </c>
      <c r="M23" s="51" t="str">
        <f>IFERROR(SUMIFS('Q4 Daily Log'!$N$4:$N$835,'Q4 Daily Log'!$B$4:$B$835,"&gt;="&amp;DATE(2027,1,11),'Q4 Daily Log'!$B$4:$B$835,"&lt;="&amp;DATE(2027,1,15),'Q4 Daily Log'!$C$4:$C$835,'Q4 Setup'!$C$9)/SUMIFS('Q4 Daily Log'!$O$4:$O$835,'Q4 Daily Log'!$B$4:$B$835,"&gt;="&amp;DATE(2027,1,11),'Q4 Daily Log'!$B$4:$B$835,"&lt;="&amp;DATE(2027,1,15),'Q4 Daily Log'!$C$4:$C$835,'Q4 Setup'!$C$9),"" )</f>
        <v/>
      </c>
    </row>
    <row r="24" spans="2:13" ht="18.75" customHeight="1" x14ac:dyDescent="0.2">
      <c r="B24" s="53" t="s">
        <v>74</v>
      </c>
      <c r="C24" s="54" t="str">
        <f>'Q4 Setup'!$C$10</f>
        <v>Rep 4</v>
      </c>
      <c r="D24" s="55" t="str">
        <f>IFERROR(AVERAGEIFS('Q4 Daily Log'!$E$4:$E$835,'Q4 Daily Log'!$B$4:$B$835,"&gt;="&amp;DATE(2027,1,11),'Q4 Daily Log'!$B$4:$B$835,"&lt;="&amp;DATE(2027,1,15),'Q4 Daily Log'!$C$4:$C$835,'Q4 Setup'!$C$10),"")</f>
        <v/>
      </c>
      <c r="E24" s="56" t="str">
        <f>IFERROR(AVERAGEIFS('Q4 Daily Log'!$H$4:$H$835,'Q4 Daily Log'!$B$4:$B$835,"&gt;="&amp;DATE(2027,1,11),'Q4 Daily Log'!$B$4:$B$835,"&lt;="&amp;DATE(2027,1,15),'Q4 Daily Log'!$C$4:$C$835,'Q4 Setup'!$C$10),"")</f>
        <v/>
      </c>
      <c r="F24" s="57" t="str">
        <f>IFERROR(AVERAGEIFS('Q4 Daily Log'!$I$4:$I$835,'Q4 Daily Log'!$B$4:$B$835,"&gt;="&amp;DATE(2027,1,11),'Q4 Daily Log'!$B$4:$B$835,"&lt;="&amp;DATE(2027,1,15),'Q4 Daily Log'!$C$4:$C$835,'Q4 Setup'!$C$10),"")</f>
        <v/>
      </c>
      <c r="G24" s="56" t="str">
        <f>IFERROR(AVERAGEIFS('Q4 Daily Log'!$K$4:$K$835,'Q4 Daily Log'!$B$4:$B$835,"&gt;="&amp;DATE(2027,1,11),'Q4 Daily Log'!$B$4:$B$835,"&lt;="&amp;DATE(2027,1,15),'Q4 Daily Log'!$C$4:$C$835,'Q4 Setup'!$C$10),"")</f>
        <v/>
      </c>
      <c r="H24" s="55">
        <f>IFERROR(SUMIFS('Q4 Daily Log'!$E$4:$E$835,'Q4 Daily Log'!$B$4:$B$835,"&gt;="&amp;DATE(2027,1,11),'Q4 Daily Log'!$B$4:$B$835,"&lt;="&amp;DATE(2027,1,15),'Q4 Daily Log'!$C$4:$C$835,'Q4 Setup'!$C$10),"")</f>
        <v>0</v>
      </c>
      <c r="I24" s="57">
        <f>IFERROR(SUMIFS('Q4 Daily Log'!$I$4:$I$835,'Q4 Daily Log'!$B$4:$B$835,"&gt;="&amp;DATE(2027,1,11),'Q4 Daily Log'!$B$4:$B$835,"&lt;="&amp;DATE(2027,1,15),'Q4 Daily Log'!$C$4:$C$835,'Q4 Setup'!$C$10),"")</f>
        <v>0</v>
      </c>
      <c r="J24" s="55">
        <f>IFERROR(SUMIFS('Q4 Daily Log'!$L$4:$L$835,'Q4 Daily Log'!$B$4:$B$835,"&gt;="&amp;DATE(2027,1,11),'Q4 Daily Log'!$B$4:$B$835,"&lt;="&amp;DATE(2027,1,15),'Q4 Daily Log'!$C$4:$C$835,'Q4 Setup'!$C$10),"")</f>
        <v>0</v>
      </c>
      <c r="K24" s="55">
        <f>IFERROR(SUMIFS('Q4 Daily Log'!$M$4:$M$835,'Q4 Daily Log'!$B$4:$B$835,"&gt;="&amp;DATE(2027,1,11),'Q4 Daily Log'!$B$4:$B$835,"&lt;="&amp;DATE(2027,1,15),'Q4 Daily Log'!$C$4:$C$835,'Q4 Setup'!$C$10),"")</f>
        <v>0</v>
      </c>
      <c r="L24" s="29">
        <f>IFERROR(SUMIFS('Q4 Daily Log'!$N$4:$N$835,'Q4 Daily Log'!$B$4:$B$835,"&gt;="&amp;DATE(2027,1,11),'Q4 Daily Log'!$B$4:$B$835,"&lt;="&amp;DATE(2027,1,15),'Q4 Daily Log'!$C$4:$C$835,'Q4 Setup'!$C$10),"")</f>
        <v>0</v>
      </c>
      <c r="M24" s="56" t="str">
        <f>IFERROR(SUMIFS('Q4 Daily Log'!$N$4:$N$835,'Q4 Daily Log'!$B$4:$B$835,"&gt;="&amp;DATE(2027,1,11),'Q4 Daily Log'!$B$4:$B$835,"&lt;="&amp;DATE(2027,1,15),'Q4 Daily Log'!$C$4:$C$835,'Q4 Setup'!$C$10)/SUMIFS('Q4 Daily Log'!$O$4:$O$835,'Q4 Daily Log'!$B$4:$B$835,"&gt;="&amp;DATE(2027,1,11),'Q4 Daily Log'!$B$4:$B$835,"&lt;="&amp;DATE(2027,1,15),'Q4 Daily Log'!$C$4:$C$835,'Q4 Setup'!$C$10),"" )</f>
        <v/>
      </c>
    </row>
    <row r="25" spans="2:13" ht="18.75" customHeight="1" x14ac:dyDescent="0.2">
      <c r="B25" s="48" t="s">
        <v>74</v>
      </c>
      <c r="C25" s="49" t="str">
        <f>'Q4 Setup'!$C$11</f>
        <v>Rep 5</v>
      </c>
      <c r="D25" s="50" t="str">
        <f>IFERROR(AVERAGEIFS('Q4 Daily Log'!$E$4:$E$835,'Q4 Daily Log'!$B$4:$B$835,"&gt;="&amp;DATE(2027,1,11),'Q4 Daily Log'!$B$4:$B$835,"&lt;="&amp;DATE(2027,1,15),'Q4 Daily Log'!$C$4:$C$835,'Q4 Setup'!$C$11),"")</f>
        <v/>
      </c>
      <c r="E25" s="51" t="str">
        <f>IFERROR(AVERAGEIFS('Q4 Daily Log'!$H$4:$H$835,'Q4 Daily Log'!$B$4:$B$835,"&gt;="&amp;DATE(2027,1,11),'Q4 Daily Log'!$B$4:$B$835,"&lt;="&amp;DATE(2027,1,15),'Q4 Daily Log'!$C$4:$C$835,'Q4 Setup'!$C$11),"")</f>
        <v/>
      </c>
      <c r="F25" s="52" t="str">
        <f>IFERROR(AVERAGEIFS('Q4 Daily Log'!$I$4:$I$835,'Q4 Daily Log'!$B$4:$B$835,"&gt;="&amp;DATE(2027,1,11),'Q4 Daily Log'!$B$4:$B$835,"&lt;="&amp;DATE(2027,1,15),'Q4 Daily Log'!$C$4:$C$835,'Q4 Setup'!$C$11),"")</f>
        <v/>
      </c>
      <c r="G25" s="51" t="str">
        <f>IFERROR(AVERAGEIFS('Q4 Daily Log'!$K$4:$K$835,'Q4 Daily Log'!$B$4:$B$835,"&gt;="&amp;DATE(2027,1,11),'Q4 Daily Log'!$B$4:$B$835,"&lt;="&amp;DATE(2027,1,15),'Q4 Daily Log'!$C$4:$C$835,'Q4 Setup'!$C$11),"")</f>
        <v/>
      </c>
      <c r="H25" s="50">
        <f>IFERROR(SUMIFS('Q4 Daily Log'!$E$4:$E$835,'Q4 Daily Log'!$B$4:$B$835,"&gt;="&amp;DATE(2027,1,11),'Q4 Daily Log'!$B$4:$B$835,"&lt;="&amp;DATE(2027,1,15),'Q4 Daily Log'!$C$4:$C$835,'Q4 Setup'!$C$11),"")</f>
        <v>0</v>
      </c>
      <c r="I25" s="52">
        <f>IFERROR(SUMIFS('Q4 Daily Log'!$I$4:$I$835,'Q4 Daily Log'!$B$4:$B$835,"&gt;="&amp;DATE(2027,1,11),'Q4 Daily Log'!$B$4:$B$835,"&lt;="&amp;DATE(2027,1,15),'Q4 Daily Log'!$C$4:$C$835,'Q4 Setup'!$C$11),"")</f>
        <v>0</v>
      </c>
      <c r="J25" s="50">
        <f>IFERROR(SUMIFS('Q4 Daily Log'!$L$4:$L$835,'Q4 Daily Log'!$B$4:$B$835,"&gt;="&amp;DATE(2027,1,11),'Q4 Daily Log'!$B$4:$B$835,"&lt;="&amp;DATE(2027,1,15),'Q4 Daily Log'!$C$4:$C$835,'Q4 Setup'!$C$11),"")</f>
        <v>0</v>
      </c>
      <c r="K25" s="50">
        <f>IFERROR(SUMIFS('Q4 Daily Log'!$M$4:$M$835,'Q4 Daily Log'!$B$4:$B$835,"&gt;="&amp;DATE(2027,1,11),'Q4 Daily Log'!$B$4:$B$835,"&lt;="&amp;DATE(2027,1,15),'Q4 Daily Log'!$C$4:$C$835,'Q4 Setup'!$C$11),"")</f>
        <v>0</v>
      </c>
      <c r="L25" s="29">
        <f>IFERROR(SUMIFS('Q4 Daily Log'!$N$4:$N$835,'Q4 Daily Log'!$B$4:$B$835,"&gt;="&amp;DATE(2027,1,11),'Q4 Daily Log'!$B$4:$B$835,"&lt;="&amp;DATE(2027,1,15),'Q4 Daily Log'!$C$4:$C$835,'Q4 Setup'!$C$11),"")</f>
        <v>0</v>
      </c>
      <c r="M25" s="51" t="str">
        <f>IFERROR(SUMIFS('Q4 Daily Log'!$N$4:$N$835,'Q4 Daily Log'!$B$4:$B$835,"&gt;="&amp;DATE(2027,1,11),'Q4 Daily Log'!$B$4:$B$835,"&lt;="&amp;DATE(2027,1,15),'Q4 Daily Log'!$C$4:$C$835,'Q4 Setup'!$C$11)/SUMIFS('Q4 Daily Log'!$O$4:$O$835,'Q4 Daily Log'!$B$4:$B$835,"&gt;="&amp;DATE(2027,1,11),'Q4 Daily Log'!$B$4:$B$835,"&lt;="&amp;DATE(2027,1,15),'Q4 Daily Log'!$C$4:$C$835,'Q4 Setup'!$C$11),"" )</f>
        <v/>
      </c>
    </row>
    <row r="26" spans="2:13" ht="18.75" customHeight="1" x14ac:dyDescent="0.2">
      <c r="B26" s="53" t="s">
        <v>74</v>
      </c>
      <c r="C26" s="54" t="str">
        <f>'Q4 Setup'!$C$12</f>
        <v>Rep 6</v>
      </c>
      <c r="D26" s="55" t="str">
        <f>IFERROR(AVERAGEIFS('Q4 Daily Log'!$E$4:$E$835,'Q4 Daily Log'!$B$4:$B$835,"&gt;="&amp;DATE(2027,1,11),'Q4 Daily Log'!$B$4:$B$835,"&lt;="&amp;DATE(2027,1,15),'Q4 Daily Log'!$C$4:$C$835,'Q4 Setup'!$C$12),"")</f>
        <v/>
      </c>
      <c r="E26" s="56" t="str">
        <f>IFERROR(AVERAGEIFS('Q4 Daily Log'!$H$4:$H$835,'Q4 Daily Log'!$B$4:$B$835,"&gt;="&amp;DATE(2027,1,11),'Q4 Daily Log'!$B$4:$B$835,"&lt;="&amp;DATE(2027,1,15),'Q4 Daily Log'!$C$4:$C$835,'Q4 Setup'!$C$12),"")</f>
        <v/>
      </c>
      <c r="F26" s="57" t="str">
        <f>IFERROR(AVERAGEIFS('Q4 Daily Log'!$I$4:$I$835,'Q4 Daily Log'!$B$4:$B$835,"&gt;="&amp;DATE(2027,1,11),'Q4 Daily Log'!$B$4:$B$835,"&lt;="&amp;DATE(2027,1,15),'Q4 Daily Log'!$C$4:$C$835,'Q4 Setup'!$C$12),"")</f>
        <v/>
      </c>
      <c r="G26" s="56" t="str">
        <f>IFERROR(AVERAGEIFS('Q4 Daily Log'!$K$4:$K$835,'Q4 Daily Log'!$B$4:$B$835,"&gt;="&amp;DATE(2027,1,11),'Q4 Daily Log'!$B$4:$B$835,"&lt;="&amp;DATE(2027,1,15),'Q4 Daily Log'!$C$4:$C$835,'Q4 Setup'!$C$12),"")</f>
        <v/>
      </c>
      <c r="H26" s="55">
        <f>IFERROR(SUMIFS('Q4 Daily Log'!$E$4:$E$835,'Q4 Daily Log'!$B$4:$B$835,"&gt;="&amp;DATE(2027,1,11),'Q4 Daily Log'!$B$4:$B$835,"&lt;="&amp;DATE(2027,1,15),'Q4 Daily Log'!$C$4:$C$835,'Q4 Setup'!$C$12),"")</f>
        <v>0</v>
      </c>
      <c r="I26" s="57">
        <f>IFERROR(SUMIFS('Q4 Daily Log'!$I$4:$I$835,'Q4 Daily Log'!$B$4:$B$835,"&gt;="&amp;DATE(2027,1,11),'Q4 Daily Log'!$B$4:$B$835,"&lt;="&amp;DATE(2027,1,15),'Q4 Daily Log'!$C$4:$C$835,'Q4 Setup'!$C$12),"")</f>
        <v>0</v>
      </c>
      <c r="J26" s="55">
        <f>IFERROR(SUMIFS('Q4 Daily Log'!$L$4:$L$835,'Q4 Daily Log'!$B$4:$B$835,"&gt;="&amp;DATE(2027,1,11),'Q4 Daily Log'!$B$4:$B$835,"&lt;="&amp;DATE(2027,1,15),'Q4 Daily Log'!$C$4:$C$835,'Q4 Setup'!$C$12),"")</f>
        <v>0</v>
      </c>
      <c r="K26" s="55">
        <f>IFERROR(SUMIFS('Q4 Daily Log'!$M$4:$M$835,'Q4 Daily Log'!$B$4:$B$835,"&gt;="&amp;DATE(2027,1,11),'Q4 Daily Log'!$B$4:$B$835,"&lt;="&amp;DATE(2027,1,15),'Q4 Daily Log'!$C$4:$C$835,'Q4 Setup'!$C$12),"")</f>
        <v>0</v>
      </c>
      <c r="L26" s="29">
        <f>IFERROR(SUMIFS('Q4 Daily Log'!$N$4:$N$835,'Q4 Daily Log'!$B$4:$B$835,"&gt;="&amp;DATE(2027,1,11),'Q4 Daily Log'!$B$4:$B$835,"&lt;="&amp;DATE(2027,1,15),'Q4 Daily Log'!$C$4:$C$835,'Q4 Setup'!$C$12),"")</f>
        <v>0</v>
      </c>
      <c r="M26" s="56" t="str">
        <f>IFERROR(SUMIFS('Q4 Daily Log'!$N$4:$N$835,'Q4 Daily Log'!$B$4:$B$835,"&gt;="&amp;DATE(2027,1,11),'Q4 Daily Log'!$B$4:$B$835,"&lt;="&amp;DATE(2027,1,15),'Q4 Daily Log'!$C$4:$C$835,'Q4 Setup'!$C$12)/SUMIFS('Q4 Daily Log'!$O$4:$O$835,'Q4 Daily Log'!$B$4:$B$835,"&gt;="&amp;DATE(2027,1,11),'Q4 Daily Log'!$B$4:$B$835,"&lt;="&amp;DATE(2027,1,15),'Q4 Daily Log'!$C$4:$C$835,'Q4 Setup'!$C$12),"" )</f>
        <v/>
      </c>
    </row>
    <row r="27" spans="2:13" ht="18.75" customHeight="1" x14ac:dyDescent="0.2">
      <c r="B27" s="48" t="s">
        <v>74</v>
      </c>
      <c r="C27" s="49" t="str">
        <f>'Q4 Setup'!$C$13</f>
        <v>Rep 7</v>
      </c>
      <c r="D27" s="50" t="str">
        <f>IFERROR(AVERAGEIFS('Q4 Daily Log'!$E$4:$E$835,'Q4 Daily Log'!$B$4:$B$835,"&gt;="&amp;DATE(2027,1,11),'Q4 Daily Log'!$B$4:$B$835,"&lt;="&amp;DATE(2027,1,15),'Q4 Daily Log'!$C$4:$C$835,'Q4 Setup'!$C$13),"")</f>
        <v/>
      </c>
      <c r="E27" s="51" t="str">
        <f>IFERROR(AVERAGEIFS('Q4 Daily Log'!$H$4:$H$835,'Q4 Daily Log'!$B$4:$B$835,"&gt;="&amp;DATE(2027,1,11),'Q4 Daily Log'!$B$4:$B$835,"&lt;="&amp;DATE(2027,1,15),'Q4 Daily Log'!$C$4:$C$835,'Q4 Setup'!$C$13),"")</f>
        <v/>
      </c>
      <c r="F27" s="52" t="str">
        <f>IFERROR(AVERAGEIFS('Q4 Daily Log'!$I$4:$I$835,'Q4 Daily Log'!$B$4:$B$835,"&gt;="&amp;DATE(2027,1,11),'Q4 Daily Log'!$B$4:$B$835,"&lt;="&amp;DATE(2027,1,15),'Q4 Daily Log'!$C$4:$C$835,'Q4 Setup'!$C$13),"")</f>
        <v/>
      </c>
      <c r="G27" s="51" t="str">
        <f>IFERROR(AVERAGEIFS('Q4 Daily Log'!$K$4:$K$835,'Q4 Daily Log'!$B$4:$B$835,"&gt;="&amp;DATE(2027,1,11),'Q4 Daily Log'!$B$4:$B$835,"&lt;="&amp;DATE(2027,1,15),'Q4 Daily Log'!$C$4:$C$835,'Q4 Setup'!$C$13),"")</f>
        <v/>
      </c>
      <c r="H27" s="50">
        <f>IFERROR(SUMIFS('Q4 Daily Log'!$E$4:$E$835,'Q4 Daily Log'!$B$4:$B$835,"&gt;="&amp;DATE(2027,1,11),'Q4 Daily Log'!$B$4:$B$835,"&lt;="&amp;DATE(2027,1,15),'Q4 Daily Log'!$C$4:$C$835,'Q4 Setup'!$C$13),"")</f>
        <v>0</v>
      </c>
      <c r="I27" s="52">
        <f>IFERROR(SUMIFS('Q4 Daily Log'!$I$4:$I$835,'Q4 Daily Log'!$B$4:$B$835,"&gt;="&amp;DATE(2027,1,11),'Q4 Daily Log'!$B$4:$B$835,"&lt;="&amp;DATE(2027,1,15),'Q4 Daily Log'!$C$4:$C$835,'Q4 Setup'!$C$13),"")</f>
        <v>0</v>
      </c>
      <c r="J27" s="50">
        <f>IFERROR(SUMIFS('Q4 Daily Log'!$L$4:$L$835,'Q4 Daily Log'!$B$4:$B$835,"&gt;="&amp;DATE(2027,1,11),'Q4 Daily Log'!$B$4:$B$835,"&lt;="&amp;DATE(2027,1,15),'Q4 Daily Log'!$C$4:$C$835,'Q4 Setup'!$C$13),"")</f>
        <v>0</v>
      </c>
      <c r="K27" s="50">
        <f>IFERROR(SUMIFS('Q4 Daily Log'!$M$4:$M$835,'Q4 Daily Log'!$B$4:$B$835,"&gt;="&amp;DATE(2027,1,11),'Q4 Daily Log'!$B$4:$B$835,"&lt;="&amp;DATE(2027,1,15),'Q4 Daily Log'!$C$4:$C$835,'Q4 Setup'!$C$13),"")</f>
        <v>0</v>
      </c>
      <c r="L27" s="29">
        <f>IFERROR(SUMIFS('Q4 Daily Log'!$N$4:$N$835,'Q4 Daily Log'!$B$4:$B$835,"&gt;="&amp;DATE(2027,1,11),'Q4 Daily Log'!$B$4:$B$835,"&lt;="&amp;DATE(2027,1,15),'Q4 Daily Log'!$C$4:$C$835,'Q4 Setup'!$C$13),"")</f>
        <v>0</v>
      </c>
      <c r="M27" s="51" t="str">
        <f>IFERROR(SUMIFS('Q4 Daily Log'!$N$4:$N$835,'Q4 Daily Log'!$B$4:$B$835,"&gt;="&amp;DATE(2027,1,11),'Q4 Daily Log'!$B$4:$B$835,"&lt;="&amp;DATE(2027,1,15),'Q4 Daily Log'!$C$4:$C$835,'Q4 Setup'!$C$13)/SUMIFS('Q4 Daily Log'!$O$4:$O$835,'Q4 Daily Log'!$B$4:$B$835,"&gt;="&amp;DATE(2027,1,11),'Q4 Daily Log'!$B$4:$B$835,"&lt;="&amp;DATE(2027,1,15),'Q4 Daily Log'!$C$4:$C$835,'Q4 Setup'!$C$13),"" )</f>
        <v/>
      </c>
    </row>
    <row r="28" spans="2:13" ht="18.75" customHeight="1" x14ac:dyDescent="0.2">
      <c r="B28" s="53" t="s">
        <v>74</v>
      </c>
      <c r="C28" s="54" t="str">
        <f>'Q4 Setup'!$C$14</f>
        <v>Rep 8</v>
      </c>
      <c r="D28" s="55" t="str">
        <f>IFERROR(AVERAGEIFS('Q4 Daily Log'!$E$4:$E$835,'Q4 Daily Log'!$B$4:$B$835,"&gt;="&amp;DATE(2027,1,11),'Q4 Daily Log'!$B$4:$B$835,"&lt;="&amp;DATE(2027,1,15),'Q4 Daily Log'!$C$4:$C$835,'Q4 Setup'!$C$14),"")</f>
        <v/>
      </c>
      <c r="E28" s="56" t="str">
        <f>IFERROR(AVERAGEIFS('Q4 Daily Log'!$H$4:$H$835,'Q4 Daily Log'!$B$4:$B$835,"&gt;="&amp;DATE(2027,1,11),'Q4 Daily Log'!$B$4:$B$835,"&lt;="&amp;DATE(2027,1,15),'Q4 Daily Log'!$C$4:$C$835,'Q4 Setup'!$C$14),"")</f>
        <v/>
      </c>
      <c r="F28" s="57" t="str">
        <f>IFERROR(AVERAGEIFS('Q4 Daily Log'!$I$4:$I$835,'Q4 Daily Log'!$B$4:$B$835,"&gt;="&amp;DATE(2027,1,11),'Q4 Daily Log'!$B$4:$B$835,"&lt;="&amp;DATE(2027,1,15),'Q4 Daily Log'!$C$4:$C$835,'Q4 Setup'!$C$14),"")</f>
        <v/>
      </c>
      <c r="G28" s="56" t="str">
        <f>IFERROR(AVERAGEIFS('Q4 Daily Log'!$K$4:$K$835,'Q4 Daily Log'!$B$4:$B$835,"&gt;="&amp;DATE(2027,1,11),'Q4 Daily Log'!$B$4:$B$835,"&lt;="&amp;DATE(2027,1,15),'Q4 Daily Log'!$C$4:$C$835,'Q4 Setup'!$C$14),"")</f>
        <v/>
      </c>
      <c r="H28" s="55">
        <f>IFERROR(SUMIFS('Q4 Daily Log'!$E$4:$E$835,'Q4 Daily Log'!$B$4:$B$835,"&gt;="&amp;DATE(2027,1,11),'Q4 Daily Log'!$B$4:$B$835,"&lt;="&amp;DATE(2027,1,15),'Q4 Daily Log'!$C$4:$C$835,'Q4 Setup'!$C$14),"")</f>
        <v>0</v>
      </c>
      <c r="I28" s="57">
        <f>IFERROR(SUMIFS('Q4 Daily Log'!$I$4:$I$835,'Q4 Daily Log'!$B$4:$B$835,"&gt;="&amp;DATE(2027,1,11),'Q4 Daily Log'!$B$4:$B$835,"&lt;="&amp;DATE(2027,1,15),'Q4 Daily Log'!$C$4:$C$835,'Q4 Setup'!$C$14),"")</f>
        <v>0</v>
      </c>
      <c r="J28" s="55">
        <f>IFERROR(SUMIFS('Q4 Daily Log'!$L$4:$L$835,'Q4 Daily Log'!$B$4:$B$835,"&gt;="&amp;DATE(2027,1,11),'Q4 Daily Log'!$B$4:$B$835,"&lt;="&amp;DATE(2027,1,15),'Q4 Daily Log'!$C$4:$C$835,'Q4 Setup'!$C$14),"")</f>
        <v>0</v>
      </c>
      <c r="K28" s="55">
        <f>IFERROR(SUMIFS('Q4 Daily Log'!$M$4:$M$835,'Q4 Daily Log'!$B$4:$B$835,"&gt;="&amp;DATE(2027,1,11),'Q4 Daily Log'!$B$4:$B$835,"&lt;="&amp;DATE(2027,1,15),'Q4 Daily Log'!$C$4:$C$835,'Q4 Setup'!$C$14),"")</f>
        <v>0</v>
      </c>
      <c r="L28" s="29">
        <f>IFERROR(SUMIFS('Q4 Daily Log'!$N$4:$N$835,'Q4 Daily Log'!$B$4:$B$835,"&gt;="&amp;DATE(2027,1,11),'Q4 Daily Log'!$B$4:$B$835,"&lt;="&amp;DATE(2027,1,15),'Q4 Daily Log'!$C$4:$C$835,'Q4 Setup'!$C$14),"")</f>
        <v>0</v>
      </c>
      <c r="M28" s="56" t="str">
        <f>IFERROR(SUMIFS('Q4 Daily Log'!$N$4:$N$835,'Q4 Daily Log'!$B$4:$B$835,"&gt;="&amp;DATE(2027,1,11),'Q4 Daily Log'!$B$4:$B$835,"&lt;="&amp;DATE(2027,1,15),'Q4 Daily Log'!$C$4:$C$835,'Q4 Setup'!$C$14)/SUMIFS('Q4 Daily Log'!$O$4:$O$835,'Q4 Daily Log'!$B$4:$B$835,"&gt;="&amp;DATE(2027,1,11),'Q4 Daily Log'!$B$4:$B$835,"&lt;="&amp;DATE(2027,1,15),'Q4 Daily Log'!$C$4:$C$835,'Q4 Setup'!$C$14),"" )</f>
        <v/>
      </c>
    </row>
    <row r="29" spans="2:13" ht="18.75" customHeight="1" x14ac:dyDescent="0.2">
      <c r="B29" s="48" t="s">
        <v>74</v>
      </c>
      <c r="C29" s="49" t="str">
        <f>'Q4 Setup'!$C$15</f>
        <v>Rep 9</v>
      </c>
      <c r="D29" s="50" t="str">
        <f>IFERROR(AVERAGEIFS('Q4 Daily Log'!$E$4:$E$835,'Q4 Daily Log'!$B$4:$B$835,"&gt;="&amp;DATE(2027,1,11),'Q4 Daily Log'!$B$4:$B$835,"&lt;="&amp;DATE(2027,1,15),'Q4 Daily Log'!$C$4:$C$835,'Q4 Setup'!$C$15),"")</f>
        <v/>
      </c>
      <c r="E29" s="51" t="str">
        <f>IFERROR(AVERAGEIFS('Q4 Daily Log'!$H$4:$H$835,'Q4 Daily Log'!$B$4:$B$835,"&gt;="&amp;DATE(2027,1,11),'Q4 Daily Log'!$B$4:$B$835,"&lt;="&amp;DATE(2027,1,15),'Q4 Daily Log'!$C$4:$C$835,'Q4 Setup'!$C$15),"")</f>
        <v/>
      </c>
      <c r="F29" s="52" t="str">
        <f>IFERROR(AVERAGEIFS('Q4 Daily Log'!$I$4:$I$835,'Q4 Daily Log'!$B$4:$B$835,"&gt;="&amp;DATE(2027,1,11),'Q4 Daily Log'!$B$4:$B$835,"&lt;="&amp;DATE(2027,1,15),'Q4 Daily Log'!$C$4:$C$835,'Q4 Setup'!$C$15),"")</f>
        <v/>
      </c>
      <c r="G29" s="51" t="str">
        <f>IFERROR(AVERAGEIFS('Q4 Daily Log'!$K$4:$K$835,'Q4 Daily Log'!$B$4:$B$835,"&gt;="&amp;DATE(2027,1,11),'Q4 Daily Log'!$B$4:$B$835,"&lt;="&amp;DATE(2027,1,15),'Q4 Daily Log'!$C$4:$C$835,'Q4 Setup'!$C$15),"")</f>
        <v/>
      </c>
      <c r="H29" s="50">
        <f>IFERROR(SUMIFS('Q4 Daily Log'!$E$4:$E$835,'Q4 Daily Log'!$B$4:$B$835,"&gt;="&amp;DATE(2027,1,11),'Q4 Daily Log'!$B$4:$B$835,"&lt;="&amp;DATE(2027,1,15),'Q4 Daily Log'!$C$4:$C$835,'Q4 Setup'!$C$15),"")</f>
        <v>0</v>
      </c>
      <c r="I29" s="52">
        <f>IFERROR(SUMIFS('Q4 Daily Log'!$I$4:$I$835,'Q4 Daily Log'!$B$4:$B$835,"&gt;="&amp;DATE(2027,1,11),'Q4 Daily Log'!$B$4:$B$835,"&lt;="&amp;DATE(2027,1,15),'Q4 Daily Log'!$C$4:$C$835,'Q4 Setup'!$C$15),"")</f>
        <v>0</v>
      </c>
      <c r="J29" s="50">
        <f>IFERROR(SUMIFS('Q4 Daily Log'!$L$4:$L$835,'Q4 Daily Log'!$B$4:$B$835,"&gt;="&amp;DATE(2027,1,11),'Q4 Daily Log'!$B$4:$B$835,"&lt;="&amp;DATE(2027,1,15),'Q4 Daily Log'!$C$4:$C$835,'Q4 Setup'!$C$15),"")</f>
        <v>0</v>
      </c>
      <c r="K29" s="50">
        <f>IFERROR(SUMIFS('Q4 Daily Log'!$M$4:$M$835,'Q4 Daily Log'!$B$4:$B$835,"&gt;="&amp;DATE(2027,1,11),'Q4 Daily Log'!$B$4:$B$835,"&lt;="&amp;DATE(2027,1,15),'Q4 Daily Log'!$C$4:$C$835,'Q4 Setup'!$C$15),"")</f>
        <v>0</v>
      </c>
      <c r="L29" s="29">
        <f>IFERROR(SUMIFS('Q4 Daily Log'!$N$4:$N$835,'Q4 Daily Log'!$B$4:$B$835,"&gt;="&amp;DATE(2027,1,11),'Q4 Daily Log'!$B$4:$B$835,"&lt;="&amp;DATE(2027,1,15),'Q4 Daily Log'!$C$4:$C$835,'Q4 Setup'!$C$15),"")</f>
        <v>0</v>
      </c>
      <c r="M29" s="51" t="str">
        <f>IFERROR(SUMIFS('Q4 Daily Log'!$N$4:$N$835,'Q4 Daily Log'!$B$4:$B$835,"&gt;="&amp;DATE(2027,1,11),'Q4 Daily Log'!$B$4:$B$835,"&lt;="&amp;DATE(2027,1,15),'Q4 Daily Log'!$C$4:$C$835,'Q4 Setup'!$C$15)/SUMIFS('Q4 Daily Log'!$O$4:$O$835,'Q4 Daily Log'!$B$4:$B$835,"&gt;="&amp;DATE(2027,1,11),'Q4 Daily Log'!$B$4:$B$835,"&lt;="&amp;DATE(2027,1,15),'Q4 Daily Log'!$C$4:$C$835,'Q4 Setup'!$C$15),"" )</f>
        <v/>
      </c>
    </row>
    <row r="30" spans="2:13" ht="18.75" customHeight="1" x14ac:dyDescent="0.2">
      <c r="B30" s="53" t="s">
        <v>74</v>
      </c>
      <c r="C30" s="54" t="str">
        <f>'Q4 Setup'!$C$16</f>
        <v>Rep 10</v>
      </c>
      <c r="D30" s="55" t="str">
        <f>IFERROR(AVERAGEIFS('Q4 Daily Log'!$E$4:$E$835,'Q4 Daily Log'!$B$4:$B$835,"&gt;="&amp;DATE(2027,1,11),'Q4 Daily Log'!$B$4:$B$835,"&lt;="&amp;DATE(2027,1,15),'Q4 Daily Log'!$C$4:$C$835,'Q4 Setup'!$C$16),"")</f>
        <v/>
      </c>
      <c r="E30" s="56" t="str">
        <f>IFERROR(AVERAGEIFS('Q4 Daily Log'!$H$4:$H$835,'Q4 Daily Log'!$B$4:$B$835,"&gt;="&amp;DATE(2027,1,11),'Q4 Daily Log'!$B$4:$B$835,"&lt;="&amp;DATE(2027,1,15),'Q4 Daily Log'!$C$4:$C$835,'Q4 Setup'!$C$16),"")</f>
        <v/>
      </c>
      <c r="F30" s="57" t="str">
        <f>IFERROR(AVERAGEIFS('Q4 Daily Log'!$I$4:$I$835,'Q4 Daily Log'!$B$4:$B$835,"&gt;="&amp;DATE(2027,1,11),'Q4 Daily Log'!$B$4:$B$835,"&lt;="&amp;DATE(2027,1,15),'Q4 Daily Log'!$C$4:$C$835,'Q4 Setup'!$C$16),"")</f>
        <v/>
      </c>
      <c r="G30" s="56" t="str">
        <f>IFERROR(AVERAGEIFS('Q4 Daily Log'!$K$4:$K$835,'Q4 Daily Log'!$B$4:$B$835,"&gt;="&amp;DATE(2027,1,11),'Q4 Daily Log'!$B$4:$B$835,"&lt;="&amp;DATE(2027,1,15),'Q4 Daily Log'!$C$4:$C$835,'Q4 Setup'!$C$16),"")</f>
        <v/>
      </c>
      <c r="H30" s="55">
        <f>IFERROR(SUMIFS('Q4 Daily Log'!$E$4:$E$835,'Q4 Daily Log'!$B$4:$B$835,"&gt;="&amp;DATE(2027,1,11),'Q4 Daily Log'!$B$4:$B$835,"&lt;="&amp;DATE(2027,1,15),'Q4 Daily Log'!$C$4:$C$835,'Q4 Setup'!$C$16),"")</f>
        <v>0</v>
      </c>
      <c r="I30" s="57">
        <f>IFERROR(SUMIFS('Q4 Daily Log'!$I$4:$I$835,'Q4 Daily Log'!$B$4:$B$835,"&gt;="&amp;DATE(2027,1,11),'Q4 Daily Log'!$B$4:$B$835,"&lt;="&amp;DATE(2027,1,15),'Q4 Daily Log'!$C$4:$C$835,'Q4 Setup'!$C$16),"")</f>
        <v>0</v>
      </c>
      <c r="J30" s="55">
        <f>IFERROR(SUMIFS('Q4 Daily Log'!$L$4:$L$835,'Q4 Daily Log'!$B$4:$B$835,"&gt;="&amp;DATE(2027,1,11),'Q4 Daily Log'!$B$4:$B$835,"&lt;="&amp;DATE(2027,1,15),'Q4 Daily Log'!$C$4:$C$835,'Q4 Setup'!$C$16),"")</f>
        <v>0</v>
      </c>
      <c r="K30" s="55">
        <f>IFERROR(SUMIFS('Q4 Daily Log'!$M$4:$M$835,'Q4 Daily Log'!$B$4:$B$835,"&gt;="&amp;DATE(2027,1,11),'Q4 Daily Log'!$B$4:$B$835,"&lt;="&amp;DATE(2027,1,15),'Q4 Daily Log'!$C$4:$C$835,'Q4 Setup'!$C$16),"")</f>
        <v>0</v>
      </c>
      <c r="L30" s="29">
        <f>IFERROR(SUMIFS('Q4 Daily Log'!$N$4:$N$835,'Q4 Daily Log'!$B$4:$B$835,"&gt;="&amp;DATE(2027,1,11),'Q4 Daily Log'!$B$4:$B$835,"&lt;="&amp;DATE(2027,1,15),'Q4 Daily Log'!$C$4:$C$835,'Q4 Setup'!$C$16),"")</f>
        <v>0</v>
      </c>
      <c r="M30" s="56" t="str">
        <f>IFERROR(SUMIFS('Q4 Daily Log'!$N$4:$N$835,'Q4 Daily Log'!$B$4:$B$835,"&gt;="&amp;DATE(2027,1,11),'Q4 Daily Log'!$B$4:$B$835,"&lt;="&amp;DATE(2027,1,15),'Q4 Daily Log'!$C$4:$C$835,'Q4 Setup'!$C$16)/SUMIFS('Q4 Daily Log'!$O$4:$O$835,'Q4 Daily Log'!$B$4:$B$835,"&gt;="&amp;DATE(2027,1,11),'Q4 Daily Log'!$B$4:$B$835,"&lt;="&amp;DATE(2027,1,15),'Q4 Daily Log'!$C$4:$C$835,'Q4 Setup'!$C$16),"" )</f>
        <v/>
      </c>
    </row>
    <row r="31" spans="2:13" ht="18.75" customHeight="1" x14ac:dyDescent="0.2">
      <c r="B31" s="48" t="s">
        <v>74</v>
      </c>
      <c r="C31" s="49">
        <f>'Q4 Setup'!$C$17</f>
        <v>0</v>
      </c>
      <c r="D31" s="50" t="str">
        <f>IFERROR(AVERAGEIFS('Q4 Daily Log'!$E$4:$E$835,'Q4 Daily Log'!$B$4:$B$835,"&gt;="&amp;DATE(2027,1,11),'Q4 Daily Log'!$B$4:$B$835,"&lt;="&amp;DATE(2027,1,15),'Q4 Daily Log'!$C$4:$C$835,'Q4 Setup'!$C$17),"")</f>
        <v/>
      </c>
      <c r="E31" s="51" t="str">
        <f>IFERROR(AVERAGEIFS('Q4 Daily Log'!$H$4:$H$835,'Q4 Daily Log'!$B$4:$B$835,"&gt;="&amp;DATE(2027,1,11),'Q4 Daily Log'!$B$4:$B$835,"&lt;="&amp;DATE(2027,1,15),'Q4 Daily Log'!$C$4:$C$835,'Q4 Setup'!$C$17),"")</f>
        <v/>
      </c>
      <c r="F31" s="52" t="str">
        <f>IFERROR(AVERAGEIFS('Q4 Daily Log'!$I$4:$I$835,'Q4 Daily Log'!$B$4:$B$835,"&gt;="&amp;DATE(2027,1,11),'Q4 Daily Log'!$B$4:$B$835,"&lt;="&amp;DATE(2027,1,15),'Q4 Daily Log'!$C$4:$C$835,'Q4 Setup'!$C$17),"")</f>
        <v/>
      </c>
      <c r="G31" s="51" t="str">
        <f>IFERROR(AVERAGEIFS('Q4 Daily Log'!$K$4:$K$835,'Q4 Daily Log'!$B$4:$B$835,"&gt;="&amp;DATE(2027,1,11),'Q4 Daily Log'!$B$4:$B$835,"&lt;="&amp;DATE(2027,1,15),'Q4 Daily Log'!$C$4:$C$835,'Q4 Setup'!$C$17),"")</f>
        <v/>
      </c>
      <c r="H31" s="50">
        <f>IFERROR(SUMIFS('Q4 Daily Log'!$E$4:$E$835,'Q4 Daily Log'!$B$4:$B$835,"&gt;="&amp;DATE(2027,1,11),'Q4 Daily Log'!$B$4:$B$835,"&lt;="&amp;DATE(2027,1,15),'Q4 Daily Log'!$C$4:$C$835,'Q4 Setup'!$C$17),"")</f>
        <v>0</v>
      </c>
      <c r="I31" s="52">
        <f>IFERROR(SUMIFS('Q4 Daily Log'!$I$4:$I$835,'Q4 Daily Log'!$B$4:$B$835,"&gt;="&amp;DATE(2027,1,11),'Q4 Daily Log'!$B$4:$B$835,"&lt;="&amp;DATE(2027,1,15),'Q4 Daily Log'!$C$4:$C$835,'Q4 Setup'!$C$17),"")</f>
        <v>0</v>
      </c>
      <c r="J31" s="50">
        <f>IFERROR(SUMIFS('Q4 Daily Log'!$L$4:$L$835,'Q4 Daily Log'!$B$4:$B$835,"&gt;="&amp;DATE(2027,1,11),'Q4 Daily Log'!$B$4:$B$835,"&lt;="&amp;DATE(2027,1,15),'Q4 Daily Log'!$C$4:$C$835,'Q4 Setup'!$C$17),"")</f>
        <v>0</v>
      </c>
      <c r="K31" s="50">
        <f>IFERROR(SUMIFS('Q4 Daily Log'!$M$4:$M$835,'Q4 Daily Log'!$B$4:$B$835,"&gt;="&amp;DATE(2027,1,11),'Q4 Daily Log'!$B$4:$B$835,"&lt;="&amp;DATE(2027,1,15),'Q4 Daily Log'!$C$4:$C$835,'Q4 Setup'!$C$17),"")</f>
        <v>0</v>
      </c>
      <c r="L31" s="29">
        <f>IFERROR(SUMIFS('Q4 Daily Log'!$N$4:$N$835,'Q4 Daily Log'!$B$4:$B$835,"&gt;="&amp;DATE(2027,1,11),'Q4 Daily Log'!$B$4:$B$835,"&lt;="&amp;DATE(2027,1,15),'Q4 Daily Log'!$C$4:$C$835,'Q4 Setup'!$C$17),"")</f>
        <v>0</v>
      </c>
      <c r="M31" s="51" t="str">
        <f>IFERROR(SUMIFS('Q4 Daily Log'!$N$4:$N$835,'Q4 Daily Log'!$B$4:$B$835,"&gt;="&amp;DATE(2027,1,11),'Q4 Daily Log'!$B$4:$B$835,"&lt;="&amp;DATE(2027,1,15),'Q4 Daily Log'!$C$4:$C$835,'Q4 Setup'!$C$17)/SUMIFS('Q4 Daily Log'!$O$4:$O$835,'Q4 Daily Log'!$B$4:$B$835,"&gt;="&amp;DATE(2027,1,11),'Q4 Daily Log'!$B$4:$B$835,"&lt;="&amp;DATE(2027,1,15),'Q4 Daily Log'!$C$4:$C$835,'Q4 Setup'!$C$17),"" )</f>
        <v/>
      </c>
    </row>
    <row r="32" spans="2:13" ht="18.75" customHeight="1" x14ac:dyDescent="0.2">
      <c r="B32" s="53" t="s">
        <v>74</v>
      </c>
      <c r="C32" s="54">
        <f>'Q4 Setup'!$C$18</f>
        <v>0</v>
      </c>
      <c r="D32" s="55" t="str">
        <f>IFERROR(AVERAGEIFS('Q4 Daily Log'!$E$4:$E$835,'Q4 Daily Log'!$B$4:$B$835,"&gt;="&amp;DATE(2027,1,11),'Q4 Daily Log'!$B$4:$B$835,"&lt;="&amp;DATE(2027,1,15),'Q4 Daily Log'!$C$4:$C$835,'Q4 Setup'!$C$18),"")</f>
        <v/>
      </c>
      <c r="E32" s="56" t="str">
        <f>IFERROR(AVERAGEIFS('Q4 Daily Log'!$H$4:$H$835,'Q4 Daily Log'!$B$4:$B$835,"&gt;="&amp;DATE(2027,1,11),'Q4 Daily Log'!$B$4:$B$835,"&lt;="&amp;DATE(2027,1,15),'Q4 Daily Log'!$C$4:$C$835,'Q4 Setup'!$C$18),"")</f>
        <v/>
      </c>
      <c r="F32" s="57" t="str">
        <f>IFERROR(AVERAGEIFS('Q4 Daily Log'!$I$4:$I$835,'Q4 Daily Log'!$B$4:$B$835,"&gt;="&amp;DATE(2027,1,11),'Q4 Daily Log'!$B$4:$B$835,"&lt;="&amp;DATE(2027,1,15),'Q4 Daily Log'!$C$4:$C$835,'Q4 Setup'!$C$18),"")</f>
        <v/>
      </c>
      <c r="G32" s="56" t="str">
        <f>IFERROR(AVERAGEIFS('Q4 Daily Log'!$K$4:$K$835,'Q4 Daily Log'!$B$4:$B$835,"&gt;="&amp;DATE(2027,1,11),'Q4 Daily Log'!$B$4:$B$835,"&lt;="&amp;DATE(2027,1,15),'Q4 Daily Log'!$C$4:$C$835,'Q4 Setup'!$C$18),"")</f>
        <v/>
      </c>
      <c r="H32" s="55">
        <f>IFERROR(SUMIFS('Q4 Daily Log'!$E$4:$E$835,'Q4 Daily Log'!$B$4:$B$835,"&gt;="&amp;DATE(2027,1,11),'Q4 Daily Log'!$B$4:$B$835,"&lt;="&amp;DATE(2027,1,15),'Q4 Daily Log'!$C$4:$C$835,'Q4 Setup'!$C$18),"")</f>
        <v>0</v>
      </c>
      <c r="I32" s="57">
        <f>IFERROR(SUMIFS('Q4 Daily Log'!$I$4:$I$835,'Q4 Daily Log'!$B$4:$B$835,"&gt;="&amp;DATE(2027,1,11),'Q4 Daily Log'!$B$4:$B$835,"&lt;="&amp;DATE(2027,1,15),'Q4 Daily Log'!$C$4:$C$835,'Q4 Setup'!$C$18),"")</f>
        <v>0</v>
      </c>
      <c r="J32" s="55">
        <f>IFERROR(SUMIFS('Q4 Daily Log'!$L$4:$L$835,'Q4 Daily Log'!$B$4:$B$835,"&gt;="&amp;DATE(2027,1,11),'Q4 Daily Log'!$B$4:$B$835,"&lt;="&amp;DATE(2027,1,15),'Q4 Daily Log'!$C$4:$C$835,'Q4 Setup'!$C$18),"")</f>
        <v>0</v>
      </c>
      <c r="K32" s="55">
        <f>IFERROR(SUMIFS('Q4 Daily Log'!$M$4:$M$835,'Q4 Daily Log'!$B$4:$B$835,"&gt;="&amp;DATE(2027,1,11),'Q4 Daily Log'!$B$4:$B$835,"&lt;="&amp;DATE(2027,1,15),'Q4 Daily Log'!$C$4:$C$835,'Q4 Setup'!$C$18),"")</f>
        <v>0</v>
      </c>
      <c r="L32" s="29">
        <f>IFERROR(SUMIFS('Q4 Daily Log'!$N$4:$N$835,'Q4 Daily Log'!$B$4:$B$835,"&gt;="&amp;DATE(2027,1,11),'Q4 Daily Log'!$B$4:$B$835,"&lt;="&amp;DATE(2027,1,15),'Q4 Daily Log'!$C$4:$C$835,'Q4 Setup'!$C$18),"")</f>
        <v>0</v>
      </c>
      <c r="M32" s="56" t="str">
        <f>IFERROR(SUMIFS('Q4 Daily Log'!$N$4:$N$835,'Q4 Daily Log'!$B$4:$B$835,"&gt;="&amp;DATE(2027,1,11),'Q4 Daily Log'!$B$4:$B$835,"&lt;="&amp;DATE(2027,1,15),'Q4 Daily Log'!$C$4:$C$835,'Q4 Setup'!$C$18)/SUMIFS('Q4 Daily Log'!$O$4:$O$835,'Q4 Daily Log'!$B$4:$B$835,"&gt;="&amp;DATE(2027,1,11),'Q4 Daily Log'!$B$4:$B$835,"&lt;="&amp;DATE(2027,1,15),'Q4 Daily Log'!$C$4:$C$835,'Q4 Setup'!$C$18),"" )</f>
        <v/>
      </c>
    </row>
    <row r="33" spans="2:13" ht="18.75" customHeight="1" x14ac:dyDescent="0.2">
      <c r="B33" s="101" t="s">
        <v>75</v>
      </c>
      <c r="C33" s="101"/>
      <c r="D33" s="85" t="str">
        <f>IFERROR(AVERAGE(D21:D32),"")</f>
        <v/>
      </c>
      <c r="E33" s="86" t="str">
        <f>IFERROR(AVERAGE(E21:E32),"")</f>
        <v/>
      </c>
      <c r="F33" s="87" t="str">
        <f>IFERROR(AVERAGE(F21:F32),"")</f>
        <v/>
      </c>
      <c r="G33" s="86" t="str">
        <f>IFERROR(AVERAGE(G21:G32),"")</f>
        <v/>
      </c>
      <c r="H33" s="85">
        <f>IFERROR(SUM(H21:H32),"")</f>
        <v>0</v>
      </c>
      <c r="I33" s="88">
        <f>IFERROR(SUM(I21:I32),"")</f>
        <v>0</v>
      </c>
      <c r="J33" s="85">
        <f>IFERROR(SUM(J21:J32),"")</f>
        <v>0</v>
      </c>
      <c r="K33" s="85">
        <f>IFERROR(SUM(K21:K32),"")</f>
        <v>0</v>
      </c>
      <c r="L33" s="89">
        <f>IFERROR(SUM(L21:L32),"")</f>
        <v>0</v>
      </c>
      <c r="M33" s="86" t="str">
        <f>IFERROR(AVERAGE(M21:M32),"")</f>
        <v/>
      </c>
    </row>
    <row r="34" spans="2:13" ht="7.5" customHeight="1" x14ac:dyDescent="0.2"/>
    <row r="35" spans="2:13" ht="25.5" customHeight="1" x14ac:dyDescent="0.2">
      <c r="B35" s="100" t="s">
        <v>164</v>
      </c>
      <c r="C35" s="100"/>
      <c r="D35" s="83">
        <v>46405</v>
      </c>
      <c r="E35" s="83">
        <v>46409</v>
      </c>
      <c r="F35" s="84"/>
      <c r="G35" s="84"/>
      <c r="H35" s="84"/>
      <c r="I35" s="84"/>
      <c r="J35" s="84"/>
      <c r="K35" s="84"/>
      <c r="L35" s="84"/>
      <c r="M35" s="84"/>
    </row>
    <row r="36" spans="2:13" ht="36" customHeight="1" x14ac:dyDescent="0.2">
      <c r="B36" s="47" t="s">
        <v>60</v>
      </c>
      <c r="C36" s="47" t="s">
        <v>24</v>
      </c>
      <c r="D36" s="47" t="s">
        <v>61</v>
      </c>
      <c r="E36" s="47" t="s">
        <v>62</v>
      </c>
      <c r="F36" s="47" t="s">
        <v>63</v>
      </c>
      <c r="G36" s="47" t="s">
        <v>64</v>
      </c>
      <c r="H36" s="47" t="s">
        <v>65</v>
      </c>
      <c r="I36" s="47" t="s">
        <v>66</v>
      </c>
      <c r="J36" s="47" t="s">
        <v>67</v>
      </c>
      <c r="K36" s="47" t="s">
        <v>68</v>
      </c>
      <c r="L36" s="47" t="s">
        <v>69</v>
      </c>
      <c r="M36" s="47" t="s">
        <v>70</v>
      </c>
    </row>
    <row r="37" spans="2:13" ht="18.75" customHeight="1" x14ac:dyDescent="0.2">
      <c r="B37" s="48" t="s">
        <v>77</v>
      </c>
      <c r="C37" s="49" t="str">
        <f>'Q4 Setup'!$C$7</f>
        <v>Rep 1</v>
      </c>
      <c r="D37" s="50" t="str">
        <f>IFERROR(AVERAGEIFS('Q4 Daily Log'!$E$4:$E$835,'Q4 Daily Log'!$B$4:$B$835,"&gt;="&amp;DATE(2027,1,18),'Q4 Daily Log'!$B$4:$B$835,"&lt;="&amp;DATE(2027,1,22),'Q4 Daily Log'!$C$4:$C$835,'Q4 Setup'!$C$7),"")</f>
        <v/>
      </c>
      <c r="E37" s="51" t="str">
        <f>IFERROR(AVERAGEIFS('Q4 Daily Log'!$H$4:$H$835,'Q4 Daily Log'!$B$4:$B$835,"&gt;="&amp;DATE(2027,1,18),'Q4 Daily Log'!$B$4:$B$835,"&lt;="&amp;DATE(2027,1,22),'Q4 Daily Log'!$C$4:$C$835,'Q4 Setup'!$C$7),"")</f>
        <v/>
      </c>
      <c r="F37" s="52" t="str">
        <f>IFERROR(AVERAGEIFS('Q4 Daily Log'!$I$4:$I$835,'Q4 Daily Log'!$B$4:$B$835,"&gt;="&amp;DATE(2027,1,18),'Q4 Daily Log'!$B$4:$B$835,"&lt;="&amp;DATE(2027,1,22),'Q4 Daily Log'!$C$4:$C$835,'Q4 Setup'!$C$7),"")</f>
        <v/>
      </c>
      <c r="G37" s="51" t="str">
        <f>IFERROR(AVERAGEIFS('Q4 Daily Log'!$K$4:$K$835,'Q4 Daily Log'!$B$4:$B$835,"&gt;="&amp;DATE(2027,1,18),'Q4 Daily Log'!$B$4:$B$835,"&lt;="&amp;DATE(2027,1,22),'Q4 Daily Log'!$C$4:$C$835,'Q4 Setup'!$C$7),"")</f>
        <v/>
      </c>
      <c r="H37" s="50">
        <f>IFERROR(SUMIFS('Q4 Daily Log'!$E$4:$E$835,'Q4 Daily Log'!$B$4:$B$835,"&gt;="&amp;DATE(2027,1,18),'Q4 Daily Log'!$B$4:$B$835,"&lt;="&amp;DATE(2027,1,22),'Q4 Daily Log'!$C$4:$C$835,'Q4 Setup'!$C$7),"")</f>
        <v>0</v>
      </c>
      <c r="I37" s="52">
        <f>IFERROR(SUMIFS('Q4 Daily Log'!$I$4:$I$835,'Q4 Daily Log'!$B$4:$B$835,"&gt;="&amp;DATE(2027,1,18),'Q4 Daily Log'!$B$4:$B$835,"&lt;="&amp;DATE(2027,1,22),'Q4 Daily Log'!$C$4:$C$835,'Q4 Setup'!$C$7),"")</f>
        <v>0</v>
      </c>
      <c r="J37" s="50">
        <f>IFERROR(SUMIFS('Q4 Daily Log'!$L$4:$L$835,'Q4 Daily Log'!$B$4:$B$835,"&gt;="&amp;DATE(2027,1,18),'Q4 Daily Log'!$B$4:$B$835,"&lt;="&amp;DATE(2027,1,22),'Q4 Daily Log'!$C$4:$C$835,'Q4 Setup'!$C$7),"")</f>
        <v>0</v>
      </c>
      <c r="K37" s="50">
        <f>IFERROR(SUMIFS('Q4 Daily Log'!$M$4:$M$835,'Q4 Daily Log'!$B$4:$B$835,"&gt;="&amp;DATE(2027,1,18),'Q4 Daily Log'!$B$4:$B$835,"&lt;="&amp;DATE(2027,1,22),'Q4 Daily Log'!$C$4:$C$835,'Q4 Setup'!$C$7),"")</f>
        <v>0</v>
      </c>
      <c r="L37" s="29">
        <f>IFERROR(SUMIFS('Q4 Daily Log'!$N$4:$N$835,'Q4 Daily Log'!$B$4:$B$835,"&gt;="&amp;DATE(2027,1,18),'Q4 Daily Log'!$B$4:$B$835,"&lt;="&amp;DATE(2027,1,22),'Q4 Daily Log'!$C$4:$C$835,'Q4 Setup'!$C$7),"")</f>
        <v>0</v>
      </c>
      <c r="M37" s="51" t="str">
        <f>IFERROR(SUMIFS('Q4 Daily Log'!$N$4:$N$835,'Q4 Daily Log'!$B$4:$B$835,"&gt;="&amp;DATE(2027,1,18),'Q4 Daily Log'!$B$4:$B$835,"&lt;="&amp;DATE(2027,1,22),'Q4 Daily Log'!$C$4:$C$835,'Q4 Setup'!$C$7)/SUMIFS('Q4 Daily Log'!$O$4:$O$835,'Q4 Daily Log'!$B$4:$B$835,"&gt;="&amp;DATE(2027,1,18),'Q4 Daily Log'!$B$4:$B$835,"&lt;="&amp;DATE(2027,1,22),'Q4 Daily Log'!$C$4:$C$835,'Q4 Setup'!$C$7),"" )</f>
        <v/>
      </c>
    </row>
    <row r="38" spans="2:13" ht="18.75" customHeight="1" x14ac:dyDescent="0.2">
      <c r="B38" s="53" t="s">
        <v>77</v>
      </c>
      <c r="C38" s="54" t="str">
        <f>'Q4 Setup'!$C$8</f>
        <v>Rep 2</v>
      </c>
      <c r="D38" s="55" t="str">
        <f>IFERROR(AVERAGEIFS('Q4 Daily Log'!$E$4:$E$835,'Q4 Daily Log'!$B$4:$B$835,"&gt;="&amp;DATE(2027,1,18),'Q4 Daily Log'!$B$4:$B$835,"&lt;="&amp;DATE(2027,1,22),'Q4 Daily Log'!$C$4:$C$835,'Q4 Setup'!$C$8),"")</f>
        <v/>
      </c>
      <c r="E38" s="56" t="str">
        <f>IFERROR(AVERAGEIFS('Q4 Daily Log'!$H$4:$H$835,'Q4 Daily Log'!$B$4:$B$835,"&gt;="&amp;DATE(2027,1,18),'Q4 Daily Log'!$B$4:$B$835,"&lt;="&amp;DATE(2027,1,22),'Q4 Daily Log'!$C$4:$C$835,'Q4 Setup'!$C$8),"")</f>
        <v/>
      </c>
      <c r="F38" s="57" t="str">
        <f>IFERROR(AVERAGEIFS('Q4 Daily Log'!$I$4:$I$835,'Q4 Daily Log'!$B$4:$B$835,"&gt;="&amp;DATE(2027,1,18),'Q4 Daily Log'!$B$4:$B$835,"&lt;="&amp;DATE(2027,1,22),'Q4 Daily Log'!$C$4:$C$835,'Q4 Setup'!$C$8),"")</f>
        <v/>
      </c>
      <c r="G38" s="56" t="str">
        <f>IFERROR(AVERAGEIFS('Q4 Daily Log'!$K$4:$K$835,'Q4 Daily Log'!$B$4:$B$835,"&gt;="&amp;DATE(2027,1,18),'Q4 Daily Log'!$B$4:$B$835,"&lt;="&amp;DATE(2027,1,22),'Q4 Daily Log'!$C$4:$C$835,'Q4 Setup'!$C$8),"")</f>
        <v/>
      </c>
      <c r="H38" s="55">
        <f>IFERROR(SUMIFS('Q4 Daily Log'!$E$4:$E$835,'Q4 Daily Log'!$B$4:$B$835,"&gt;="&amp;DATE(2027,1,18),'Q4 Daily Log'!$B$4:$B$835,"&lt;="&amp;DATE(2027,1,22),'Q4 Daily Log'!$C$4:$C$835,'Q4 Setup'!$C$8),"")</f>
        <v>0</v>
      </c>
      <c r="I38" s="57">
        <f>IFERROR(SUMIFS('Q4 Daily Log'!$I$4:$I$835,'Q4 Daily Log'!$B$4:$B$835,"&gt;="&amp;DATE(2027,1,18),'Q4 Daily Log'!$B$4:$B$835,"&lt;="&amp;DATE(2027,1,22),'Q4 Daily Log'!$C$4:$C$835,'Q4 Setup'!$C$8),"")</f>
        <v>0</v>
      </c>
      <c r="J38" s="55">
        <f>IFERROR(SUMIFS('Q4 Daily Log'!$L$4:$L$835,'Q4 Daily Log'!$B$4:$B$835,"&gt;="&amp;DATE(2027,1,18),'Q4 Daily Log'!$B$4:$B$835,"&lt;="&amp;DATE(2027,1,22),'Q4 Daily Log'!$C$4:$C$835,'Q4 Setup'!$C$8),"")</f>
        <v>0</v>
      </c>
      <c r="K38" s="55">
        <f>IFERROR(SUMIFS('Q4 Daily Log'!$M$4:$M$835,'Q4 Daily Log'!$B$4:$B$835,"&gt;="&amp;DATE(2027,1,18),'Q4 Daily Log'!$B$4:$B$835,"&lt;="&amp;DATE(2027,1,22),'Q4 Daily Log'!$C$4:$C$835,'Q4 Setup'!$C$8),"")</f>
        <v>0</v>
      </c>
      <c r="L38" s="29">
        <f>IFERROR(SUMIFS('Q4 Daily Log'!$N$4:$N$835,'Q4 Daily Log'!$B$4:$B$835,"&gt;="&amp;DATE(2027,1,18),'Q4 Daily Log'!$B$4:$B$835,"&lt;="&amp;DATE(2027,1,22),'Q4 Daily Log'!$C$4:$C$835,'Q4 Setup'!$C$8),"")</f>
        <v>0</v>
      </c>
      <c r="M38" s="56" t="str">
        <f>IFERROR(SUMIFS('Q4 Daily Log'!$N$4:$N$835,'Q4 Daily Log'!$B$4:$B$835,"&gt;="&amp;DATE(2027,1,18),'Q4 Daily Log'!$B$4:$B$835,"&lt;="&amp;DATE(2027,1,22),'Q4 Daily Log'!$C$4:$C$835,'Q4 Setup'!$C$8)/SUMIFS('Q4 Daily Log'!$O$4:$O$835,'Q4 Daily Log'!$B$4:$B$835,"&gt;="&amp;DATE(2027,1,18),'Q4 Daily Log'!$B$4:$B$835,"&lt;="&amp;DATE(2027,1,22),'Q4 Daily Log'!$C$4:$C$835,'Q4 Setup'!$C$8),"" )</f>
        <v/>
      </c>
    </row>
    <row r="39" spans="2:13" ht="18.75" customHeight="1" x14ac:dyDescent="0.2">
      <c r="B39" s="48" t="s">
        <v>77</v>
      </c>
      <c r="C39" s="49" t="str">
        <f>'Q4 Setup'!$C$9</f>
        <v>Rep 3</v>
      </c>
      <c r="D39" s="50" t="str">
        <f>IFERROR(AVERAGEIFS('Q4 Daily Log'!$E$4:$E$835,'Q4 Daily Log'!$B$4:$B$835,"&gt;="&amp;DATE(2027,1,18),'Q4 Daily Log'!$B$4:$B$835,"&lt;="&amp;DATE(2027,1,22),'Q4 Daily Log'!$C$4:$C$835,'Q4 Setup'!$C$9),"")</f>
        <v/>
      </c>
      <c r="E39" s="51" t="str">
        <f>IFERROR(AVERAGEIFS('Q4 Daily Log'!$H$4:$H$835,'Q4 Daily Log'!$B$4:$B$835,"&gt;="&amp;DATE(2027,1,18),'Q4 Daily Log'!$B$4:$B$835,"&lt;="&amp;DATE(2027,1,22),'Q4 Daily Log'!$C$4:$C$835,'Q4 Setup'!$C$9),"")</f>
        <v/>
      </c>
      <c r="F39" s="52" t="str">
        <f>IFERROR(AVERAGEIFS('Q4 Daily Log'!$I$4:$I$835,'Q4 Daily Log'!$B$4:$B$835,"&gt;="&amp;DATE(2027,1,18),'Q4 Daily Log'!$B$4:$B$835,"&lt;="&amp;DATE(2027,1,22),'Q4 Daily Log'!$C$4:$C$835,'Q4 Setup'!$C$9),"")</f>
        <v/>
      </c>
      <c r="G39" s="51" t="str">
        <f>IFERROR(AVERAGEIFS('Q4 Daily Log'!$K$4:$K$835,'Q4 Daily Log'!$B$4:$B$835,"&gt;="&amp;DATE(2027,1,18),'Q4 Daily Log'!$B$4:$B$835,"&lt;="&amp;DATE(2027,1,22),'Q4 Daily Log'!$C$4:$C$835,'Q4 Setup'!$C$9),"")</f>
        <v/>
      </c>
      <c r="H39" s="50">
        <f>IFERROR(SUMIFS('Q4 Daily Log'!$E$4:$E$835,'Q4 Daily Log'!$B$4:$B$835,"&gt;="&amp;DATE(2027,1,18),'Q4 Daily Log'!$B$4:$B$835,"&lt;="&amp;DATE(2027,1,22),'Q4 Daily Log'!$C$4:$C$835,'Q4 Setup'!$C$9),"")</f>
        <v>0</v>
      </c>
      <c r="I39" s="52">
        <f>IFERROR(SUMIFS('Q4 Daily Log'!$I$4:$I$835,'Q4 Daily Log'!$B$4:$B$835,"&gt;="&amp;DATE(2027,1,18),'Q4 Daily Log'!$B$4:$B$835,"&lt;="&amp;DATE(2027,1,22),'Q4 Daily Log'!$C$4:$C$835,'Q4 Setup'!$C$9),"")</f>
        <v>0</v>
      </c>
      <c r="J39" s="50">
        <f>IFERROR(SUMIFS('Q4 Daily Log'!$L$4:$L$835,'Q4 Daily Log'!$B$4:$B$835,"&gt;="&amp;DATE(2027,1,18),'Q4 Daily Log'!$B$4:$B$835,"&lt;="&amp;DATE(2027,1,22),'Q4 Daily Log'!$C$4:$C$835,'Q4 Setup'!$C$9),"")</f>
        <v>0</v>
      </c>
      <c r="K39" s="50">
        <f>IFERROR(SUMIFS('Q4 Daily Log'!$M$4:$M$835,'Q4 Daily Log'!$B$4:$B$835,"&gt;="&amp;DATE(2027,1,18),'Q4 Daily Log'!$B$4:$B$835,"&lt;="&amp;DATE(2027,1,22),'Q4 Daily Log'!$C$4:$C$835,'Q4 Setup'!$C$9),"")</f>
        <v>0</v>
      </c>
      <c r="L39" s="29">
        <f>IFERROR(SUMIFS('Q4 Daily Log'!$N$4:$N$835,'Q4 Daily Log'!$B$4:$B$835,"&gt;="&amp;DATE(2027,1,18),'Q4 Daily Log'!$B$4:$B$835,"&lt;="&amp;DATE(2027,1,22),'Q4 Daily Log'!$C$4:$C$835,'Q4 Setup'!$C$9),"")</f>
        <v>0</v>
      </c>
      <c r="M39" s="51" t="str">
        <f>IFERROR(SUMIFS('Q4 Daily Log'!$N$4:$N$835,'Q4 Daily Log'!$B$4:$B$835,"&gt;="&amp;DATE(2027,1,18),'Q4 Daily Log'!$B$4:$B$835,"&lt;="&amp;DATE(2027,1,22),'Q4 Daily Log'!$C$4:$C$835,'Q4 Setup'!$C$9)/SUMIFS('Q4 Daily Log'!$O$4:$O$835,'Q4 Daily Log'!$B$4:$B$835,"&gt;="&amp;DATE(2027,1,18),'Q4 Daily Log'!$B$4:$B$835,"&lt;="&amp;DATE(2027,1,22),'Q4 Daily Log'!$C$4:$C$835,'Q4 Setup'!$C$9),"" )</f>
        <v/>
      </c>
    </row>
    <row r="40" spans="2:13" ht="18.75" customHeight="1" x14ac:dyDescent="0.2">
      <c r="B40" s="53" t="s">
        <v>77</v>
      </c>
      <c r="C40" s="54" t="str">
        <f>'Q4 Setup'!$C$10</f>
        <v>Rep 4</v>
      </c>
      <c r="D40" s="55" t="str">
        <f>IFERROR(AVERAGEIFS('Q4 Daily Log'!$E$4:$E$835,'Q4 Daily Log'!$B$4:$B$835,"&gt;="&amp;DATE(2027,1,18),'Q4 Daily Log'!$B$4:$B$835,"&lt;="&amp;DATE(2027,1,22),'Q4 Daily Log'!$C$4:$C$835,'Q4 Setup'!$C$10),"")</f>
        <v/>
      </c>
      <c r="E40" s="56" t="str">
        <f>IFERROR(AVERAGEIFS('Q4 Daily Log'!$H$4:$H$835,'Q4 Daily Log'!$B$4:$B$835,"&gt;="&amp;DATE(2027,1,18),'Q4 Daily Log'!$B$4:$B$835,"&lt;="&amp;DATE(2027,1,22),'Q4 Daily Log'!$C$4:$C$835,'Q4 Setup'!$C$10),"")</f>
        <v/>
      </c>
      <c r="F40" s="57" t="str">
        <f>IFERROR(AVERAGEIFS('Q4 Daily Log'!$I$4:$I$835,'Q4 Daily Log'!$B$4:$B$835,"&gt;="&amp;DATE(2027,1,18),'Q4 Daily Log'!$B$4:$B$835,"&lt;="&amp;DATE(2027,1,22),'Q4 Daily Log'!$C$4:$C$835,'Q4 Setup'!$C$10),"")</f>
        <v/>
      </c>
      <c r="G40" s="56" t="str">
        <f>IFERROR(AVERAGEIFS('Q4 Daily Log'!$K$4:$K$835,'Q4 Daily Log'!$B$4:$B$835,"&gt;="&amp;DATE(2027,1,18),'Q4 Daily Log'!$B$4:$B$835,"&lt;="&amp;DATE(2027,1,22),'Q4 Daily Log'!$C$4:$C$835,'Q4 Setup'!$C$10),"")</f>
        <v/>
      </c>
      <c r="H40" s="55">
        <f>IFERROR(SUMIFS('Q4 Daily Log'!$E$4:$E$835,'Q4 Daily Log'!$B$4:$B$835,"&gt;="&amp;DATE(2027,1,18),'Q4 Daily Log'!$B$4:$B$835,"&lt;="&amp;DATE(2027,1,22),'Q4 Daily Log'!$C$4:$C$835,'Q4 Setup'!$C$10),"")</f>
        <v>0</v>
      </c>
      <c r="I40" s="57">
        <f>IFERROR(SUMIFS('Q4 Daily Log'!$I$4:$I$835,'Q4 Daily Log'!$B$4:$B$835,"&gt;="&amp;DATE(2027,1,18),'Q4 Daily Log'!$B$4:$B$835,"&lt;="&amp;DATE(2027,1,22),'Q4 Daily Log'!$C$4:$C$835,'Q4 Setup'!$C$10),"")</f>
        <v>0</v>
      </c>
      <c r="J40" s="55">
        <f>IFERROR(SUMIFS('Q4 Daily Log'!$L$4:$L$835,'Q4 Daily Log'!$B$4:$B$835,"&gt;="&amp;DATE(2027,1,18),'Q4 Daily Log'!$B$4:$B$835,"&lt;="&amp;DATE(2027,1,22),'Q4 Daily Log'!$C$4:$C$835,'Q4 Setup'!$C$10),"")</f>
        <v>0</v>
      </c>
      <c r="K40" s="55">
        <f>IFERROR(SUMIFS('Q4 Daily Log'!$M$4:$M$835,'Q4 Daily Log'!$B$4:$B$835,"&gt;="&amp;DATE(2027,1,18),'Q4 Daily Log'!$B$4:$B$835,"&lt;="&amp;DATE(2027,1,22),'Q4 Daily Log'!$C$4:$C$835,'Q4 Setup'!$C$10),"")</f>
        <v>0</v>
      </c>
      <c r="L40" s="29">
        <f>IFERROR(SUMIFS('Q4 Daily Log'!$N$4:$N$835,'Q4 Daily Log'!$B$4:$B$835,"&gt;="&amp;DATE(2027,1,18),'Q4 Daily Log'!$B$4:$B$835,"&lt;="&amp;DATE(2027,1,22),'Q4 Daily Log'!$C$4:$C$835,'Q4 Setup'!$C$10),"")</f>
        <v>0</v>
      </c>
      <c r="M40" s="56" t="str">
        <f>IFERROR(SUMIFS('Q4 Daily Log'!$N$4:$N$835,'Q4 Daily Log'!$B$4:$B$835,"&gt;="&amp;DATE(2027,1,18),'Q4 Daily Log'!$B$4:$B$835,"&lt;="&amp;DATE(2027,1,22),'Q4 Daily Log'!$C$4:$C$835,'Q4 Setup'!$C$10)/SUMIFS('Q4 Daily Log'!$O$4:$O$835,'Q4 Daily Log'!$B$4:$B$835,"&gt;="&amp;DATE(2027,1,18),'Q4 Daily Log'!$B$4:$B$835,"&lt;="&amp;DATE(2027,1,22),'Q4 Daily Log'!$C$4:$C$835,'Q4 Setup'!$C$10),"" )</f>
        <v/>
      </c>
    </row>
    <row r="41" spans="2:13" ht="18.75" customHeight="1" x14ac:dyDescent="0.2">
      <c r="B41" s="48" t="s">
        <v>77</v>
      </c>
      <c r="C41" s="49" t="str">
        <f>'Q4 Setup'!$C$11</f>
        <v>Rep 5</v>
      </c>
      <c r="D41" s="50" t="str">
        <f>IFERROR(AVERAGEIFS('Q4 Daily Log'!$E$4:$E$835,'Q4 Daily Log'!$B$4:$B$835,"&gt;="&amp;DATE(2027,1,18),'Q4 Daily Log'!$B$4:$B$835,"&lt;="&amp;DATE(2027,1,22),'Q4 Daily Log'!$C$4:$C$835,'Q4 Setup'!$C$11),"")</f>
        <v/>
      </c>
      <c r="E41" s="51" t="str">
        <f>IFERROR(AVERAGEIFS('Q4 Daily Log'!$H$4:$H$835,'Q4 Daily Log'!$B$4:$B$835,"&gt;="&amp;DATE(2027,1,18),'Q4 Daily Log'!$B$4:$B$835,"&lt;="&amp;DATE(2027,1,22),'Q4 Daily Log'!$C$4:$C$835,'Q4 Setup'!$C$11),"")</f>
        <v/>
      </c>
      <c r="F41" s="52" t="str">
        <f>IFERROR(AVERAGEIFS('Q4 Daily Log'!$I$4:$I$835,'Q4 Daily Log'!$B$4:$B$835,"&gt;="&amp;DATE(2027,1,18),'Q4 Daily Log'!$B$4:$B$835,"&lt;="&amp;DATE(2027,1,22),'Q4 Daily Log'!$C$4:$C$835,'Q4 Setup'!$C$11),"")</f>
        <v/>
      </c>
      <c r="G41" s="51" t="str">
        <f>IFERROR(AVERAGEIFS('Q4 Daily Log'!$K$4:$K$835,'Q4 Daily Log'!$B$4:$B$835,"&gt;="&amp;DATE(2027,1,18),'Q4 Daily Log'!$B$4:$B$835,"&lt;="&amp;DATE(2027,1,22),'Q4 Daily Log'!$C$4:$C$835,'Q4 Setup'!$C$11),"")</f>
        <v/>
      </c>
      <c r="H41" s="50">
        <f>IFERROR(SUMIFS('Q4 Daily Log'!$E$4:$E$835,'Q4 Daily Log'!$B$4:$B$835,"&gt;="&amp;DATE(2027,1,18),'Q4 Daily Log'!$B$4:$B$835,"&lt;="&amp;DATE(2027,1,22),'Q4 Daily Log'!$C$4:$C$835,'Q4 Setup'!$C$11),"")</f>
        <v>0</v>
      </c>
      <c r="I41" s="52">
        <f>IFERROR(SUMIFS('Q4 Daily Log'!$I$4:$I$835,'Q4 Daily Log'!$B$4:$B$835,"&gt;="&amp;DATE(2027,1,18),'Q4 Daily Log'!$B$4:$B$835,"&lt;="&amp;DATE(2027,1,22),'Q4 Daily Log'!$C$4:$C$835,'Q4 Setup'!$C$11),"")</f>
        <v>0</v>
      </c>
      <c r="J41" s="50">
        <f>IFERROR(SUMIFS('Q4 Daily Log'!$L$4:$L$835,'Q4 Daily Log'!$B$4:$B$835,"&gt;="&amp;DATE(2027,1,18),'Q4 Daily Log'!$B$4:$B$835,"&lt;="&amp;DATE(2027,1,22),'Q4 Daily Log'!$C$4:$C$835,'Q4 Setup'!$C$11),"")</f>
        <v>0</v>
      </c>
      <c r="K41" s="50">
        <f>IFERROR(SUMIFS('Q4 Daily Log'!$M$4:$M$835,'Q4 Daily Log'!$B$4:$B$835,"&gt;="&amp;DATE(2027,1,18),'Q4 Daily Log'!$B$4:$B$835,"&lt;="&amp;DATE(2027,1,22),'Q4 Daily Log'!$C$4:$C$835,'Q4 Setup'!$C$11),"")</f>
        <v>0</v>
      </c>
      <c r="L41" s="29">
        <f>IFERROR(SUMIFS('Q4 Daily Log'!$N$4:$N$835,'Q4 Daily Log'!$B$4:$B$835,"&gt;="&amp;DATE(2027,1,18),'Q4 Daily Log'!$B$4:$B$835,"&lt;="&amp;DATE(2027,1,22),'Q4 Daily Log'!$C$4:$C$835,'Q4 Setup'!$C$11),"")</f>
        <v>0</v>
      </c>
      <c r="M41" s="51" t="str">
        <f>IFERROR(SUMIFS('Q4 Daily Log'!$N$4:$N$835,'Q4 Daily Log'!$B$4:$B$835,"&gt;="&amp;DATE(2027,1,18),'Q4 Daily Log'!$B$4:$B$835,"&lt;="&amp;DATE(2027,1,22),'Q4 Daily Log'!$C$4:$C$835,'Q4 Setup'!$C$11)/SUMIFS('Q4 Daily Log'!$O$4:$O$835,'Q4 Daily Log'!$B$4:$B$835,"&gt;="&amp;DATE(2027,1,18),'Q4 Daily Log'!$B$4:$B$835,"&lt;="&amp;DATE(2027,1,22),'Q4 Daily Log'!$C$4:$C$835,'Q4 Setup'!$C$11),"" )</f>
        <v/>
      </c>
    </row>
    <row r="42" spans="2:13" ht="18.75" customHeight="1" x14ac:dyDescent="0.2">
      <c r="B42" s="53" t="s">
        <v>77</v>
      </c>
      <c r="C42" s="54" t="str">
        <f>'Q4 Setup'!$C$12</f>
        <v>Rep 6</v>
      </c>
      <c r="D42" s="55" t="str">
        <f>IFERROR(AVERAGEIFS('Q4 Daily Log'!$E$4:$E$835,'Q4 Daily Log'!$B$4:$B$835,"&gt;="&amp;DATE(2027,1,18),'Q4 Daily Log'!$B$4:$B$835,"&lt;="&amp;DATE(2027,1,22),'Q4 Daily Log'!$C$4:$C$835,'Q4 Setup'!$C$12),"")</f>
        <v/>
      </c>
      <c r="E42" s="56" t="str">
        <f>IFERROR(AVERAGEIFS('Q4 Daily Log'!$H$4:$H$835,'Q4 Daily Log'!$B$4:$B$835,"&gt;="&amp;DATE(2027,1,18),'Q4 Daily Log'!$B$4:$B$835,"&lt;="&amp;DATE(2027,1,22),'Q4 Daily Log'!$C$4:$C$835,'Q4 Setup'!$C$12),"")</f>
        <v/>
      </c>
      <c r="F42" s="57" t="str">
        <f>IFERROR(AVERAGEIFS('Q4 Daily Log'!$I$4:$I$835,'Q4 Daily Log'!$B$4:$B$835,"&gt;="&amp;DATE(2027,1,18),'Q4 Daily Log'!$B$4:$B$835,"&lt;="&amp;DATE(2027,1,22),'Q4 Daily Log'!$C$4:$C$835,'Q4 Setup'!$C$12),"")</f>
        <v/>
      </c>
      <c r="G42" s="56" t="str">
        <f>IFERROR(AVERAGEIFS('Q4 Daily Log'!$K$4:$K$835,'Q4 Daily Log'!$B$4:$B$835,"&gt;="&amp;DATE(2027,1,18),'Q4 Daily Log'!$B$4:$B$835,"&lt;="&amp;DATE(2027,1,22),'Q4 Daily Log'!$C$4:$C$835,'Q4 Setup'!$C$12),"")</f>
        <v/>
      </c>
      <c r="H42" s="55">
        <f>IFERROR(SUMIFS('Q4 Daily Log'!$E$4:$E$835,'Q4 Daily Log'!$B$4:$B$835,"&gt;="&amp;DATE(2027,1,18),'Q4 Daily Log'!$B$4:$B$835,"&lt;="&amp;DATE(2027,1,22),'Q4 Daily Log'!$C$4:$C$835,'Q4 Setup'!$C$12),"")</f>
        <v>0</v>
      </c>
      <c r="I42" s="57">
        <f>IFERROR(SUMIFS('Q4 Daily Log'!$I$4:$I$835,'Q4 Daily Log'!$B$4:$B$835,"&gt;="&amp;DATE(2027,1,18),'Q4 Daily Log'!$B$4:$B$835,"&lt;="&amp;DATE(2027,1,22),'Q4 Daily Log'!$C$4:$C$835,'Q4 Setup'!$C$12),"")</f>
        <v>0</v>
      </c>
      <c r="J42" s="55">
        <f>IFERROR(SUMIFS('Q4 Daily Log'!$L$4:$L$835,'Q4 Daily Log'!$B$4:$B$835,"&gt;="&amp;DATE(2027,1,18),'Q4 Daily Log'!$B$4:$B$835,"&lt;="&amp;DATE(2027,1,22),'Q4 Daily Log'!$C$4:$C$835,'Q4 Setup'!$C$12),"")</f>
        <v>0</v>
      </c>
      <c r="K42" s="55">
        <f>IFERROR(SUMIFS('Q4 Daily Log'!$M$4:$M$835,'Q4 Daily Log'!$B$4:$B$835,"&gt;="&amp;DATE(2027,1,18),'Q4 Daily Log'!$B$4:$B$835,"&lt;="&amp;DATE(2027,1,22),'Q4 Daily Log'!$C$4:$C$835,'Q4 Setup'!$C$12),"")</f>
        <v>0</v>
      </c>
      <c r="L42" s="29">
        <f>IFERROR(SUMIFS('Q4 Daily Log'!$N$4:$N$835,'Q4 Daily Log'!$B$4:$B$835,"&gt;="&amp;DATE(2027,1,18),'Q4 Daily Log'!$B$4:$B$835,"&lt;="&amp;DATE(2027,1,22),'Q4 Daily Log'!$C$4:$C$835,'Q4 Setup'!$C$12),"")</f>
        <v>0</v>
      </c>
      <c r="M42" s="56" t="str">
        <f>IFERROR(SUMIFS('Q4 Daily Log'!$N$4:$N$835,'Q4 Daily Log'!$B$4:$B$835,"&gt;="&amp;DATE(2027,1,18),'Q4 Daily Log'!$B$4:$B$835,"&lt;="&amp;DATE(2027,1,22),'Q4 Daily Log'!$C$4:$C$835,'Q4 Setup'!$C$12)/SUMIFS('Q4 Daily Log'!$O$4:$O$835,'Q4 Daily Log'!$B$4:$B$835,"&gt;="&amp;DATE(2027,1,18),'Q4 Daily Log'!$B$4:$B$835,"&lt;="&amp;DATE(2027,1,22),'Q4 Daily Log'!$C$4:$C$835,'Q4 Setup'!$C$12),"" )</f>
        <v/>
      </c>
    </row>
    <row r="43" spans="2:13" ht="18.75" customHeight="1" x14ac:dyDescent="0.2">
      <c r="B43" s="48" t="s">
        <v>77</v>
      </c>
      <c r="C43" s="49" t="str">
        <f>'Q4 Setup'!$C$13</f>
        <v>Rep 7</v>
      </c>
      <c r="D43" s="50" t="str">
        <f>IFERROR(AVERAGEIFS('Q4 Daily Log'!$E$4:$E$835,'Q4 Daily Log'!$B$4:$B$835,"&gt;="&amp;DATE(2027,1,18),'Q4 Daily Log'!$B$4:$B$835,"&lt;="&amp;DATE(2027,1,22),'Q4 Daily Log'!$C$4:$C$835,'Q4 Setup'!$C$13),"")</f>
        <v/>
      </c>
      <c r="E43" s="51" t="str">
        <f>IFERROR(AVERAGEIFS('Q4 Daily Log'!$H$4:$H$835,'Q4 Daily Log'!$B$4:$B$835,"&gt;="&amp;DATE(2027,1,18),'Q4 Daily Log'!$B$4:$B$835,"&lt;="&amp;DATE(2027,1,22),'Q4 Daily Log'!$C$4:$C$835,'Q4 Setup'!$C$13),"")</f>
        <v/>
      </c>
      <c r="F43" s="52" t="str">
        <f>IFERROR(AVERAGEIFS('Q4 Daily Log'!$I$4:$I$835,'Q4 Daily Log'!$B$4:$B$835,"&gt;="&amp;DATE(2027,1,18),'Q4 Daily Log'!$B$4:$B$835,"&lt;="&amp;DATE(2027,1,22),'Q4 Daily Log'!$C$4:$C$835,'Q4 Setup'!$C$13),"")</f>
        <v/>
      </c>
      <c r="G43" s="51" t="str">
        <f>IFERROR(AVERAGEIFS('Q4 Daily Log'!$K$4:$K$835,'Q4 Daily Log'!$B$4:$B$835,"&gt;="&amp;DATE(2027,1,18),'Q4 Daily Log'!$B$4:$B$835,"&lt;="&amp;DATE(2027,1,22),'Q4 Daily Log'!$C$4:$C$835,'Q4 Setup'!$C$13),"")</f>
        <v/>
      </c>
      <c r="H43" s="50">
        <f>IFERROR(SUMIFS('Q4 Daily Log'!$E$4:$E$835,'Q4 Daily Log'!$B$4:$B$835,"&gt;="&amp;DATE(2027,1,18),'Q4 Daily Log'!$B$4:$B$835,"&lt;="&amp;DATE(2027,1,22),'Q4 Daily Log'!$C$4:$C$835,'Q4 Setup'!$C$13),"")</f>
        <v>0</v>
      </c>
      <c r="I43" s="52">
        <f>IFERROR(SUMIFS('Q4 Daily Log'!$I$4:$I$835,'Q4 Daily Log'!$B$4:$B$835,"&gt;="&amp;DATE(2027,1,18),'Q4 Daily Log'!$B$4:$B$835,"&lt;="&amp;DATE(2027,1,22),'Q4 Daily Log'!$C$4:$C$835,'Q4 Setup'!$C$13),"")</f>
        <v>0</v>
      </c>
      <c r="J43" s="50">
        <f>IFERROR(SUMIFS('Q4 Daily Log'!$L$4:$L$835,'Q4 Daily Log'!$B$4:$B$835,"&gt;="&amp;DATE(2027,1,18),'Q4 Daily Log'!$B$4:$B$835,"&lt;="&amp;DATE(2027,1,22),'Q4 Daily Log'!$C$4:$C$835,'Q4 Setup'!$C$13),"")</f>
        <v>0</v>
      </c>
      <c r="K43" s="50">
        <f>IFERROR(SUMIFS('Q4 Daily Log'!$M$4:$M$835,'Q4 Daily Log'!$B$4:$B$835,"&gt;="&amp;DATE(2027,1,18),'Q4 Daily Log'!$B$4:$B$835,"&lt;="&amp;DATE(2027,1,22),'Q4 Daily Log'!$C$4:$C$835,'Q4 Setup'!$C$13),"")</f>
        <v>0</v>
      </c>
      <c r="L43" s="29">
        <f>IFERROR(SUMIFS('Q4 Daily Log'!$N$4:$N$835,'Q4 Daily Log'!$B$4:$B$835,"&gt;="&amp;DATE(2027,1,18),'Q4 Daily Log'!$B$4:$B$835,"&lt;="&amp;DATE(2027,1,22),'Q4 Daily Log'!$C$4:$C$835,'Q4 Setup'!$C$13),"")</f>
        <v>0</v>
      </c>
      <c r="M43" s="51" t="str">
        <f>IFERROR(SUMIFS('Q4 Daily Log'!$N$4:$N$835,'Q4 Daily Log'!$B$4:$B$835,"&gt;="&amp;DATE(2027,1,18),'Q4 Daily Log'!$B$4:$B$835,"&lt;="&amp;DATE(2027,1,22),'Q4 Daily Log'!$C$4:$C$835,'Q4 Setup'!$C$13)/SUMIFS('Q4 Daily Log'!$O$4:$O$835,'Q4 Daily Log'!$B$4:$B$835,"&gt;="&amp;DATE(2027,1,18),'Q4 Daily Log'!$B$4:$B$835,"&lt;="&amp;DATE(2027,1,22),'Q4 Daily Log'!$C$4:$C$835,'Q4 Setup'!$C$13),"" )</f>
        <v/>
      </c>
    </row>
    <row r="44" spans="2:13" ht="18.75" customHeight="1" x14ac:dyDescent="0.2">
      <c r="B44" s="53" t="s">
        <v>77</v>
      </c>
      <c r="C44" s="54" t="str">
        <f>'Q4 Setup'!$C$14</f>
        <v>Rep 8</v>
      </c>
      <c r="D44" s="55" t="str">
        <f>IFERROR(AVERAGEIFS('Q4 Daily Log'!$E$4:$E$835,'Q4 Daily Log'!$B$4:$B$835,"&gt;="&amp;DATE(2027,1,18),'Q4 Daily Log'!$B$4:$B$835,"&lt;="&amp;DATE(2027,1,22),'Q4 Daily Log'!$C$4:$C$835,'Q4 Setup'!$C$14),"")</f>
        <v/>
      </c>
      <c r="E44" s="56" t="str">
        <f>IFERROR(AVERAGEIFS('Q4 Daily Log'!$H$4:$H$835,'Q4 Daily Log'!$B$4:$B$835,"&gt;="&amp;DATE(2027,1,18),'Q4 Daily Log'!$B$4:$B$835,"&lt;="&amp;DATE(2027,1,22),'Q4 Daily Log'!$C$4:$C$835,'Q4 Setup'!$C$14),"")</f>
        <v/>
      </c>
      <c r="F44" s="57" t="str">
        <f>IFERROR(AVERAGEIFS('Q4 Daily Log'!$I$4:$I$835,'Q4 Daily Log'!$B$4:$B$835,"&gt;="&amp;DATE(2027,1,18),'Q4 Daily Log'!$B$4:$B$835,"&lt;="&amp;DATE(2027,1,22),'Q4 Daily Log'!$C$4:$C$835,'Q4 Setup'!$C$14),"")</f>
        <v/>
      </c>
      <c r="G44" s="56" t="str">
        <f>IFERROR(AVERAGEIFS('Q4 Daily Log'!$K$4:$K$835,'Q4 Daily Log'!$B$4:$B$835,"&gt;="&amp;DATE(2027,1,18),'Q4 Daily Log'!$B$4:$B$835,"&lt;="&amp;DATE(2027,1,22),'Q4 Daily Log'!$C$4:$C$835,'Q4 Setup'!$C$14),"")</f>
        <v/>
      </c>
      <c r="H44" s="55">
        <f>IFERROR(SUMIFS('Q4 Daily Log'!$E$4:$E$835,'Q4 Daily Log'!$B$4:$B$835,"&gt;="&amp;DATE(2027,1,18),'Q4 Daily Log'!$B$4:$B$835,"&lt;="&amp;DATE(2027,1,22),'Q4 Daily Log'!$C$4:$C$835,'Q4 Setup'!$C$14),"")</f>
        <v>0</v>
      </c>
      <c r="I44" s="57">
        <f>IFERROR(SUMIFS('Q4 Daily Log'!$I$4:$I$835,'Q4 Daily Log'!$B$4:$B$835,"&gt;="&amp;DATE(2027,1,18),'Q4 Daily Log'!$B$4:$B$835,"&lt;="&amp;DATE(2027,1,22),'Q4 Daily Log'!$C$4:$C$835,'Q4 Setup'!$C$14),"")</f>
        <v>0</v>
      </c>
      <c r="J44" s="55">
        <f>IFERROR(SUMIFS('Q4 Daily Log'!$L$4:$L$835,'Q4 Daily Log'!$B$4:$B$835,"&gt;="&amp;DATE(2027,1,18),'Q4 Daily Log'!$B$4:$B$835,"&lt;="&amp;DATE(2027,1,22),'Q4 Daily Log'!$C$4:$C$835,'Q4 Setup'!$C$14),"")</f>
        <v>0</v>
      </c>
      <c r="K44" s="55">
        <f>IFERROR(SUMIFS('Q4 Daily Log'!$M$4:$M$835,'Q4 Daily Log'!$B$4:$B$835,"&gt;="&amp;DATE(2027,1,18),'Q4 Daily Log'!$B$4:$B$835,"&lt;="&amp;DATE(2027,1,22),'Q4 Daily Log'!$C$4:$C$835,'Q4 Setup'!$C$14),"")</f>
        <v>0</v>
      </c>
      <c r="L44" s="29">
        <f>IFERROR(SUMIFS('Q4 Daily Log'!$N$4:$N$835,'Q4 Daily Log'!$B$4:$B$835,"&gt;="&amp;DATE(2027,1,18),'Q4 Daily Log'!$B$4:$B$835,"&lt;="&amp;DATE(2027,1,22),'Q4 Daily Log'!$C$4:$C$835,'Q4 Setup'!$C$14),"")</f>
        <v>0</v>
      </c>
      <c r="M44" s="56" t="str">
        <f>IFERROR(SUMIFS('Q4 Daily Log'!$N$4:$N$835,'Q4 Daily Log'!$B$4:$B$835,"&gt;="&amp;DATE(2027,1,18),'Q4 Daily Log'!$B$4:$B$835,"&lt;="&amp;DATE(2027,1,22),'Q4 Daily Log'!$C$4:$C$835,'Q4 Setup'!$C$14)/SUMIFS('Q4 Daily Log'!$O$4:$O$835,'Q4 Daily Log'!$B$4:$B$835,"&gt;="&amp;DATE(2027,1,18),'Q4 Daily Log'!$B$4:$B$835,"&lt;="&amp;DATE(2027,1,22),'Q4 Daily Log'!$C$4:$C$835,'Q4 Setup'!$C$14),"" )</f>
        <v/>
      </c>
    </row>
    <row r="45" spans="2:13" ht="18.75" customHeight="1" x14ac:dyDescent="0.2">
      <c r="B45" s="48" t="s">
        <v>77</v>
      </c>
      <c r="C45" s="49" t="str">
        <f>'Q4 Setup'!$C$15</f>
        <v>Rep 9</v>
      </c>
      <c r="D45" s="50" t="str">
        <f>IFERROR(AVERAGEIFS('Q4 Daily Log'!$E$4:$E$835,'Q4 Daily Log'!$B$4:$B$835,"&gt;="&amp;DATE(2027,1,18),'Q4 Daily Log'!$B$4:$B$835,"&lt;="&amp;DATE(2027,1,22),'Q4 Daily Log'!$C$4:$C$835,'Q4 Setup'!$C$15),"")</f>
        <v/>
      </c>
      <c r="E45" s="51" t="str">
        <f>IFERROR(AVERAGEIFS('Q4 Daily Log'!$H$4:$H$835,'Q4 Daily Log'!$B$4:$B$835,"&gt;="&amp;DATE(2027,1,18),'Q4 Daily Log'!$B$4:$B$835,"&lt;="&amp;DATE(2027,1,22),'Q4 Daily Log'!$C$4:$C$835,'Q4 Setup'!$C$15),"")</f>
        <v/>
      </c>
      <c r="F45" s="52" t="str">
        <f>IFERROR(AVERAGEIFS('Q4 Daily Log'!$I$4:$I$835,'Q4 Daily Log'!$B$4:$B$835,"&gt;="&amp;DATE(2027,1,18),'Q4 Daily Log'!$B$4:$B$835,"&lt;="&amp;DATE(2027,1,22),'Q4 Daily Log'!$C$4:$C$835,'Q4 Setup'!$C$15),"")</f>
        <v/>
      </c>
      <c r="G45" s="51" t="str">
        <f>IFERROR(AVERAGEIFS('Q4 Daily Log'!$K$4:$K$835,'Q4 Daily Log'!$B$4:$B$835,"&gt;="&amp;DATE(2027,1,18),'Q4 Daily Log'!$B$4:$B$835,"&lt;="&amp;DATE(2027,1,22),'Q4 Daily Log'!$C$4:$C$835,'Q4 Setup'!$C$15),"")</f>
        <v/>
      </c>
      <c r="H45" s="50">
        <f>IFERROR(SUMIFS('Q4 Daily Log'!$E$4:$E$835,'Q4 Daily Log'!$B$4:$B$835,"&gt;="&amp;DATE(2027,1,18),'Q4 Daily Log'!$B$4:$B$835,"&lt;="&amp;DATE(2027,1,22),'Q4 Daily Log'!$C$4:$C$835,'Q4 Setup'!$C$15),"")</f>
        <v>0</v>
      </c>
      <c r="I45" s="52">
        <f>IFERROR(SUMIFS('Q4 Daily Log'!$I$4:$I$835,'Q4 Daily Log'!$B$4:$B$835,"&gt;="&amp;DATE(2027,1,18),'Q4 Daily Log'!$B$4:$B$835,"&lt;="&amp;DATE(2027,1,22),'Q4 Daily Log'!$C$4:$C$835,'Q4 Setup'!$C$15),"")</f>
        <v>0</v>
      </c>
      <c r="J45" s="50">
        <f>IFERROR(SUMIFS('Q4 Daily Log'!$L$4:$L$835,'Q4 Daily Log'!$B$4:$B$835,"&gt;="&amp;DATE(2027,1,18),'Q4 Daily Log'!$B$4:$B$835,"&lt;="&amp;DATE(2027,1,22),'Q4 Daily Log'!$C$4:$C$835,'Q4 Setup'!$C$15),"")</f>
        <v>0</v>
      </c>
      <c r="K45" s="50">
        <f>IFERROR(SUMIFS('Q4 Daily Log'!$M$4:$M$835,'Q4 Daily Log'!$B$4:$B$835,"&gt;="&amp;DATE(2027,1,18),'Q4 Daily Log'!$B$4:$B$835,"&lt;="&amp;DATE(2027,1,22),'Q4 Daily Log'!$C$4:$C$835,'Q4 Setup'!$C$15),"")</f>
        <v>0</v>
      </c>
      <c r="L45" s="29">
        <f>IFERROR(SUMIFS('Q4 Daily Log'!$N$4:$N$835,'Q4 Daily Log'!$B$4:$B$835,"&gt;="&amp;DATE(2027,1,18),'Q4 Daily Log'!$B$4:$B$835,"&lt;="&amp;DATE(2027,1,22),'Q4 Daily Log'!$C$4:$C$835,'Q4 Setup'!$C$15),"")</f>
        <v>0</v>
      </c>
      <c r="M45" s="51" t="str">
        <f>IFERROR(SUMIFS('Q4 Daily Log'!$N$4:$N$835,'Q4 Daily Log'!$B$4:$B$835,"&gt;="&amp;DATE(2027,1,18),'Q4 Daily Log'!$B$4:$B$835,"&lt;="&amp;DATE(2027,1,22),'Q4 Daily Log'!$C$4:$C$835,'Q4 Setup'!$C$15)/SUMIFS('Q4 Daily Log'!$O$4:$O$835,'Q4 Daily Log'!$B$4:$B$835,"&gt;="&amp;DATE(2027,1,18),'Q4 Daily Log'!$B$4:$B$835,"&lt;="&amp;DATE(2027,1,22),'Q4 Daily Log'!$C$4:$C$835,'Q4 Setup'!$C$15),"" )</f>
        <v/>
      </c>
    </row>
    <row r="46" spans="2:13" ht="18.75" customHeight="1" x14ac:dyDescent="0.2">
      <c r="B46" s="53" t="s">
        <v>77</v>
      </c>
      <c r="C46" s="54" t="str">
        <f>'Q4 Setup'!$C$16</f>
        <v>Rep 10</v>
      </c>
      <c r="D46" s="55" t="str">
        <f>IFERROR(AVERAGEIFS('Q4 Daily Log'!$E$4:$E$835,'Q4 Daily Log'!$B$4:$B$835,"&gt;="&amp;DATE(2027,1,18),'Q4 Daily Log'!$B$4:$B$835,"&lt;="&amp;DATE(2027,1,22),'Q4 Daily Log'!$C$4:$C$835,'Q4 Setup'!$C$16),"")</f>
        <v/>
      </c>
      <c r="E46" s="56" t="str">
        <f>IFERROR(AVERAGEIFS('Q4 Daily Log'!$H$4:$H$835,'Q4 Daily Log'!$B$4:$B$835,"&gt;="&amp;DATE(2027,1,18),'Q4 Daily Log'!$B$4:$B$835,"&lt;="&amp;DATE(2027,1,22),'Q4 Daily Log'!$C$4:$C$835,'Q4 Setup'!$C$16),"")</f>
        <v/>
      </c>
      <c r="F46" s="57" t="str">
        <f>IFERROR(AVERAGEIFS('Q4 Daily Log'!$I$4:$I$835,'Q4 Daily Log'!$B$4:$B$835,"&gt;="&amp;DATE(2027,1,18),'Q4 Daily Log'!$B$4:$B$835,"&lt;="&amp;DATE(2027,1,22),'Q4 Daily Log'!$C$4:$C$835,'Q4 Setup'!$C$16),"")</f>
        <v/>
      </c>
      <c r="G46" s="56" t="str">
        <f>IFERROR(AVERAGEIFS('Q4 Daily Log'!$K$4:$K$835,'Q4 Daily Log'!$B$4:$B$835,"&gt;="&amp;DATE(2027,1,18),'Q4 Daily Log'!$B$4:$B$835,"&lt;="&amp;DATE(2027,1,22),'Q4 Daily Log'!$C$4:$C$835,'Q4 Setup'!$C$16),"")</f>
        <v/>
      </c>
      <c r="H46" s="55">
        <f>IFERROR(SUMIFS('Q4 Daily Log'!$E$4:$E$835,'Q4 Daily Log'!$B$4:$B$835,"&gt;="&amp;DATE(2027,1,18),'Q4 Daily Log'!$B$4:$B$835,"&lt;="&amp;DATE(2027,1,22),'Q4 Daily Log'!$C$4:$C$835,'Q4 Setup'!$C$16),"")</f>
        <v>0</v>
      </c>
      <c r="I46" s="57">
        <f>IFERROR(SUMIFS('Q4 Daily Log'!$I$4:$I$835,'Q4 Daily Log'!$B$4:$B$835,"&gt;="&amp;DATE(2027,1,18),'Q4 Daily Log'!$B$4:$B$835,"&lt;="&amp;DATE(2027,1,22),'Q4 Daily Log'!$C$4:$C$835,'Q4 Setup'!$C$16),"")</f>
        <v>0</v>
      </c>
      <c r="J46" s="55">
        <f>IFERROR(SUMIFS('Q4 Daily Log'!$L$4:$L$835,'Q4 Daily Log'!$B$4:$B$835,"&gt;="&amp;DATE(2027,1,18),'Q4 Daily Log'!$B$4:$B$835,"&lt;="&amp;DATE(2027,1,22),'Q4 Daily Log'!$C$4:$C$835,'Q4 Setup'!$C$16),"")</f>
        <v>0</v>
      </c>
      <c r="K46" s="55">
        <f>IFERROR(SUMIFS('Q4 Daily Log'!$M$4:$M$835,'Q4 Daily Log'!$B$4:$B$835,"&gt;="&amp;DATE(2027,1,18),'Q4 Daily Log'!$B$4:$B$835,"&lt;="&amp;DATE(2027,1,22),'Q4 Daily Log'!$C$4:$C$835,'Q4 Setup'!$C$16),"")</f>
        <v>0</v>
      </c>
      <c r="L46" s="29">
        <f>IFERROR(SUMIFS('Q4 Daily Log'!$N$4:$N$835,'Q4 Daily Log'!$B$4:$B$835,"&gt;="&amp;DATE(2027,1,18),'Q4 Daily Log'!$B$4:$B$835,"&lt;="&amp;DATE(2027,1,22),'Q4 Daily Log'!$C$4:$C$835,'Q4 Setup'!$C$16),"")</f>
        <v>0</v>
      </c>
      <c r="M46" s="56" t="str">
        <f>IFERROR(SUMIFS('Q4 Daily Log'!$N$4:$N$835,'Q4 Daily Log'!$B$4:$B$835,"&gt;="&amp;DATE(2027,1,18),'Q4 Daily Log'!$B$4:$B$835,"&lt;="&amp;DATE(2027,1,22),'Q4 Daily Log'!$C$4:$C$835,'Q4 Setup'!$C$16)/SUMIFS('Q4 Daily Log'!$O$4:$O$835,'Q4 Daily Log'!$B$4:$B$835,"&gt;="&amp;DATE(2027,1,18),'Q4 Daily Log'!$B$4:$B$835,"&lt;="&amp;DATE(2027,1,22),'Q4 Daily Log'!$C$4:$C$835,'Q4 Setup'!$C$16),"" )</f>
        <v/>
      </c>
    </row>
    <row r="47" spans="2:13" ht="18.75" customHeight="1" x14ac:dyDescent="0.2">
      <c r="B47" s="48" t="s">
        <v>77</v>
      </c>
      <c r="C47" s="49">
        <f>'Q4 Setup'!$C$17</f>
        <v>0</v>
      </c>
      <c r="D47" s="50" t="str">
        <f>IFERROR(AVERAGEIFS('Q4 Daily Log'!$E$4:$E$835,'Q4 Daily Log'!$B$4:$B$835,"&gt;="&amp;DATE(2027,1,18),'Q4 Daily Log'!$B$4:$B$835,"&lt;="&amp;DATE(2027,1,22),'Q4 Daily Log'!$C$4:$C$835,'Q4 Setup'!$C$17),"")</f>
        <v/>
      </c>
      <c r="E47" s="51" t="str">
        <f>IFERROR(AVERAGEIFS('Q4 Daily Log'!$H$4:$H$835,'Q4 Daily Log'!$B$4:$B$835,"&gt;="&amp;DATE(2027,1,18),'Q4 Daily Log'!$B$4:$B$835,"&lt;="&amp;DATE(2027,1,22),'Q4 Daily Log'!$C$4:$C$835,'Q4 Setup'!$C$17),"")</f>
        <v/>
      </c>
      <c r="F47" s="52" t="str">
        <f>IFERROR(AVERAGEIFS('Q4 Daily Log'!$I$4:$I$835,'Q4 Daily Log'!$B$4:$B$835,"&gt;="&amp;DATE(2027,1,18),'Q4 Daily Log'!$B$4:$B$835,"&lt;="&amp;DATE(2027,1,22),'Q4 Daily Log'!$C$4:$C$835,'Q4 Setup'!$C$17),"")</f>
        <v/>
      </c>
      <c r="G47" s="51" t="str">
        <f>IFERROR(AVERAGEIFS('Q4 Daily Log'!$K$4:$K$835,'Q4 Daily Log'!$B$4:$B$835,"&gt;="&amp;DATE(2027,1,18),'Q4 Daily Log'!$B$4:$B$835,"&lt;="&amp;DATE(2027,1,22),'Q4 Daily Log'!$C$4:$C$835,'Q4 Setup'!$C$17),"")</f>
        <v/>
      </c>
      <c r="H47" s="50">
        <f>IFERROR(SUMIFS('Q4 Daily Log'!$E$4:$E$835,'Q4 Daily Log'!$B$4:$B$835,"&gt;="&amp;DATE(2027,1,18),'Q4 Daily Log'!$B$4:$B$835,"&lt;="&amp;DATE(2027,1,22),'Q4 Daily Log'!$C$4:$C$835,'Q4 Setup'!$C$17),"")</f>
        <v>0</v>
      </c>
      <c r="I47" s="52">
        <f>IFERROR(SUMIFS('Q4 Daily Log'!$I$4:$I$835,'Q4 Daily Log'!$B$4:$B$835,"&gt;="&amp;DATE(2027,1,18),'Q4 Daily Log'!$B$4:$B$835,"&lt;="&amp;DATE(2027,1,22),'Q4 Daily Log'!$C$4:$C$835,'Q4 Setup'!$C$17),"")</f>
        <v>0</v>
      </c>
      <c r="J47" s="50">
        <f>IFERROR(SUMIFS('Q4 Daily Log'!$L$4:$L$835,'Q4 Daily Log'!$B$4:$B$835,"&gt;="&amp;DATE(2027,1,18),'Q4 Daily Log'!$B$4:$B$835,"&lt;="&amp;DATE(2027,1,22),'Q4 Daily Log'!$C$4:$C$835,'Q4 Setup'!$C$17),"")</f>
        <v>0</v>
      </c>
      <c r="K47" s="50">
        <f>IFERROR(SUMIFS('Q4 Daily Log'!$M$4:$M$835,'Q4 Daily Log'!$B$4:$B$835,"&gt;="&amp;DATE(2027,1,18),'Q4 Daily Log'!$B$4:$B$835,"&lt;="&amp;DATE(2027,1,22),'Q4 Daily Log'!$C$4:$C$835,'Q4 Setup'!$C$17),"")</f>
        <v>0</v>
      </c>
      <c r="L47" s="29">
        <f>IFERROR(SUMIFS('Q4 Daily Log'!$N$4:$N$835,'Q4 Daily Log'!$B$4:$B$835,"&gt;="&amp;DATE(2027,1,18),'Q4 Daily Log'!$B$4:$B$835,"&lt;="&amp;DATE(2027,1,22),'Q4 Daily Log'!$C$4:$C$835,'Q4 Setup'!$C$17),"")</f>
        <v>0</v>
      </c>
      <c r="M47" s="51" t="str">
        <f>IFERROR(SUMIFS('Q4 Daily Log'!$N$4:$N$835,'Q4 Daily Log'!$B$4:$B$835,"&gt;="&amp;DATE(2027,1,18),'Q4 Daily Log'!$B$4:$B$835,"&lt;="&amp;DATE(2027,1,22),'Q4 Daily Log'!$C$4:$C$835,'Q4 Setup'!$C$17)/SUMIFS('Q4 Daily Log'!$O$4:$O$835,'Q4 Daily Log'!$B$4:$B$835,"&gt;="&amp;DATE(2027,1,18),'Q4 Daily Log'!$B$4:$B$835,"&lt;="&amp;DATE(2027,1,22),'Q4 Daily Log'!$C$4:$C$835,'Q4 Setup'!$C$17),"" )</f>
        <v/>
      </c>
    </row>
    <row r="48" spans="2:13" ht="18.75" customHeight="1" x14ac:dyDescent="0.2">
      <c r="B48" s="53" t="s">
        <v>77</v>
      </c>
      <c r="C48" s="54">
        <f>'Q4 Setup'!$C$18</f>
        <v>0</v>
      </c>
      <c r="D48" s="55" t="str">
        <f>IFERROR(AVERAGEIFS('Q4 Daily Log'!$E$4:$E$835,'Q4 Daily Log'!$B$4:$B$835,"&gt;="&amp;DATE(2027,1,18),'Q4 Daily Log'!$B$4:$B$835,"&lt;="&amp;DATE(2027,1,22),'Q4 Daily Log'!$C$4:$C$835,'Q4 Setup'!$C$18),"")</f>
        <v/>
      </c>
      <c r="E48" s="56" t="str">
        <f>IFERROR(AVERAGEIFS('Q4 Daily Log'!$H$4:$H$835,'Q4 Daily Log'!$B$4:$B$835,"&gt;="&amp;DATE(2027,1,18),'Q4 Daily Log'!$B$4:$B$835,"&lt;="&amp;DATE(2027,1,22),'Q4 Daily Log'!$C$4:$C$835,'Q4 Setup'!$C$18),"")</f>
        <v/>
      </c>
      <c r="F48" s="57" t="str">
        <f>IFERROR(AVERAGEIFS('Q4 Daily Log'!$I$4:$I$835,'Q4 Daily Log'!$B$4:$B$835,"&gt;="&amp;DATE(2027,1,18),'Q4 Daily Log'!$B$4:$B$835,"&lt;="&amp;DATE(2027,1,22),'Q4 Daily Log'!$C$4:$C$835,'Q4 Setup'!$C$18),"")</f>
        <v/>
      </c>
      <c r="G48" s="56" t="str">
        <f>IFERROR(AVERAGEIFS('Q4 Daily Log'!$K$4:$K$835,'Q4 Daily Log'!$B$4:$B$835,"&gt;="&amp;DATE(2027,1,18),'Q4 Daily Log'!$B$4:$B$835,"&lt;="&amp;DATE(2027,1,22),'Q4 Daily Log'!$C$4:$C$835,'Q4 Setup'!$C$18),"")</f>
        <v/>
      </c>
      <c r="H48" s="55">
        <f>IFERROR(SUMIFS('Q4 Daily Log'!$E$4:$E$835,'Q4 Daily Log'!$B$4:$B$835,"&gt;="&amp;DATE(2027,1,18),'Q4 Daily Log'!$B$4:$B$835,"&lt;="&amp;DATE(2027,1,22),'Q4 Daily Log'!$C$4:$C$835,'Q4 Setup'!$C$18),"")</f>
        <v>0</v>
      </c>
      <c r="I48" s="57">
        <f>IFERROR(SUMIFS('Q4 Daily Log'!$I$4:$I$835,'Q4 Daily Log'!$B$4:$B$835,"&gt;="&amp;DATE(2027,1,18),'Q4 Daily Log'!$B$4:$B$835,"&lt;="&amp;DATE(2027,1,22),'Q4 Daily Log'!$C$4:$C$835,'Q4 Setup'!$C$18),"")</f>
        <v>0</v>
      </c>
      <c r="J48" s="55">
        <f>IFERROR(SUMIFS('Q4 Daily Log'!$L$4:$L$835,'Q4 Daily Log'!$B$4:$B$835,"&gt;="&amp;DATE(2027,1,18),'Q4 Daily Log'!$B$4:$B$835,"&lt;="&amp;DATE(2027,1,22),'Q4 Daily Log'!$C$4:$C$835,'Q4 Setup'!$C$18),"")</f>
        <v>0</v>
      </c>
      <c r="K48" s="55">
        <f>IFERROR(SUMIFS('Q4 Daily Log'!$M$4:$M$835,'Q4 Daily Log'!$B$4:$B$835,"&gt;="&amp;DATE(2027,1,18),'Q4 Daily Log'!$B$4:$B$835,"&lt;="&amp;DATE(2027,1,22),'Q4 Daily Log'!$C$4:$C$835,'Q4 Setup'!$C$18),"")</f>
        <v>0</v>
      </c>
      <c r="L48" s="29">
        <f>IFERROR(SUMIFS('Q4 Daily Log'!$N$4:$N$835,'Q4 Daily Log'!$B$4:$B$835,"&gt;="&amp;DATE(2027,1,18),'Q4 Daily Log'!$B$4:$B$835,"&lt;="&amp;DATE(2027,1,22),'Q4 Daily Log'!$C$4:$C$835,'Q4 Setup'!$C$18),"")</f>
        <v>0</v>
      </c>
      <c r="M48" s="56" t="str">
        <f>IFERROR(SUMIFS('Q4 Daily Log'!$N$4:$N$835,'Q4 Daily Log'!$B$4:$B$835,"&gt;="&amp;DATE(2027,1,18),'Q4 Daily Log'!$B$4:$B$835,"&lt;="&amp;DATE(2027,1,22),'Q4 Daily Log'!$C$4:$C$835,'Q4 Setup'!$C$18)/SUMIFS('Q4 Daily Log'!$O$4:$O$835,'Q4 Daily Log'!$B$4:$B$835,"&gt;="&amp;DATE(2027,1,18),'Q4 Daily Log'!$B$4:$B$835,"&lt;="&amp;DATE(2027,1,22),'Q4 Daily Log'!$C$4:$C$835,'Q4 Setup'!$C$18),"" )</f>
        <v/>
      </c>
    </row>
    <row r="49" spans="2:13" ht="18.75" customHeight="1" x14ac:dyDescent="0.2">
      <c r="B49" s="101" t="s">
        <v>78</v>
      </c>
      <c r="C49" s="101"/>
      <c r="D49" s="85" t="str">
        <f>IFERROR(AVERAGE(D37:D48),"")</f>
        <v/>
      </c>
      <c r="E49" s="86" t="str">
        <f>IFERROR(AVERAGE(E37:E48),"")</f>
        <v/>
      </c>
      <c r="F49" s="87" t="str">
        <f>IFERROR(AVERAGE(F37:F48),"")</f>
        <v/>
      </c>
      <c r="G49" s="86" t="str">
        <f>IFERROR(AVERAGE(G37:G48),"")</f>
        <v/>
      </c>
      <c r="H49" s="85">
        <f>IFERROR(SUM(H37:H48),"")</f>
        <v>0</v>
      </c>
      <c r="I49" s="88">
        <f>IFERROR(SUM(I37:I48),"")</f>
        <v>0</v>
      </c>
      <c r="J49" s="85">
        <f>IFERROR(SUM(J37:J48),"")</f>
        <v>0</v>
      </c>
      <c r="K49" s="85">
        <f>IFERROR(SUM(K37:K48),"")</f>
        <v>0</v>
      </c>
      <c r="L49" s="89">
        <f>IFERROR(SUM(L37:L48),"")</f>
        <v>0</v>
      </c>
      <c r="M49" s="86" t="str">
        <f>IFERROR(AVERAGE(M37:M48),"")</f>
        <v/>
      </c>
    </row>
    <row r="50" spans="2:13" ht="7.5" customHeight="1" x14ac:dyDescent="0.2"/>
    <row r="51" spans="2:13" ht="25.5" customHeight="1" x14ac:dyDescent="0.2">
      <c r="B51" s="100" t="s">
        <v>165</v>
      </c>
      <c r="C51" s="100"/>
      <c r="D51" s="83">
        <v>46412</v>
      </c>
      <c r="E51" s="83">
        <v>46416</v>
      </c>
      <c r="F51" s="84"/>
      <c r="G51" s="84"/>
      <c r="H51" s="84"/>
      <c r="I51" s="84"/>
      <c r="J51" s="84"/>
      <c r="K51" s="84"/>
      <c r="L51" s="84"/>
      <c r="M51" s="84"/>
    </row>
    <row r="52" spans="2:13" ht="36" customHeight="1" x14ac:dyDescent="0.2">
      <c r="B52" s="47" t="s">
        <v>60</v>
      </c>
      <c r="C52" s="47" t="s">
        <v>24</v>
      </c>
      <c r="D52" s="47" t="s">
        <v>61</v>
      </c>
      <c r="E52" s="47" t="s">
        <v>62</v>
      </c>
      <c r="F52" s="47" t="s">
        <v>63</v>
      </c>
      <c r="G52" s="47" t="s">
        <v>64</v>
      </c>
      <c r="H52" s="47" t="s">
        <v>65</v>
      </c>
      <c r="I52" s="47" t="s">
        <v>66</v>
      </c>
      <c r="J52" s="47" t="s">
        <v>67</v>
      </c>
      <c r="K52" s="47" t="s">
        <v>68</v>
      </c>
      <c r="L52" s="47" t="s">
        <v>69</v>
      </c>
      <c r="M52" s="47" t="s">
        <v>70</v>
      </c>
    </row>
    <row r="53" spans="2:13" ht="18.75" customHeight="1" x14ac:dyDescent="0.2">
      <c r="B53" s="48" t="s">
        <v>80</v>
      </c>
      <c r="C53" s="49" t="str">
        <f>'Q4 Setup'!$C$7</f>
        <v>Rep 1</v>
      </c>
      <c r="D53" s="50" t="str">
        <f>IFERROR(AVERAGEIFS('Q4 Daily Log'!$E$4:$E$835,'Q4 Daily Log'!$B$4:$B$835,"&gt;="&amp;DATE(2027,1,25),'Q4 Daily Log'!$B$4:$B$835,"&lt;="&amp;DATE(2027,1,29),'Q4 Daily Log'!$C$4:$C$835,'Q4 Setup'!$C$7),"")</f>
        <v/>
      </c>
      <c r="E53" s="51" t="str">
        <f>IFERROR(AVERAGEIFS('Q4 Daily Log'!$H$4:$H$835,'Q4 Daily Log'!$B$4:$B$835,"&gt;="&amp;DATE(2027,1,25),'Q4 Daily Log'!$B$4:$B$835,"&lt;="&amp;DATE(2027,1,29),'Q4 Daily Log'!$C$4:$C$835,'Q4 Setup'!$C$7),"")</f>
        <v/>
      </c>
      <c r="F53" s="52" t="str">
        <f>IFERROR(AVERAGEIFS('Q4 Daily Log'!$I$4:$I$835,'Q4 Daily Log'!$B$4:$B$835,"&gt;="&amp;DATE(2027,1,25),'Q4 Daily Log'!$B$4:$B$835,"&lt;="&amp;DATE(2027,1,29),'Q4 Daily Log'!$C$4:$C$835,'Q4 Setup'!$C$7),"")</f>
        <v/>
      </c>
      <c r="G53" s="51" t="str">
        <f>IFERROR(AVERAGEIFS('Q4 Daily Log'!$K$4:$K$835,'Q4 Daily Log'!$B$4:$B$835,"&gt;="&amp;DATE(2027,1,25),'Q4 Daily Log'!$B$4:$B$835,"&lt;="&amp;DATE(2027,1,29),'Q4 Daily Log'!$C$4:$C$835,'Q4 Setup'!$C$7),"")</f>
        <v/>
      </c>
      <c r="H53" s="50">
        <f>IFERROR(SUMIFS('Q4 Daily Log'!$E$4:$E$835,'Q4 Daily Log'!$B$4:$B$835,"&gt;="&amp;DATE(2027,1,25),'Q4 Daily Log'!$B$4:$B$835,"&lt;="&amp;DATE(2027,1,29),'Q4 Daily Log'!$C$4:$C$835,'Q4 Setup'!$C$7),"")</f>
        <v>0</v>
      </c>
      <c r="I53" s="52">
        <f>IFERROR(SUMIFS('Q4 Daily Log'!$I$4:$I$835,'Q4 Daily Log'!$B$4:$B$835,"&gt;="&amp;DATE(2027,1,25),'Q4 Daily Log'!$B$4:$B$835,"&lt;="&amp;DATE(2027,1,29),'Q4 Daily Log'!$C$4:$C$835,'Q4 Setup'!$C$7),"")</f>
        <v>0</v>
      </c>
      <c r="J53" s="50">
        <f>IFERROR(SUMIFS('Q4 Daily Log'!$L$4:$L$835,'Q4 Daily Log'!$B$4:$B$835,"&gt;="&amp;DATE(2027,1,25),'Q4 Daily Log'!$B$4:$B$835,"&lt;="&amp;DATE(2027,1,29),'Q4 Daily Log'!$C$4:$C$835,'Q4 Setup'!$C$7),"")</f>
        <v>0</v>
      </c>
      <c r="K53" s="50">
        <f>IFERROR(SUMIFS('Q4 Daily Log'!$M$4:$M$835,'Q4 Daily Log'!$B$4:$B$835,"&gt;="&amp;DATE(2027,1,25),'Q4 Daily Log'!$B$4:$B$835,"&lt;="&amp;DATE(2027,1,29),'Q4 Daily Log'!$C$4:$C$835,'Q4 Setup'!$C$7),"")</f>
        <v>0</v>
      </c>
      <c r="L53" s="29">
        <f>IFERROR(SUMIFS('Q4 Daily Log'!$N$4:$N$835,'Q4 Daily Log'!$B$4:$B$835,"&gt;="&amp;DATE(2027,1,25),'Q4 Daily Log'!$B$4:$B$835,"&lt;="&amp;DATE(2027,1,29),'Q4 Daily Log'!$C$4:$C$835,'Q4 Setup'!$C$7),"")</f>
        <v>0</v>
      </c>
      <c r="M53" s="51" t="str">
        <f>IFERROR(SUMIFS('Q4 Daily Log'!$N$4:$N$835,'Q4 Daily Log'!$B$4:$B$835,"&gt;="&amp;DATE(2027,1,25),'Q4 Daily Log'!$B$4:$B$835,"&lt;="&amp;DATE(2027,1,29),'Q4 Daily Log'!$C$4:$C$835,'Q4 Setup'!$C$7)/SUMIFS('Q4 Daily Log'!$O$4:$O$835,'Q4 Daily Log'!$B$4:$B$835,"&gt;="&amp;DATE(2027,1,25),'Q4 Daily Log'!$B$4:$B$835,"&lt;="&amp;DATE(2027,1,29),'Q4 Daily Log'!$C$4:$C$835,'Q4 Setup'!$C$7),"" )</f>
        <v/>
      </c>
    </row>
    <row r="54" spans="2:13" ht="18.75" customHeight="1" x14ac:dyDescent="0.2">
      <c r="B54" s="53" t="s">
        <v>80</v>
      </c>
      <c r="C54" s="54" t="str">
        <f>'Q4 Setup'!$C$8</f>
        <v>Rep 2</v>
      </c>
      <c r="D54" s="55" t="str">
        <f>IFERROR(AVERAGEIFS('Q4 Daily Log'!$E$4:$E$835,'Q4 Daily Log'!$B$4:$B$835,"&gt;="&amp;DATE(2027,1,25),'Q4 Daily Log'!$B$4:$B$835,"&lt;="&amp;DATE(2027,1,29),'Q4 Daily Log'!$C$4:$C$835,'Q4 Setup'!$C$8),"")</f>
        <v/>
      </c>
      <c r="E54" s="56" t="str">
        <f>IFERROR(AVERAGEIFS('Q4 Daily Log'!$H$4:$H$835,'Q4 Daily Log'!$B$4:$B$835,"&gt;="&amp;DATE(2027,1,25),'Q4 Daily Log'!$B$4:$B$835,"&lt;="&amp;DATE(2027,1,29),'Q4 Daily Log'!$C$4:$C$835,'Q4 Setup'!$C$8),"")</f>
        <v/>
      </c>
      <c r="F54" s="57" t="str">
        <f>IFERROR(AVERAGEIFS('Q4 Daily Log'!$I$4:$I$835,'Q4 Daily Log'!$B$4:$B$835,"&gt;="&amp;DATE(2027,1,25),'Q4 Daily Log'!$B$4:$B$835,"&lt;="&amp;DATE(2027,1,29),'Q4 Daily Log'!$C$4:$C$835,'Q4 Setup'!$C$8),"")</f>
        <v/>
      </c>
      <c r="G54" s="56" t="str">
        <f>IFERROR(AVERAGEIFS('Q4 Daily Log'!$K$4:$K$835,'Q4 Daily Log'!$B$4:$B$835,"&gt;="&amp;DATE(2027,1,25),'Q4 Daily Log'!$B$4:$B$835,"&lt;="&amp;DATE(2027,1,29),'Q4 Daily Log'!$C$4:$C$835,'Q4 Setup'!$C$8),"")</f>
        <v/>
      </c>
      <c r="H54" s="55">
        <f>IFERROR(SUMIFS('Q4 Daily Log'!$E$4:$E$835,'Q4 Daily Log'!$B$4:$B$835,"&gt;="&amp;DATE(2027,1,25),'Q4 Daily Log'!$B$4:$B$835,"&lt;="&amp;DATE(2027,1,29),'Q4 Daily Log'!$C$4:$C$835,'Q4 Setup'!$C$8),"")</f>
        <v>0</v>
      </c>
      <c r="I54" s="57">
        <f>IFERROR(SUMIFS('Q4 Daily Log'!$I$4:$I$835,'Q4 Daily Log'!$B$4:$B$835,"&gt;="&amp;DATE(2027,1,25),'Q4 Daily Log'!$B$4:$B$835,"&lt;="&amp;DATE(2027,1,29),'Q4 Daily Log'!$C$4:$C$835,'Q4 Setup'!$C$8),"")</f>
        <v>0</v>
      </c>
      <c r="J54" s="55">
        <f>IFERROR(SUMIFS('Q4 Daily Log'!$L$4:$L$835,'Q4 Daily Log'!$B$4:$B$835,"&gt;="&amp;DATE(2027,1,25),'Q4 Daily Log'!$B$4:$B$835,"&lt;="&amp;DATE(2027,1,29),'Q4 Daily Log'!$C$4:$C$835,'Q4 Setup'!$C$8),"")</f>
        <v>0</v>
      </c>
      <c r="K54" s="55">
        <f>IFERROR(SUMIFS('Q4 Daily Log'!$M$4:$M$835,'Q4 Daily Log'!$B$4:$B$835,"&gt;="&amp;DATE(2027,1,25),'Q4 Daily Log'!$B$4:$B$835,"&lt;="&amp;DATE(2027,1,29),'Q4 Daily Log'!$C$4:$C$835,'Q4 Setup'!$C$8),"")</f>
        <v>0</v>
      </c>
      <c r="L54" s="29">
        <f>IFERROR(SUMIFS('Q4 Daily Log'!$N$4:$N$835,'Q4 Daily Log'!$B$4:$B$835,"&gt;="&amp;DATE(2027,1,25),'Q4 Daily Log'!$B$4:$B$835,"&lt;="&amp;DATE(2027,1,29),'Q4 Daily Log'!$C$4:$C$835,'Q4 Setup'!$C$8),"")</f>
        <v>0</v>
      </c>
      <c r="M54" s="56" t="str">
        <f>IFERROR(SUMIFS('Q4 Daily Log'!$N$4:$N$835,'Q4 Daily Log'!$B$4:$B$835,"&gt;="&amp;DATE(2027,1,25),'Q4 Daily Log'!$B$4:$B$835,"&lt;="&amp;DATE(2027,1,29),'Q4 Daily Log'!$C$4:$C$835,'Q4 Setup'!$C$8)/SUMIFS('Q4 Daily Log'!$O$4:$O$835,'Q4 Daily Log'!$B$4:$B$835,"&gt;="&amp;DATE(2027,1,25),'Q4 Daily Log'!$B$4:$B$835,"&lt;="&amp;DATE(2027,1,29),'Q4 Daily Log'!$C$4:$C$835,'Q4 Setup'!$C$8),"" )</f>
        <v/>
      </c>
    </row>
    <row r="55" spans="2:13" ht="18.75" customHeight="1" x14ac:dyDescent="0.2">
      <c r="B55" s="48" t="s">
        <v>80</v>
      </c>
      <c r="C55" s="49" t="str">
        <f>'Q4 Setup'!$C$9</f>
        <v>Rep 3</v>
      </c>
      <c r="D55" s="50" t="str">
        <f>IFERROR(AVERAGEIFS('Q4 Daily Log'!$E$4:$E$835,'Q4 Daily Log'!$B$4:$B$835,"&gt;="&amp;DATE(2027,1,25),'Q4 Daily Log'!$B$4:$B$835,"&lt;="&amp;DATE(2027,1,29),'Q4 Daily Log'!$C$4:$C$835,'Q4 Setup'!$C$9),"")</f>
        <v/>
      </c>
      <c r="E55" s="51" t="str">
        <f>IFERROR(AVERAGEIFS('Q4 Daily Log'!$H$4:$H$835,'Q4 Daily Log'!$B$4:$B$835,"&gt;="&amp;DATE(2027,1,25),'Q4 Daily Log'!$B$4:$B$835,"&lt;="&amp;DATE(2027,1,29),'Q4 Daily Log'!$C$4:$C$835,'Q4 Setup'!$C$9),"")</f>
        <v/>
      </c>
      <c r="F55" s="52" t="str">
        <f>IFERROR(AVERAGEIFS('Q4 Daily Log'!$I$4:$I$835,'Q4 Daily Log'!$B$4:$B$835,"&gt;="&amp;DATE(2027,1,25),'Q4 Daily Log'!$B$4:$B$835,"&lt;="&amp;DATE(2027,1,29),'Q4 Daily Log'!$C$4:$C$835,'Q4 Setup'!$C$9),"")</f>
        <v/>
      </c>
      <c r="G55" s="51" t="str">
        <f>IFERROR(AVERAGEIFS('Q4 Daily Log'!$K$4:$K$835,'Q4 Daily Log'!$B$4:$B$835,"&gt;="&amp;DATE(2027,1,25),'Q4 Daily Log'!$B$4:$B$835,"&lt;="&amp;DATE(2027,1,29),'Q4 Daily Log'!$C$4:$C$835,'Q4 Setup'!$C$9),"")</f>
        <v/>
      </c>
      <c r="H55" s="50">
        <f>IFERROR(SUMIFS('Q4 Daily Log'!$E$4:$E$835,'Q4 Daily Log'!$B$4:$B$835,"&gt;="&amp;DATE(2027,1,25),'Q4 Daily Log'!$B$4:$B$835,"&lt;="&amp;DATE(2027,1,29),'Q4 Daily Log'!$C$4:$C$835,'Q4 Setup'!$C$9),"")</f>
        <v>0</v>
      </c>
      <c r="I55" s="52">
        <f>IFERROR(SUMIFS('Q4 Daily Log'!$I$4:$I$835,'Q4 Daily Log'!$B$4:$B$835,"&gt;="&amp;DATE(2027,1,25),'Q4 Daily Log'!$B$4:$B$835,"&lt;="&amp;DATE(2027,1,29),'Q4 Daily Log'!$C$4:$C$835,'Q4 Setup'!$C$9),"")</f>
        <v>0</v>
      </c>
      <c r="J55" s="50">
        <f>IFERROR(SUMIFS('Q4 Daily Log'!$L$4:$L$835,'Q4 Daily Log'!$B$4:$B$835,"&gt;="&amp;DATE(2027,1,25),'Q4 Daily Log'!$B$4:$B$835,"&lt;="&amp;DATE(2027,1,29),'Q4 Daily Log'!$C$4:$C$835,'Q4 Setup'!$C$9),"")</f>
        <v>0</v>
      </c>
      <c r="K55" s="50">
        <f>IFERROR(SUMIFS('Q4 Daily Log'!$M$4:$M$835,'Q4 Daily Log'!$B$4:$B$835,"&gt;="&amp;DATE(2027,1,25),'Q4 Daily Log'!$B$4:$B$835,"&lt;="&amp;DATE(2027,1,29),'Q4 Daily Log'!$C$4:$C$835,'Q4 Setup'!$C$9),"")</f>
        <v>0</v>
      </c>
      <c r="L55" s="29">
        <f>IFERROR(SUMIFS('Q4 Daily Log'!$N$4:$N$835,'Q4 Daily Log'!$B$4:$B$835,"&gt;="&amp;DATE(2027,1,25),'Q4 Daily Log'!$B$4:$B$835,"&lt;="&amp;DATE(2027,1,29),'Q4 Daily Log'!$C$4:$C$835,'Q4 Setup'!$C$9),"")</f>
        <v>0</v>
      </c>
      <c r="M55" s="51" t="str">
        <f>IFERROR(SUMIFS('Q4 Daily Log'!$N$4:$N$835,'Q4 Daily Log'!$B$4:$B$835,"&gt;="&amp;DATE(2027,1,25),'Q4 Daily Log'!$B$4:$B$835,"&lt;="&amp;DATE(2027,1,29),'Q4 Daily Log'!$C$4:$C$835,'Q4 Setup'!$C$9)/SUMIFS('Q4 Daily Log'!$O$4:$O$835,'Q4 Daily Log'!$B$4:$B$835,"&gt;="&amp;DATE(2027,1,25),'Q4 Daily Log'!$B$4:$B$835,"&lt;="&amp;DATE(2027,1,29),'Q4 Daily Log'!$C$4:$C$835,'Q4 Setup'!$C$9),"" )</f>
        <v/>
      </c>
    </row>
    <row r="56" spans="2:13" ht="18.75" customHeight="1" x14ac:dyDescent="0.2">
      <c r="B56" s="53" t="s">
        <v>80</v>
      </c>
      <c r="C56" s="54" t="str">
        <f>'Q4 Setup'!$C$10</f>
        <v>Rep 4</v>
      </c>
      <c r="D56" s="55" t="str">
        <f>IFERROR(AVERAGEIFS('Q4 Daily Log'!$E$4:$E$835,'Q4 Daily Log'!$B$4:$B$835,"&gt;="&amp;DATE(2027,1,25),'Q4 Daily Log'!$B$4:$B$835,"&lt;="&amp;DATE(2027,1,29),'Q4 Daily Log'!$C$4:$C$835,'Q4 Setup'!$C$10),"")</f>
        <v/>
      </c>
      <c r="E56" s="56" t="str">
        <f>IFERROR(AVERAGEIFS('Q4 Daily Log'!$H$4:$H$835,'Q4 Daily Log'!$B$4:$B$835,"&gt;="&amp;DATE(2027,1,25),'Q4 Daily Log'!$B$4:$B$835,"&lt;="&amp;DATE(2027,1,29),'Q4 Daily Log'!$C$4:$C$835,'Q4 Setup'!$C$10),"")</f>
        <v/>
      </c>
      <c r="F56" s="57" t="str">
        <f>IFERROR(AVERAGEIFS('Q4 Daily Log'!$I$4:$I$835,'Q4 Daily Log'!$B$4:$B$835,"&gt;="&amp;DATE(2027,1,25),'Q4 Daily Log'!$B$4:$B$835,"&lt;="&amp;DATE(2027,1,29),'Q4 Daily Log'!$C$4:$C$835,'Q4 Setup'!$C$10),"")</f>
        <v/>
      </c>
      <c r="G56" s="56" t="str">
        <f>IFERROR(AVERAGEIFS('Q4 Daily Log'!$K$4:$K$835,'Q4 Daily Log'!$B$4:$B$835,"&gt;="&amp;DATE(2027,1,25),'Q4 Daily Log'!$B$4:$B$835,"&lt;="&amp;DATE(2027,1,29),'Q4 Daily Log'!$C$4:$C$835,'Q4 Setup'!$C$10),"")</f>
        <v/>
      </c>
      <c r="H56" s="55">
        <f>IFERROR(SUMIFS('Q4 Daily Log'!$E$4:$E$835,'Q4 Daily Log'!$B$4:$B$835,"&gt;="&amp;DATE(2027,1,25),'Q4 Daily Log'!$B$4:$B$835,"&lt;="&amp;DATE(2027,1,29),'Q4 Daily Log'!$C$4:$C$835,'Q4 Setup'!$C$10),"")</f>
        <v>0</v>
      </c>
      <c r="I56" s="57">
        <f>IFERROR(SUMIFS('Q4 Daily Log'!$I$4:$I$835,'Q4 Daily Log'!$B$4:$B$835,"&gt;="&amp;DATE(2027,1,25),'Q4 Daily Log'!$B$4:$B$835,"&lt;="&amp;DATE(2027,1,29),'Q4 Daily Log'!$C$4:$C$835,'Q4 Setup'!$C$10),"")</f>
        <v>0</v>
      </c>
      <c r="J56" s="55">
        <f>IFERROR(SUMIFS('Q4 Daily Log'!$L$4:$L$835,'Q4 Daily Log'!$B$4:$B$835,"&gt;="&amp;DATE(2027,1,25),'Q4 Daily Log'!$B$4:$B$835,"&lt;="&amp;DATE(2027,1,29),'Q4 Daily Log'!$C$4:$C$835,'Q4 Setup'!$C$10),"")</f>
        <v>0</v>
      </c>
      <c r="K56" s="55">
        <f>IFERROR(SUMIFS('Q4 Daily Log'!$M$4:$M$835,'Q4 Daily Log'!$B$4:$B$835,"&gt;="&amp;DATE(2027,1,25),'Q4 Daily Log'!$B$4:$B$835,"&lt;="&amp;DATE(2027,1,29),'Q4 Daily Log'!$C$4:$C$835,'Q4 Setup'!$C$10),"")</f>
        <v>0</v>
      </c>
      <c r="L56" s="29">
        <f>IFERROR(SUMIFS('Q4 Daily Log'!$N$4:$N$835,'Q4 Daily Log'!$B$4:$B$835,"&gt;="&amp;DATE(2027,1,25),'Q4 Daily Log'!$B$4:$B$835,"&lt;="&amp;DATE(2027,1,29),'Q4 Daily Log'!$C$4:$C$835,'Q4 Setup'!$C$10),"")</f>
        <v>0</v>
      </c>
      <c r="M56" s="56" t="str">
        <f>IFERROR(SUMIFS('Q4 Daily Log'!$N$4:$N$835,'Q4 Daily Log'!$B$4:$B$835,"&gt;="&amp;DATE(2027,1,25),'Q4 Daily Log'!$B$4:$B$835,"&lt;="&amp;DATE(2027,1,29),'Q4 Daily Log'!$C$4:$C$835,'Q4 Setup'!$C$10)/SUMIFS('Q4 Daily Log'!$O$4:$O$835,'Q4 Daily Log'!$B$4:$B$835,"&gt;="&amp;DATE(2027,1,25),'Q4 Daily Log'!$B$4:$B$835,"&lt;="&amp;DATE(2027,1,29),'Q4 Daily Log'!$C$4:$C$835,'Q4 Setup'!$C$10),"" )</f>
        <v/>
      </c>
    </row>
    <row r="57" spans="2:13" ht="18.75" customHeight="1" x14ac:dyDescent="0.2">
      <c r="B57" s="48" t="s">
        <v>80</v>
      </c>
      <c r="C57" s="49" t="str">
        <f>'Q4 Setup'!$C$11</f>
        <v>Rep 5</v>
      </c>
      <c r="D57" s="50" t="str">
        <f>IFERROR(AVERAGEIFS('Q4 Daily Log'!$E$4:$E$835,'Q4 Daily Log'!$B$4:$B$835,"&gt;="&amp;DATE(2027,1,25),'Q4 Daily Log'!$B$4:$B$835,"&lt;="&amp;DATE(2027,1,29),'Q4 Daily Log'!$C$4:$C$835,'Q4 Setup'!$C$11),"")</f>
        <v/>
      </c>
      <c r="E57" s="51" t="str">
        <f>IFERROR(AVERAGEIFS('Q4 Daily Log'!$H$4:$H$835,'Q4 Daily Log'!$B$4:$B$835,"&gt;="&amp;DATE(2027,1,25),'Q4 Daily Log'!$B$4:$B$835,"&lt;="&amp;DATE(2027,1,29),'Q4 Daily Log'!$C$4:$C$835,'Q4 Setup'!$C$11),"")</f>
        <v/>
      </c>
      <c r="F57" s="52" t="str">
        <f>IFERROR(AVERAGEIFS('Q4 Daily Log'!$I$4:$I$835,'Q4 Daily Log'!$B$4:$B$835,"&gt;="&amp;DATE(2027,1,25),'Q4 Daily Log'!$B$4:$B$835,"&lt;="&amp;DATE(2027,1,29),'Q4 Daily Log'!$C$4:$C$835,'Q4 Setup'!$C$11),"")</f>
        <v/>
      </c>
      <c r="G57" s="51" t="str">
        <f>IFERROR(AVERAGEIFS('Q4 Daily Log'!$K$4:$K$835,'Q4 Daily Log'!$B$4:$B$835,"&gt;="&amp;DATE(2027,1,25),'Q4 Daily Log'!$B$4:$B$835,"&lt;="&amp;DATE(2027,1,29),'Q4 Daily Log'!$C$4:$C$835,'Q4 Setup'!$C$11),"")</f>
        <v/>
      </c>
      <c r="H57" s="50">
        <f>IFERROR(SUMIFS('Q4 Daily Log'!$E$4:$E$835,'Q4 Daily Log'!$B$4:$B$835,"&gt;="&amp;DATE(2027,1,25),'Q4 Daily Log'!$B$4:$B$835,"&lt;="&amp;DATE(2027,1,29),'Q4 Daily Log'!$C$4:$C$835,'Q4 Setup'!$C$11),"")</f>
        <v>0</v>
      </c>
      <c r="I57" s="52">
        <f>IFERROR(SUMIFS('Q4 Daily Log'!$I$4:$I$835,'Q4 Daily Log'!$B$4:$B$835,"&gt;="&amp;DATE(2027,1,25),'Q4 Daily Log'!$B$4:$B$835,"&lt;="&amp;DATE(2027,1,29),'Q4 Daily Log'!$C$4:$C$835,'Q4 Setup'!$C$11),"")</f>
        <v>0</v>
      </c>
      <c r="J57" s="50">
        <f>IFERROR(SUMIFS('Q4 Daily Log'!$L$4:$L$835,'Q4 Daily Log'!$B$4:$B$835,"&gt;="&amp;DATE(2027,1,25),'Q4 Daily Log'!$B$4:$B$835,"&lt;="&amp;DATE(2027,1,29),'Q4 Daily Log'!$C$4:$C$835,'Q4 Setup'!$C$11),"")</f>
        <v>0</v>
      </c>
      <c r="K57" s="50">
        <f>IFERROR(SUMIFS('Q4 Daily Log'!$M$4:$M$835,'Q4 Daily Log'!$B$4:$B$835,"&gt;="&amp;DATE(2027,1,25),'Q4 Daily Log'!$B$4:$B$835,"&lt;="&amp;DATE(2027,1,29),'Q4 Daily Log'!$C$4:$C$835,'Q4 Setup'!$C$11),"")</f>
        <v>0</v>
      </c>
      <c r="L57" s="29">
        <f>IFERROR(SUMIFS('Q4 Daily Log'!$N$4:$N$835,'Q4 Daily Log'!$B$4:$B$835,"&gt;="&amp;DATE(2027,1,25),'Q4 Daily Log'!$B$4:$B$835,"&lt;="&amp;DATE(2027,1,29),'Q4 Daily Log'!$C$4:$C$835,'Q4 Setup'!$C$11),"")</f>
        <v>0</v>
      </c>
      <c r="M57" s="51" t="str">
        <f>IFERROR(SUMIFS('Q4 Daily Log'!$N$4:$N$835,'Q4 Daily Log'!$B$4:$B$835,"&gt;="&amp;DATE(2027,1,25),'Q4 Daily Log'!$B$4:$B$835,"&lt;="&amp;DATE(2027,1,29),'Q4 Daily Log'!$C$4:$C$835,'Q4 Setup'!$C$11)/SUMIFS('Q4 Daily Log'!$O$4:$O$835,'Q4 Daily Log'!$B$4:$B$835,"&gt;="&amp;DATE(2027,1,25),'Q4 Daily Log'!$B$4:$B$835,"&lt;="&amp;DATE(2027,1,29),'Q4 Daily Log'!$C$4:$C$835,'Q4 Setup'!$C$11),"" )</f>
        <v/>
      </c>
    </row>
    <row r="58" spans="2:13" ht="18.75" customHeight="1" x14ac:dyDescent="0.2">
      <c r="B58" s="53" t="s">
        <v>80</v>
      </c>
      <c r="C58" s="54" t="str">
        <f>'Q4 Setup'!$C$12</f>
        <v>Rep 6</v>
      </c>
      <c r="D58" s="55" t="str">
        <f>IFERROR(AVERAGEIFS('Q4 Daily Log'!$E$4:$E$835,'Q4 Daily Log'!$B$4:$B$835,"&gt;="&amp;DATE(2027,1,25),'Q4 Daily Log'!$B$4:$B$835,"&lt;="&amp;DATE(2027,1,29),'Q4 Daily Log'!$C$4:$C$835,'Q4 Setup'!$C$12),"")</f>
        <v/>
      </c>
      <c r="E58" s="56" t="str">
        <f>IFERROR(AVERAGEIFS('Q4 Daily Log'!$H$4:$H$835,'Q4 Daily Log'!$B$4:$B$835,"&gt;="&amp;DATE(2027,1,25),'Q4 Daily Log'!$B$4:$B$835,"&lt;="&amp;DATE(2027,1,29),'Q4 Daily Log'!$C$4:$C$835,'Q4 Setup'!$C$12),"")</f>
        <v/>
      </c>
      <c r="F58" s="57" t="str">
        <f>IFERROR(AVERAGEIFS('Q4 Daily Log'!$I$4:$I$835,'Q4 Daily Log'!$B$4:$B$835,"&gt;="&amp;DATE(2027,1,25),'Q4 Daily Log'!$B$4:$B$835,"&lt;="&amp;DATE(2027,1,29),'Q4 Daily Log'!$C$4:$C$835,'Q4 Setup'!$C$12),"")</f>
        <v/>
      </c>
      <c r="G58" s="56" t="str">
        <f>IFERROR(AVERAGEIFS('Q4 Daily Log'!$K$4:$K$835,'Q4 Daily Log'!$B$4:$B$835,"&gt;="&amp;DATE(2027,1,25),'Q4 Daily Log'!$B$4:$B$835,"&lt;="&amp;DATE(2027,1,29),'Q4 Daily Log'!$C$4:$C$835,'Q4 Setup'!$C$12),"")</f>
        <v/>
      </c>
      <c r="H58" s="55">
        <f>IFERROR(SUMIFS('Q4 Daily Log'!$E$4:$E$835,'Q4 Daily Log'!$B$4:$B$835,"&gt;="&amp;DATE(2027,1,25),'Q4 Daily Log'!$B$4:$B$835,"&lt;="&amp;DATE(2027,1,29),'Q4 Daily Log'!$C$4:$C$835,'Q4 Setup'!$C$12),"")</f>
        <v>0</v>
      </c>
      <c r="I58" s="57">
        <f>IFERROR(SUMIFS('Q4 Daily Log'!$I$4:$I$835,'Q4 Daily Log'!$B$4:$B$835,"&gt;="&amp;DATE(2027,1,25),'Q4 Daily Log'!$B$4:$B$835,"&lt;="&amp;DATE(2027,1,29),'Q4 Daily Log'!$C$4:$C$835,'Q4 Setup'!$C$12),"")</f>
        <v>0</v>
      </c>
      <c r="J58" s="55">
        <f>IFERROR(SUMIFS('Q4 Daily Log'!$L$4:$L$835,'Q4 Daily Log'!$B$4:$B$835,"&gt;="&amp;DATE(2027,1,25),'Q4 Daily Log'!$B$4:$B$835,"&lt;="&amp;DATE(2027,1,29),'Q4 Daily Log'!$C$4:$C$835,'Q4 Setup'!$C$12),"")</f>
        <v>0</v>
      </c>
      <c r="K58" s="55">
        <f>IFERROR(SUMIFS('Q4 Daily Log'!$M$4:$M$835,'Q4 Daily Log'!$B$4:$B$835,"&gt;="&amp;DATE(2027,1,25),'Q4 Daily Log'!$B$4:$B$835,"&lt;="&amp;DATE(2027,1,29),'Q4 Daily Log'!$C$4:$C$835,'Q4 Setup'!$C$12),"")</f>
        <v>0</v>
      </c>
      <c r="L58" s="29">
        <f>IFERROR(SUMIFS('Q4 Daily Log'!$N$4:$N$835,'Q4 Daily Log'!$B$4:$B$835,"&gt;="&amp;DATE(2027,1,25),'Q4 Daily Log'!$B$4:$B$835,"&lt;="&amp;DATE(2027,1,29),'Q4 Daily Log'!$C$4:$C$835,'Q4 Setup'!$C$12),"")</f>
        <v>0</v>
      </c>
      <c r="M58" s="56" t="str">
        <f>IFERROR(SUMIFS('Q4 Daily Log'!$N$4:$N$835,'Q4 Daily Log'!$B$4:$B$835,"&gt;="&amp;DATE(2027,1,25),'Q4 Daily Log'!$B$4:$B$835,"&lt;="&amp;DATE(2027,1,29),'Q4 Daily Log'!$C$4:$C$835,'Q4 Setup'!$C$12)/SUMIFS('Q4 Daily Log'!$O$4:$O$835,'Q4 Daily Log'!$B$4:$B$835,"&gt;="&amp;DATE(2027,1,25),'Q4 Daily Log'!$B$4:$B$835,"&lt;="&amp;DATE(2027,1,29),'Q4 Daily Log'!$C$4:$C$835,'Q4 Setup'!$C$12),"" )</f>
        <v/>
      </c>
    </row>
    <row r="59" spans="2:13" ht="18.75" customHeight="1" x14ac:dyDescent="0.2">
      <c r="B59" s="48" t="s">
        <v>80</v>
      </c>
      <c r="C59" s="49" t="str">
        <f>'Q4 Setup'!$C$13</f>
        <v>Rep 7</v>
      </c>
      <c r="D59" s="50" t="str">
        <f>IFERROR(AVERAGEIFS('Q4 Daily Log'!$E$4:$E$835,'Q4 Daily Log'!$B$4:$B$835,"&gt;="&amp;DATE(2027,1,25),'Q4 Daily Log'!$B$4:$B$835,"&lt;="&amp;DATE(2027,1,29),'Q4 Daily Log'!$C$4:$C$835,'Q4 Setup'!$C$13),"")</f>
        <v/>
      </c>
      <c r="E59" s="51" t="str">
        <f>IFERROR(AVERAGEIFS('Q4 Daily Log'!$H$4:$H$835,'Q4 Daily Log'!$B$4:$B$835,"&gt;="&amp;DATE(2027,1,25),'Q4 Daily Log'!$B$4:$B$835,"&lt;="&amp;DATE(2027,1,29),'Q4 Daily Log'!$C$4:$C$835,'Q4 Setup'!$C$13),"")</f>
        <v/>
      </c>
      <c r="F59" s="52" t="str">
        <f>IFERROR(AVERAGEIFS('Q4 Daily Log'!$I$4:$I$835,'Q4 Daily Log'!$B$4:$B$835,"&gt;="&amp;DATE(2027,1,25),'Q4 Daily Log'!$B$4:$B$835,"&lt;="&amp;DATE(2027,1,29),'Q4 Daily Log'!$C$4:$C$835,'Q4 Setup'!$C$13),"")</f>
        <v/>
      </c>
      <c r="G59" s="51" t="str">
        <f>IFERROR(AVERAGEIFS('Q4 Daily Log'!$K$4:$K$835,'Q4 Daily Log'!$B$4:$B$835,"&gt;="&amp;DATE(2027,1,25),'Q4 Daily Log'!$B$4:$B$835,"&lt;="&amp;DATE(2027,1,29),'Q4 Daily Log'!$C$4:$C$835,'Q4 Setup'!$C$13),"")</f>
        <v/>
      </c>
      <c r="H59" s="50">
        <f>IFERROR(SUMIFS('Q4 Daily Log'!$E$4:$E$835,'Q4 Daily Log'!$B$4:$B$835,"&gt;="&amp;DATE(2027,1,25),'Q4 Daily Log'!$B$4:$B$835,"&lt;="&amp;DATE(2027,1,29),'Q4 Daily Log'!$C$4:$C$835,'Q4 Setup'!$C$13),"")</f>
        <v>0</v>
      </c>
      <c r="I59" s="52">
        <f>IFERROR(SUMIFS('Q4 Daily Log'!$I$4:$I$835,'Q4 Daily Log'!$B$4:$B$835,"&gt;="&amp;DATE(2027,1,25),'Q4 Daily Log'!$B$4:$B$835,"&lt;="&amp;DATE(2027,1,29),'Q4 Daily Log'!$C$4:$C$835,'Q4 Setup'!$C$13),"")</f>
        <v>0</v>
      </c>
      <c r="J59" s="50">
        <f>IFERROR(SUMIFS('Q4 Daily Log'!$L$4:$L$835,'Q4 Daily Log'!$B$4:$B$835,"&gt;="&amp;DATE(2027,1,25),'Q4 Daily Log'!$B$4:$B$835,"&lt;="&amp;DATE(2027,1,29),'Q4 Daily Log'!$C$4:$C$835,'Q4 Setup'!$C$13),"")</f>
        <v>0</v>
      </c>
      <c r="K59" s="50">
        <f>IFERROR(SUMIFS('Q4 Daily Log'!$M$4:$M$835,'Q4 Daily Log'!$B$4:$B$835,"&gt;="&amp;DATE(2027,1,25),'Q4 Daily Log'!$B$4:$B$835,"&lt;="&amp;DATE(2027,1,29),'Q4 Daily Log'!$C$4:$C$835,'Q4 Setup'!$C$13),"")</f>
        <v>0</v>
      </c>
      <c r="L59" s="29">
        <f>IFERROR(SUMIFS('Q4 Daily Log'!$N$4:$N$835,'Q4 Daily Log'!$B$4:$B$835,"&gt;="&amp;DATE(2027,1,25),'Q4 Daily Log'!$B$4:$B$835,"&lt;="&amp;DATE(2027,1,29),'Q4 Daily Log'!$C$4:$C$835,'Q4 Setup'!$C$13),"")</f>
        <v>0</v>
      </c>
      <c r="M59" s="51" t="str">
        <f>IFERROR(SUMIFS('Q4 Daily Log'!$N$4:$N$835,'Q4 Daily Log'!$B$4:$B$835,"&gt;="&amp;DATE(2027,1,25),'Q4 Daily Log'!$B$4:$B$835,"&lt;="&amp;DATE(2027,1,29),'Q4 Daily Log'!$C$4:$C$835,'Q4 Setup'!$C$13)/SUMIFS('Q4 Daily Log'!$O$4:$O$835,'Q4 Daily Log'!$B$4:$B$835,"&gt;="&amp;DATE(2027,1,25),'Q4 Daily Log'!$B$4:$B$835,"&lt;="&amp;DATE(2027,1,29),'Q4 Daily Log'!$C$4:$C$835,'Q4 Setup'!$C$13),"" )</f>
        <v/>
      </c>
    </row>
    <row r="60" spans="2:13" ht="18.75" customHeight="1" x14ac:dyDescent="0.2">
      <c r="B60" s="53" t="s">
        <v>80</v>
      </c>
      <c r="C60" s="54" t="str">
        <f>'Q4 Setup'!$C$14</f>
        <v>Rep 8</v>
      </c>
      <c r="D60" s="55" t="str">
        <f>IFERROR(AVERAGEIFS('Q4 Daily Log'!$E$4:$E$835,'Q4 Daily Log'!$B$4:$B$835,"&gt;="&amp;DATE(2027,1,25),'Q4 Daily Log'!$B$4:$B$835,"&lt;="&amp;DATE(2027,1,29),'Q4 Daily Log'!$C$4:$C$835,'Q4 Setup'!$C$14),"")</f>
        <v/>
      </c>
      <c r="E60" s="56" t="str">
        <f>IFERROR(AVERAGEIFS('Q4 Daily Log'!$H$4:$H$835,'Q4 Daily Log'!$B$4:$B$835,"&gt;="&amp;DATE(2027,1,25),'Q4 Daily Log'!$B$4:$B$835,"&lt;="&amp;DATE(2027,1,29),'Q4 Daily Log'!$C$4:$C$835,'Q4 Setup'!$C$14),"")</f>
        <v/>
      </c>
      <c r="F60" s="57" t="str">
        <f>IFERROR(AVERAGEIFS('Q4 Daily Log'!$I$4:$I$835,'Q4 Daily Log'!$B$4:$B$835,"&gt;="&amp;DATE(2027,1,25),'Q4 Daily Log'!$B$4:$B$835,"&lt;="&amp;DATE(2027,1,29),'Q4 Daily Log'!$C$4:$C$835,'Q4 Setup'!$C$14),"")</f>
        <v/>
      </c>
      <c r="G60" s="56" t="str">
        <f>IFERROR(AVERAGEIFS('Q4 Daily Log'!$K$4:$K$835,'Q4 Daily Log'!$B$4:$B$835,"&gt;="&amp;DATE(2027,1,25),'Q4 Daily Log'!$B$4:$B$835,"&lt;="&amp;DATE(2027,1,29),'Q4 Daily Log'!$C$4:$C$835,'Q4 Setup'!$C$14),"")</f>
        <v/>
      </c>
      <c r="H60" s="55">
        <f>IFERROR(SUMIFS('Q4 Daily Log'!$E$4:$E$835,'Q4 Daily Log'!$B$4:$B$835,"&gt;="&amp;DATE(2027,1,25),'Q4 Daily Log'!$B$4:$B$835,"&lt;="&amp;DATE(2027,1,29),'Q4 Daily Log'!$C$4:$C$835,'Q4 Setup'!$C$14),"")</f>
        <v>0</v>
      </c>
      <c r="I60" s="57">
        <f>IFERROR(SUMIFS('Q4 Daily Log'!$I$4:$I$835,'Q4 Daily Log'!$B$4:$B$835,"&gt;="&amp;DATE(2027,1,25),'Q4 Daily Log'!$B$4:$B$835,"&lt;="&amp;DATE(2027,1,29),'Q4 Daily Log'!$C$4:$C$835,'Q4 Setup'!$C$14),"")</f>
        <v>0</v>
      </c>
      <c r="J60" s="55">
        <f>IFERROR(SUMIFS('Q4 Daily Log'!$L$4:$L$835,'Q4 Daily Log'!$B$4:$B$835,"&gt;="&amp;DATE(2027,1,25),'Q4 Daily Log'!$B$4:$B$835,"&lt;="&amp;DATE(2027,1,29),'Q4 Daily Log'!$C$4:$C$835,'Q4 Setup'!$C$14),"")</f>
        <v>0</v>
      </c>
      <c r="K60" s="55">
        <f>IFERROR(SUMIFS('Q4 Daily Log'!$M$4:$M$835,'Q4 Daily Log'!$B$4:$B$835,"&gt;="&amp;DATE(2027,1,25),'Q4 Daily Log'!$B$4:$B$835,"&lt;="&amp;DATE(2027,1,29),'Q4 Daily Log'!$C$4:$C$835,'Q4 Setup'!$C$14),"")</f>
        <v>0</v>
      </c>
      <c r="L60" s="29">
        <f>IFERROR(SUMIFS('Q4 Daily Log'!$N$4:$N$835,'Q4 Daily Log'!$B$4:$B$835,"&gt;="&amp;DATE(2027,1,25),'Q4 Daily Log'!$B$4:$B$835,"&lt;="&amp;DATE(2027,1,29),'Q4 Daily Log'!$C$4:$C$835,'Q4 Setup'!$C$14),"")</f>
        <v>0</v>
      </c>
      <c r="M60" s="56" t="str">
        <f>IFERROR(SUMIFS('Q4 Daily Log'!$N$4:$N$835,'Q4 Daily Log'!$B$4:$B$835,"&gt;="&amp;DATE(2027,1,25),'Q4 Daily Log'!$B$4:$B$835,"&lt;="&amp;DATE(2027,1,29),'Q4 Daily Log'!$C$4:$C$835,'Q4 Setup'!$C$14)/SUMIFS('Q4 Daily Log'!$O$4:$O$835,'Q4 Daily Log'!$B$4:$B$835,"&gt;="&amp;DATE(2027,1,25),'Q4 Daily Log'!$B$4:$B$835,"&lt;="&amp;DATE(2027,1,29),'Q4 Daily Log'!$C$4:$C$835,'Q4 Setup'!$C$14),"" )</f>
        <v/>
      </c>
    </row>
    <row r="61" spans="2:13" ht="18.75" customHeight="1" x14ac:dyDescent="0.2">
      <c r="B61" s="48" t="s">
        <v>80</v>
      </c>
      <c r="C61" s="49" t="str">
        <f>'Q4 Setup'!$C$15</f>
        <v>Rep 9</v>
      </c>
      <c r="D61" s="50" t="str">
        <f>IFERROR(AVERAGEIFS('Q4 Daily Log'!$E$4:$E$835,'Q4 Daily Log'!$B$4:$B$835,"&gt;="&amp;DATE(2027,1,25),'Q4 Daily Log'!$B$4:$B$835,"&lt;="&amp;DATE(2027,1,29),'Q4 Daily Log'!$C$4:$C$835,'Q4 Setup'!$C$15),"")</f>
        <v/>
      </c>
      <c r="E61" s="51" t="str">
        <f>IFERROR(AVERAGEIFS('Q4 Daily Log'!$H$4:$H$835,'Q4 Daily Log'!$B$4:$B$835,"&gt;="&amp;DATE(2027,1,25),'Q4 Daily Log'!$B$4:$B$835,"&lt;="&amp;DATE(2027,1,29),'Q4 Daily Log'!$C$4:$C$835,'Q4 Setup'!$C$15),"")</f>
        <v/>
      </c>
      <c r="F61" s="52" t="str">
        <f>IFERROR(AVERAGEIFS('Q4 Daily Log'!$I$4:$I$835,'Q4 Daily Log'!$B$4:$B$835,"&gt;="&amp;DATE(2027,1,25),'Q4 Daily Log'!$B$4:$B$835,"&lt;="&amp;DATE(2027,1,29),'Q4 Daily Log'!$C$4:$C$835,'Q4 Setup'!$C$15),"")</f>
        <v/>
      </c>
      <c r="G61" s="51" t="str">
        <f>IFERROR(AVERAGEIFS('Q4 Daily Log'!$K$4:$K$835,'Q4 Daily Log'!$B$4:$B$835,"&gt;="&amp;DATE(2027,1,25),'Q4 Daily Log'!$B$4:$B$835,"&lt;="&amp;DATE(2027,1,29),'Q4 Daily Log'!$C$4:$C$835,'Q4 Setup'!$C$15),"")</f>
        <v/>
      </c>
      <c r="H61" s="50">
        <f>IFERROR(SUMIFS('Q4 Daily Log'!$E$4:$E$835,'Q4 Daily Log'!$B$4:$B$835,"&gt;="&amp;DATE(2027,1,25),'Q4 Daily Log'!$B$4:$B$835,"&lt;="&amp;DATE(2027,1,29),'Q4 Daily Log'!$C$4:$C$835,'Q4 Setup'!$C$15),"")</f>
        <v>0</v>
      </c>
      <c r="I61" s="52">
        <f>IFERROR(SUMIFS('Q4 Daily Log'!$I$4:$I$835,'Q4 Daily Log'!$B$4:$B$835,"&gt;="&amp;DATE(2027,1,25),'Q4 Daily Log'!$B$4:$B$835,"&lt;="&amp;DATE(2027,1,29),'Q4 Daily Log'!$C$4:$C$835,'Q4 Setup'!$C$15),"")</f>
        <v>0</v>
      </c>
      <c r="J61" s="50">
        <f>IFERROR(SUMIFS('Q4 Daily Log'!$L$4:$L$835,'Q4 Daily Log'!$B$4:$B$835,"&gt;="&amp;DATE(2027,1,25),'Q4 Daily Log'!$B$4:$B$835,"&lt;="&amp;DATE(2027,1,29),'Q4 Daily Log'!$C$4:$C$835,'Q4 Setup'!$C$15),"")</f>
        <v>0</v>
      </c>
      <c r="K61" s="50">
        <f>IFERROR(SUMIFS('Q4 Daily Log'!$M$4:$M$835,'Q4 Daily Log'!$B$4:$B$835,"&gt;="&amp;DATE(2027,1,25),'Q4 Daily Log'!$B$4:$B$835,"&lt;="&amp;DATE(2027,1,29),'Q4 Daily Log'!$C$4:$C$835,'Q4 Setup'!$C$15),"")</f>
        <v>0</v>
      </c>
      <c r="L61" s="29">
        <f>IFERROR(SUMIFS('Q4 Daily Log'!$N$4:$N$835,'Q4 Daily Log'!$B$4:$B$835,"&gt;="&amp;DATE(2027,1,25),'Q4 Daily Log'!$B$4:$B$835,"&lt;="&amp;DATE(2027,1,29),'Q4 Daily Log'!$C$4:$C$835,'Q4 Setup'!$C$15),"")</f>
        <v>0</v>
      </c>
      <c r="M61" s="51" t="str">
        <f>IFERROR(SUMIFS('Q4 Daily Log'!$N$4:$N$835,'Q4 Daily Log'!$B$4:$B$835,"&gt;="&amp;DATE(2027,1,25),'Q4 Daily Log'!$B$4:$B$835,"&lt;="&amp;DATE(2027,1,29),'Q4 Daily Log'!$C$4:$C$835,'Q4 Setup'!$C$15)/SUMIFS('Q4 Daily Log'!$O$4:$O$835,'Q4 Daily Log'!$B$4:$B$835,"&gt;="&amp;DATE(2027,1,25),'Q4 Daily Log'!$B$4:$B$835,"&lt;="&amp;DATE(2027,1,29),'Q4 Daily Log'!$C$4:$C$835,'Q4 Setup'!$C$15),"" )</f>
        <v/>
      </c>
    </row>
    <row r="62" spans="2:13" ht="18.75" customHeight="1" x14ac:dyDescent="0.2">
      <c r="B62" s="53" t="s">
        <v>80</v>
      </c>
      <c r="C62" s="54" t="str">
        <f>'Q4 Setup'!$C$16</f>
        <v>Rep 10</v>
      </c>
      <c r="D62" s="55" t="str">
        <f>IFERROR(AVERAGEIFS('Q4 Daily Log'!$E$4:$E$835,'Q4 Daily Log'!$B$4:$B$835,"&gt;="&amp;DATE(2027,1,25),'Q4 Daily Log'!$B$4:$B$835,"&lt;="&amp;DATE(2027,1,29),'Q4 Daily Log'!$C$4:$C$835,'Q4 Setup'!$C$16),"")</f>
        <v/>
      </c>
      <c r="E62" s="56" t="str">
        <f>IFERROR(AVERAGEIFS('Q4 Daily Log'!$H$4:$H$835,'Q4 Daily Log'!$B$4:$B$835,"&gt;="&amp;DATE(2027,1,25),'Q4 Daily Log'!$B$4:$B$835,"&lt;="&amp;DATE(2027,1,29),'Q4 Daily Log'!$C$4:$C$835,'Q4 Setup'!$C$16),"")</f>
        <v/>
      </c>
      <c r="F62" s="57" t="str">
        <f>IFERROR(AVERAGEIFS('Q4 Daily Log'!$I$4:$I$835,'Q4 Daily Log'!$B$4:$B$835,"&gt;="&amp;DATE(2027,1,25),'Q4 Daily Log'!$B$4:$B$835,"&lt;="&amp;DATE(2027,1,29),'Q4 Daily Log'!$C$4:$C$835,'Q4 Setup'!$C$16),"")</f>
        <v/>
      </c>
      <c r="G62" s="56" t="str">
        <f>IFERROR(AVERAGEIFS('Q4 Daily Log'!$K$4:$K$835,'Q4 Daily Log'!$B$4:$B$835,"&gt;="&amp;DATE(2027,1,25),'Q4 Daily Log'!$B$4:$B$835,"&lt;="&amp;DATE(2027,1,29),'Q4 Daily Log'!$C$4:$C$835,'Q4 Setup'!$C$16),"")</f>
        <v/>
      </c>
      <c r="H62" s="55">
        <f>IFERROR(SUMIFS('Q4 Daily Log'!$E$4:$E$835,'Q4 Daily Log'!$B$4:$B$835,"&gt;="&amp;DATE(2027,1,25),'Q4 Daily Log'!$B$4:$B$835,"&lt;="&amp;DATE(2027,1,29),'Q4 Daily Log'!$C$4:$C$835,'Q4 Setup'!$C$16),"")</f>
        <v>0</v>
      </c>
      <c r="I62" s="57">
        <f>IFERROR(SUMIFS('Q4 Daily Log'!$I$4:$I$835,'Q4 Daily Log'!$B$4:$B$835,"&gt;="&amp;DATE(2027,1,25),'Q4 Daily Log'!$B$4:$B$835,"&lt;="&amp;DATE(2027,1,29),'Q4 Daily Log'!$C$4:$C$835,'Q4 Setup'!$C$16),"")</f>
        <v>0</v>
      </c>
      <c r="J62" s="55">
        <f>IFERROR(SUMIFS('Q4 Daily Log'!$L$4:$L$835,'Q4 Daily Log'!$B$4:$B$835,"&gt;="&amp;DATE(2027,1,25),'Q4 Daily Log'!$B$4:$B$835,"&lt;="&amp;DATE(2027,1,29),'Q4 Daily Log'!$C$4:$C$835,'Q4 Setup'!$C$16),"")</f>
        <v>0</v>
      </c>
      <c r="K62" s="55">
        <f>IFERROR(SUMIFS('Q4 Daily Log'!$M$4:$M$835,'Q4 Daily Log'!$B$4:$B$835,"&gt;="&amp;DATE(2027,1,25),'Q4 Daily Log'!$B$4:$B$835,"&lt;="&amp;DATE(2027,1,29),'Q4 Daily Log'!$C$4:$C$835,'Q4 Setup'!$C$16),"")</f>
        <v>0</v>
      </c>
      <c r="L62" s="29">
        <f>IFERROR(SUMIFS('Q4 Daily Log'!$N$4:$N$835,'Q4 Daily Log'!$B$4:$B$835,"&gt;="&amp;DATE(2027,1,25),'Q4 Daily Log'!$B$4:$B$835,"&lt;="&amp;DATE(2027,1,29),'Q4 Daily Log'!$C$4:$C$835,'Q4 Setup'!$C$16),"")</f>
        <v>0</v>
      </c>
      <c r="M62" s="56" t="str">
        <f>IFERROR(SUMIFS('Q4 Daily Log'!$N$4:$N$835,'Q4 Daily Log'!$B$4:$B$835,"&gt;="&amp;DATE(2027,1,25),'Q4 Daily Log'!$B$4:$B$835,"&lt;="&amp;DATE(2027,1,29),'Q4 Daily Log'!$C$4:$C$835,'Q4 Setup'!$C$16)/SUMIFS('Q4 Daily Log'!$O$4:$O$835,'Q4 Daily Log'!$B$4:$B$835,"&gt;="&amp;DATE(2027,1,25),'Q4 Daily Log'!$B$4:$B$835,"&lt;="&amp;DATE(2027,1,29),'Q4 Daily Log'!$C$4:$C$835,'Q4 Setup'!$C$16),"" )</f>
        <v/>
      </c>
    </row>
    <row r="63" spans="2:13" ht="18.75" customHeight="1" x14ac:dyDescent="0.2">
      <c r="B63" s="48" t="s">
        <v>80</v>
      </c>
      <c r="C63" s="49">
        <f>'Q4 Setup'!$C$17</f>
        <v>0</v>
      </c>
      <c r="D63" s="50" t="str">
        <f>IFERROR(AVERAGEIFS('Q4 Daily Log'!$E$4:$E$835,'Q4 Daily Log'!$B$4:$B$835,"&gt;="&amp;DATE(2027,1,25),'Q4 Daily Log'!$B$4:$B$835,"&lt;="&amp;DATE(2027,1,29),'Q4 Daily Log'!$C$4:$C$835,'Q4 Setup'!$C$17),"")</f>
        <v/>
      </c>
      <c r="E63" s="51" t="str">
        <f>IFERROR(AVERAGEIFS('Q4 Daily Log'!$H$4:$H$835,'Q4 Daily Log'!$B$4:$B$835,"&gt;="&amp;DATE(2027,1,25),'Q4 Daily Log'!$B$4:$B$835,"&lt;="&amp;DATE(2027,1,29),'Q4 Daily Log'!$C$4:$C$835,'Q4 Setup'!$C$17),"")</f>
        <v/>
      </c>
      <c r="F63" s="52" t="str">
        <f>IFERROR(AVERAGEIFS('Q4 Daily Log'!$I$4:$I$835,'Q4 Daily Log'!$B$4:$B$835,"&gt;="&amp;DATE(2027,1,25),'Q4 Daily Log'!$B$4:$B$835,"&lt;="&amp;DATE(2027,1,29),'Q4 Daily Log'!$C$4:$C$835,'Q4 Setup'!$C$17),"")</f>
        <v/>
      </c>
      <c r="G63" s="51" t="str">
        <f>IFERROR(AVERAGEIFS('Q4 Daily Log'!$K$4:$K$835,'Q4 Daily Log'!$B$4:$B$835,"&gt;="&amp;DATE(2027,1,25),'Q4 Daily Log'!$B$4:$B$835,"&lt;="&amp;DATE(2027,1,29),'Q4 Daily Log'!$C$4:$C$835,'Q4 Setup'!$C$17),"")</f>
        <v/>
      </c>
      <c r="H63" s="50">
        <f>IFERROR(SUMIFS('Q4 Daily Log'!$E$4:$E$835,'Q4 Daily Log'!$B$4:$B$835,"&gt;="&amp;DATE(2027,1,25),'Q4 Daily Log'!$B$4:$B$835,"&lt;="&amp;DATE(2027,1,29),'Q4 Daily Log'!$C$4:$C$835,'Q4 Setup'!$C$17),"")</f>
        <v>0</v>
      </c>
      <c r="I63" s="52">
        <f>IFERROR(SUMIFS('Q4 Daily Log'!$I$4:$I$835,'Q4 Daily Log'!$B$4:$B$835,"&gt;="&amp;DATE(2027,1,25),'Q4 Daily Log'!$B$4:$B$835,"&lt;="&amp;DATE(2027,1,29),'Q4 Daily Log'!$C$4:$C$835,'Q4 Setup'!$C$17),"")</f>
        <v>0</v>
      </c>
      <c r="J63" s="50">
        <f>IFERROR(SUMIFS('Q4 Daily Log'!$L$4:$L$835,'Q4 Daily Log'!$B$4:$B$835,"&gt;="&amp;DATE(2027,1,25),'Q4 Daily Log'!$B$4:$B$835,"&lt;="&amp;DATE(2027,1,29),'Q4 Daily Log'!$C$4:$C$835,'Q4 Setup'!$C$17),"")</f>
        <v>0</v>
      </c>
      <c r="K63" s="50">
        <f>IFERROR(SUMIFS('Q4 Daily Log'!$M$4:$M$835,'Q4 Daily Log'!$B$4:$B$835,"&gt;="&amp;DATE(2027,1,25),'Q4 Daily Log'!$B$4:$B$835,"&lt;="&amp;DATE(2027,1,29),'Q4 Daily Log'!$C$4:$C$835,'Q4 Setup'!$C$17),"")</f>
        <v>0</v>
      </c>
      <c r="L63" s="29">
        <f>IFERROR(SUMIFS('Q4 Daily Log'!$N$4:$N$835,'Q4 Daily Log'!$B$4:$B$835,"&gt;="&amp;DATE(2027,1,25),'Q4 Daily Log'!$B$4:$B$835,"&lt;="&amp;DATE(2027,1,29),'Q4 Daily Log'!$C$4:$C$835,'Q4 Setup'!$C$17),"")</f>
        <v>0</v>
      </c>
      <c r="M63" s="51" t="str">
        <f>IFERROR(SUMIFS('Q4 Daily Log'!$N$4:$N$835,'Q4 Daily Log'!$B$4:$B$835,"&gt;="&amp;DATE(2027,1,25),'Q4 Daily Log'!$B$4:$B$835,"&lt;="&amp;DATE(2027,1,29),'Q4 Daily Log'!$C$4:$C$835,'Q4 Setup'!$C$17)/SUMIFS('Q4 Daily Log'!$O$4:$O$835,'Q4 Daily Log'!$B$4:$B$835,"&gt;="&amp;DATE(2027,1,25),'Q4 Daily Log'!$B$4:$B$835,"&lt;="&amp;DATE(2027,1,29),'Q4 Daily Log'!$C$4:$C$835,'Q4 Setup'!$C$17),"" )</f>
        <v/>
      </c>
    </row>
    <row r="64" spans="2:13" ht="18.75" customHeight="1" x14ac:dyDescent="0.2">
      <c r="B64" s="53" t="s">
        <v>80</v>
      </c>
      <c r="C64" s="54">
        <f>'Q4 Setup'!$C$18</f>
        <v>0</v>
      </c>
      <c r="D64" s="55" t="str">
        <f>IFERROR(AVERAGEIFS('Q4 Daily Log'!$E$4:$E$835,'Q4 Daily Log'!$B$4:$B$835,"&gt;="&amp;DATE(2027,1,25),'Q4 Daily Log'!$B$4:$B$835,"&lt;="&amp;DATE(2027,1,29),'Q4 Daily Log'!$C$4:$C$835,'Q4 Setup'!$C$18),"")</f>
        <v/>
      </c>
      <c r="E64" s="56" t="str">
        <f>IFERROR(AVERAGEIFS('Q4 Daily Log'!$H$4:$H$835,'Q4 Daily Log'!$B$4:$B$835,"&gt;="&amp;DATE(2027,1,25),'Q4 Daily Log'!$B$4:$B$835,"&lt;="&amp;DATE(2027,1,29),'Q4 Daily Log'!$C$4:$C$835,'Q4 Setup'!$C$18),"")</f>
        <v/>
      </c>
      <c r="F64" s="57" t="str">
        <f>IFERROR(AVERAGEIFS('Q4 Daily Log'!$I$4:$I$835,'Q4 Daily Log'!$B$4:$B$835,"&gt;="&amp;DATE(2027,1,25),'Q4 Daily Log'!$B$4:$B$835,"&lt;="&amp;DATE(2027,1,29),'Q4 Daily Log'!$C$4:$C$835,'Q4 Setup'!$C$18),"")</f>
        <v/>
      </c>
      <c r="G64" s="56" t="str">
        <f>IFERROR(AVERAGEIFS('Q4 Daily Log'!$K$4:$K$835,'Q4 Daily Log'!$B$4:$B$835,"&gt;="&amp;DATE(2027,1,25),'Q4 Daily Log'!$B$4:$B$835,"&lt;="&amp;DATE(2027,1,29),'Q4 Daily Log'!$C$4:$C$835,'Q4 Setup'!$C$18),"")</f>
        <v/>
      </c>
      <c r="H64" s="55">
        <f>IFERROR(SUMIFS('Q4 Daily Log'!$E$4:$E$835,'Q4 Daily Log'!$B$4:$B$835,"&gt;="&amp;DATE(2027,1,25),'Q4 Daily Log'!$B$4:$B$835,"&lt;="&amp;DATE(2027,1,29),'Q4 Daily Log'!$C$4:$C$835,'Q4 Setup'!$C$18),"")</f>
        <v>0</v>
      </c>
      <c r="I64" s="57">
        <f>IFERROR(SUMIFS('Q4 Daily Log'!$I$4:$I$835,'Q4 Daily Log'!$B$4:$B$835,"&gt;="&amp;DATE(2027,1,25),'Q4 Daily Log'!$B$4:$B$835,"&lt;="&amp;DATE(2027,1,29),'Q4 Daily Log'!$C$4:$C$835,'Q4 Setup'!$C$18),"")</f>
        <v>0</v>
      </c>
      <c r="J64" s="55">
        <f>IFERROR(SUMIFS('Q4 Daily Log'!$L$4:$L$835,'Q4 Daily Log'!$B$4:$B$835,"&gt;="&amp;DATE(2027,1,25),'Q4 Daily Log'!$B$4:$B$835,"&lt;="&amp;DATE(2027,1,29),'Q4 Daily Log'!$C$4:$C$835,'Q4 Setup'!$C$18),"")</f>
        <v>0</v>
      </c>
      <c r="K64" s="55">
        <f>IFERROR(SUMIFS('Q4 Daily Log'!$M$4:$M$835,'Q4 Daily Log'!$B$4:$B$835,"&gt;="&amp;DATE(2027,1,25),'Q4 Daily Log'!$B$4:$B$835,"&lt;="&amp;DATE(2027,1,29),'Q4 Daily Log'!$C$4:$C$835,'Q4 Setup'!$C$18),"")</f>
        <v>0</v>
      </c>
      <c r="L64" s="29">
        <f>IFERROR(SUMIFS('Q4 Daily Log'!$N$4:$N$835,'Q4 Daily Log'!$B$4:$B$835,"&gt;="&amp;DATE(2027,1,25),'Q4 Daily Log'!$B$4:$B$835,"&lt;="&amp;DATE(2027,1,29),'Q4 Daily Log'!$C$4:$C$835,'Q4 Setup'!$C$18),"")</f>
        <v>0</v>
      </c>
      <c r="M64" s="56" t="str">
        <f>IFERROR(SUMIFS('Q4 Daily Log'!$N$4:$N$835,'Q4 Daily Log'!$B$4:$B$835,"&gt;="&amp;DATE(2027,1,25),'Q4 Daily Log'!$B$4:$B$835,"&lt;="&amp;DATE(2027,1,29),'Q4 Daily Log'!$C$4:$C$835,'Q4 Setup'!$C$18)/SUMIFS('Q4 Daily Log'!$O$4:$O$835,'Q4 Daily Log'!$B$4:$B$835,"&gt;="&amp;DATE(2027,1,25),'Q4 Daily Log'!$B$4:$B$835,"&lt;="&amp;DATE(2027,1,29),'Q4 Daily Log'!$C$4:$C$835,'Q4 Setup'!$C$18),"" )</f>
        <v/>
      </c>
    </row>
    <row r="65" spans="2:13" ht="18.75" customHeight="1" x14ac:dyDescent="0.2">
      <c r="B65" s="101" t="s">
        <v>81</v>
      </c>
      <c r="C65" s="101"/>
      <c r="D65" s="85" t="str">
        <f>IFERROR(AVERAGE(D53:D64),"")</f>
        <v/>
      </c>
      <c r="E65" s="86" t="str">
        <f>IFERROR(AVERAGE(E53:E64),"")</f>
        <v/>
      </c>
      <c r="F65" s="87" t="str">
        <f>IFERROR(AVERAGE(F53:F64),"")</f>
        <v/>
      </c>
      <c r="G65" s="86" t="str">
        <f>IFERROR(AVERAGE(G53:G64),"")</f>
        <v/>
      </c>
      <c r="H65" s="85">
        <f>IFERROR(SUM(H53:H64),"")</f>
        <v>0</v>
      </c>
      <c r="I65" s="88">
        <f>IFERROR(SUM(I53:I64),"")</f>
        <v>0</v>
      </c>
      <c r="J65" s="85">
        <f>IFERROR(SUM(J53:J64),"")</f>
        <v>0</v>
      </c>
      <c r="K65" s="85">
        <f>IFERROR(SUM(K53:K64),"")</f>
        <v>0</v>
      </c>
      <c r="L65" s="89">
        <f>IFERROR(SUM(L53:L64),"")</f>
        <v>0</v>
      </c>
      <c r="M65" s="86" t="str">
        <f>IFERROR(AVERAGE(M53:M64),"")</f>
        <v/>
      </c>
    </row>
    <row r="66" spans="2:13" ht="7.5" customHeight="1" x14ac:dyDescent="0.2"/>
    <row r="67" spans="2:13" ht="25.5" customHeight="1" x14ac:dyDescent="0.2">
      <c r="B67" s="100" t="s">
        <v>166</v>
      </c>
      <c r="C67" s="100"/>
      <c r="D67" s="83">
        <v>46419</v>
      </c>
      <c r="E67" s="83">
        <v>46423</v>
      </c>
      <c r="F67" s="84"/>
      <c r="G67" s="84"/>
      <c r="H67" s="84"/>
      <c r="I67" s="84"/>
      <c r="J67" s="84"/>
      <c r="K67" s="84"/>
      <c r="L67" s="84"/>
      <c r="M67" s="84"/>
    </row>
    <row r="68" spans="2:13" ht="36" customHeight="1" x14ac:dyDescent="0.2">
      <c r="B68" s="47" t="s">
        <v>60</v>
      </c>
      <c r="C68" s="47" t="s">
        <v>24</v>
      </c>
      <c r="D68" s="47" t="s">
        <v>61</v>
      </c>
      <c r="E68" s="47" t="s">
        <v>62</v>
      </c>
      <c r="F68" s="47" t="s">
        <v>63</v>
      </c>
      <c r="G68" s="47" t="s">
        <v>64</v>
      </c>
      <c r="H68" s="47" t="s">
        <v>65</v>
      </c>
      <c r="I68" s="47" t="s">
        <v>66</v>
      </c>
      <c r="J68" s="47" t="s">
        <v>67</v>
      </c>
      <c r="K68" s="47" t="s">
        <v>68</v>
      </c>
      <c r="L68" s="47" t="s">
        <v>69</v>
      </c>
      <c r="M68" s="47" t="s">
        <v>70</v>
      </c>
    </row>
    <row r="69" spans="2:13" ht="18.75" customHeight="1" x14ac:dyDescent="0.2">
      <c r="B69" s="48" t="s">
        <v>105</v>
      </c>
      <c r="C69" s="49" t="str">
        <f>'Q4 Setup'!$C$7</f>
        <v>Rep 1</v>
      </c>
      <c r="D69" s="50" t="str">
        <f>IFERROR(AVERAGEIFS('Q4 Daily Log'!$E$4:$E$835,'Q4 Daily Log'!$B$4:$B$835,"&gt;="&amp;DATE(2027,2,1),'Q4 Daily Log'!$B$4:$B$835,"&lt;="&amp;DATE(2027,2,5),'Q4 Daily Log'!$C$4:$C$835,'Q4 Setup'!$C$7),"")</f>
        <v/>
      </c>
      <c r="E69" s="51" t="str">
        <f>IFERROR(AVERAGEIFS('Q4 Daily Log'!$H$4:$H$835,'Q4 Daily Log'!$B$4:$B$835,"&gt;="&amp;DATE(2027,2,1),'Q4 Daily Log'!$B$4:$B$835,"&lt;="&amp;DATE(2027,2,5),'Q4 Daily Log'!$C$4:$C$835,'Q4 Setup'!$C$7),"")</f>
        <v/>
      </c>
      <c r="F69" s="52" t="str">
        <f>IFERROR(AVERAGEIFS('Q4 Daily Log'!$I$4:$I$835,'Q4 Daily Log'!$B$4:$B$835,"&gt;="&amp;DATE(2027,2,1),'Q4 Daily Log'!$B$4:$B$835,"&lt;="&amp;DATE(2027,2,5),'Q4 Daily Log'!$C$4:$C$835,'Q4 Setup'!$C$7),"")</f>
        <v/>
      </c>
      <c r="G69" s="51" t="str">
        <f>IFERROR(AVERAGEIFS('Q4 Daily Log'!$K$4:$K$835,'Q4 Daily Log'!$B$4:$B$835,"&gt;="&amp;DATE(2027,2,1),'Q4 Daily Log'!$B$4:$B$835,"&lt;="&amp;DATE(2027,2,5),'Q4 Daily Log'!$C$4:$C$835,'Q4 Setup'!$C$7),"")</f>
        <v/>
      </c>
      <c r="H69" s="50">
        <f>IFERROR(SUMIFS('Q4 Daily Log'!$E$4:$E$835,'Q4 Daily Log'!$B$4:$B$835,"&gt;="&amp;DATE(2027,2,1),'Q4 Daily Log'!$B$4:$B$835,"&lt;="&amp;DATE(2027,2,5),'Q4 Daily Log'!$C$4:$C$835,'Q4 Setup'!$C$7),"")</f>
        <v>0</v>
      </c>
      <c r="I69" s="52">
        <f>IFERROR(SUMIFS('Q4 Daily Log'!$I$4:$I$835,'Q4 Daily Log'!$B$4:$B$835,"&gt;="&amp;DATE(2027,2,1),'Q4 Daily Log'!$B$4:$B$835,"&lt;="&amp;DATE(2027,2,5),'Q4 Daily Log'!$C$4:$C$835,'Q4 Setup'!$C$7),"")</f>
        <v>0</v>
      </c>
      <c r="J69" s="50">
        <f>IFERROR(SUMIFS('Q4 Daily Log'!$L$4:$L$835,'Q4 Daily Log'!$B$4:$B$835,"&gt;="&amp;DATE(2027,2,1),'Q4 Daily Log'!$B$4:$B$835,"&lt;="&amp;DATE(2027,2,5),'Q4 Daily Log'!$C$4:$C$835,'Q4 Setup'!$C$7),"")</f>
        <v>0</v>
      </c>
      <c r="K69" s="50">
        <f>IFERROR(SUMIFS('Q4 Daily Log'!$M$4:$M$835,'Q4 Daily Log'!$B$4:$B$835,"&gt;="&amp;DATE(2027,2,1),'Q4 Daily Log'!$B$4:$B$835,"&lt;="&amp;DATE(2027,2,5),'Q4 Daily Log'!$C$4:$C$835,'Q4 Setup'!$C$7),"")</f>
        <v>0</v>
      </c>
      <c r="L69" s="29">
        <f>IFERROR(SUMIFS('Q4 Daily Log'!$N$4:$N$835,'Q4 Daily Log'!$B$4:$B$835,"&gt;="&amp;DATE(2027,2,1),'Q4 Daily Log'!$B$4:$B$835,"&lt;="&amp;DATE(2027,2,5),'Q4 Daily Log'!$C$4:$C$835,'Q4 Setup'!$C$7),"")</f>
        <v>0</v>
      </c>
      <c r="M69" s="51" t="str">
        <f>IFERROR(SUMIFS('Q4 Daily Log'!$N$4:$N$835,'Q4 Daily Log'!$B$4:$B$835,"&gt;="&amp;DATE(2027,2,1),'Q4 Daily Log'!$B$4:$B$835,"&lt;="&amp;DATE(2027,2,5),'Q4 Daily Log'!$C$4:$C$835,'Q4 Setup'!$C$7)/SUMIFS('Q4 Daily Log'!$O$4:$O$835,'Q4 Daily Log'!$B$4:$B$835,"&gt;="&amp;DATE(2027,2,1),'Q4 Daily Log'!$B$4:$B$835,"&lt;="&amp;DATE(2027,2,5),'Q4 Daily Log'!$C$4:$C$835,'Q4 Setup'!$C$7),"" )</f>
        <v/>
      </c>
    </row>
    <row r="70" spans="2:13" ht="18.75" customHeight="1" x14ac:dyDescent="0.2">
      <c r="B70" s="53" t="s">
        <v>105</v>
      </c>
      <c r="C70" s="54" t="str">
        <f>'Q4 Setup'!$C$8</f>
        <v>Rep 2</v>
      </c>
      <c r="D70" s="55" t="str">
        <f>IFERROR(AVERAGEIFS('Q4 Daily Log'!$E$4:$E$835,'Q4 Daily Log'!$B$4:$B$835,"&gt;="&amp;DATE(2027,2,1),'Q4 Daily Log'!$B$4:$B$835,"&lt;="&amp;DATE(2027,2,5),'Q4 Daily Log'!$C$4:$C$835,'Q4 Setup'!$C$8),"")</f>
        <v/>
      </c>
      <c r="E70" s="56" t="str">
        <f>IFERROR(AVERAGEIFS('Q4 Daily Log'!$H$4:$H$835,'Q4 Daily Log'!$B$4:$B$835,"&gt;="&amp;DATE(2027,2,1),'Q4 Daily Log'!$B$4:$B$835,"&lt;="&amp;DATE(2027,2,5),'Q4 Daily Log'!$C$4:$C$835,'Q4 Setup'!$C$8),"")</f>
        <v/>
      </c>
      <c r="F70" s="57" t="str">
        <f>IFERROR(AVERAGEIFS('Q4 Daily Log'!$I$4:$I$835,'Q4 Daily Log'!$B$4:$B$835,"&gt;="&amp;DATE(2027,2,1),'Q4 Daily Log'!$B$4:$B$835,"&lt;="&amp;DATE(2027,2,5),'Q4 Daily Log'!$C$4:$C$835,'Q4 Setup'!$C$8),"")</f>
        <v/>
      </c>
      <c r="G70" s="56" t="str">
        <f>IFERROR(AVERAGEIFS('Q4 Daily Log'!$K$4:$K$835,'Q4 Daily Log'!$B$4:$B$835,"&gt;="&amp;DATE(2027,2,1),'Q4 Daily Log'!$B$4:$B$835,"&lt;="&amp;DATE(2027,2,5),'Q4 Daily Log'!$C$4:$C$835,'Q4 Setup'!$C$8),"")</f>
        <v/>
      </c>
      <c r="H70" s="55">
        <f>IFERROR(SUMIFS('Q4 Daily Log'!$E$4:$E$835,'Q4 Daily Log'!$B$4:$B$835,"&gt;="&amp;DATE(2027,2,1),'Q4 Daily Log'!$B$4:$B$835,"&lt;="&amp;DATE(2027,2,5),'Q4 Daily Log'!$C$4:$C$835,'Q4 Setup'!$C$8),"")</f>
        <v>0</v>
      </c>
      <c r="I70" s="57">
        <f>IFERROR(SUMIFS('Q4 Daily Log'!$I$4:$I$835,'Q4 Daily Log'!$B$4:$B$835,"&gt;="&amp;DATE(2027,2,1),'Q4 Daily Log'!$B$4:$B$835,"&lt;="&amp;DATE(2027,2,5),'Q4 Daily Log'!$C$4:$C$835,'Q4 Setup'!$C$8),"")</f>
        <v>0</v>
      </c>
      <c r="J70" s="55">
        <f>IFERROR(SUMIFS('Q4 Daily Log'!$L$4:$L$835,'Q4 Daily Log'!$B$4:$B$835,"&gt;="&amp;DATE(2027,2,1),'Q4 Daily Log'!$B$4:$B$835,"&lt;="&amp;DATE(2027,2,5),'Q4 Daily Log'!$C$4:$C$835,'Q4 Setup'!$C$8),"")</f>
        <v>0</v>
      </c>
      <c r="K70" s="55">
        <f>IFERROR(SUMIFS('Q4 Daily Log'!$M$4:$M$835,'Q4 Daily Log'!$B$4:$B$835,"&gt;="&amp;DATE(2027,2,1),'Q4 Daily Log'!$B$4:$B$835,"&lt;="&amp;DATE(2027,2,5),'Q4 Daily Log'!$C$4:$C$835,'Q4 Setup'!$C$8),"")</f>
        <v>0</v>
      </c>
      <c r="L70" s="29">
        <f>IFERROR(SUMIFS('Q4 Daily Log'!$N$4:$N$835,'Q4 Daily Log'!$B$4:$B$835,"&gt;="&amp;DATE(2027,2,1),'Q4 Daily Log'!$B$4:$B$835,"&lt;="&amp;DATE(2027,2,5),'Q4 Daily Log'!$C$4:$C$835,'Q4 Setup'!$C$8),"")</f>
        <v>0</v>
      </c>
      <c r="M70" s="56" t="str">
        <f>IFERROR(SUMIFS('Q4 Daily Log'!$N$4:$N$835,'Q4 Daily Log'!$B$4:$B$835,"&gt;="&amp;DATE(2027,2,1),'Q4 Daily Log'!$B$4:$B$835,"&lt;="&amp;DATE(2027,2,5),'Q4 Daily Log'!$C$4:$C$835,'Q4 Setup'!$C$8)/SUMIFS('Q4 Daily Log'!$O$4:$O$835,'Q4 Daily Log'!$B$4:$B$835,"&gt;="&amp;DATE(2027,2,1),'Q4 Daily Log'!$B$4:$B$835,"&lt;="&amp;DATE(2027,2,5),'Q4 Daily Log'!$C$4:$C$835,'Q4 Setup'!$C$8),"" )</f>
        <v/>
      </c>
    </row>
    <row r="71" spans="2:13" ht="18.75" customHeight="1" x14ac:dyDescent="0.2">
      <c r="B71" s="48" t="s">
        <v>105</v>
      </c>
      <c r="C71" s="49" t="str">
        <f>'Q4 Setup'!$C$9</f>
        <v>Rep 3</v>
      </c>
      <c r="D71" s="50" t="str">
        <f>IFERROR(AVERAGEIFS('Q4 Daily Log'!$E$4:$E$835,'Q4 Daily Log'!$B$4:$B$835,"&gt;="&amp;DATE(2027,2,1),'Q4 Daily Log'!$B$4:$B$835,"&lt;="&amp;DATE(2027,2,5),'Q4 Daily Log'!$C$4:$C$835,'Q4 Setup'!$C$9),"")</f>
        <v/>
      </c>
      <c r="E71" s="51" t="str">
        <f>IFERROR(AVERAGEIFS('Q4 Daily Log'!$H$4:$H$835,'Q4 Daily Log'!$B$4:$B$835,"&gt;="&amp;DATE(2027,2,1),'Q4 Daily Log'!$B$4:$B$835,"&lt;="&amp;DATE(2027,2,5),'Q4 Daily Log'!$C$4:$C$835,'Q4 Setup'!$C$9),"")</f>
        <v/>
      </c>
      <c r="F71" s="52" t="str">
        <f>IFERROR(AVERAGEIFS('Q4 Daily Log'!$I$4:$I$835,'Q4 Daily Log'!$B$4:$B$835,"&gt;="&amp;DATE(2027,2,1),'Q4 Daily Log'!$B$4:$B$835,"&lt;="&amp;DATE(2027,2,5),'Q4 Daily Log'!$C$4:$C$835,'Q4 Setup'!$C$9),"")</f>
        <v/>
      </c>
      <c r="G71" s="51" t="str">
        <f>IFERROR(AVERAGEIFS('Q4 Daily Log'!$K$4:$K$835,'Q4 Daily Log'!$B$4:$B$835,"&gt;="&amp;DATE(2027,2,1),'Q4 Daily Log'!$B$4:$B$835,"&lt;="&amp;DATE(2027,2,5),'Q4 Daily Log'!$C$4:$C$835,'Q4 Setup'!$C$9),"")</f>
        <v/>
      </c>
      <c r="H71" s="50">
        <f>IFERROR(SUMIFS('Q4 Daily Log'!$E$4:$E$835,'Q4 Daily Log'!$B$4:$B$835,"&gt;="&amp;DATE(2027,2,1),'Q4 Daily Log'!$B$4:$B$835,"&lt;="&amp;DATE(2027,2,5),'Q4 Daily Log'!$C$4:$C$835,'Q4 Setup'!$C$9),"")</f>
        <v>0</v>
      </c>
      <c r="I71" s="52">
        <f>IFERROR(SUMIFS('Q4 Daily Log'!$I$4:$I$835,'Q4 Daily Log'!$B$4:$B$835,"&gt;="&amp;DATE(2027,2,1),'Q4 Daily Log'!$B$4:$B$835,"&lt;="&amp;DATE(2027,2,5),'Q4 Daily Log'!$C$4:$C$835,'Q4 Setup'!$C$9),"")</f>
        <v>0</v>
      </c>
      <c r="J71" s="50">
        <f>IFERROR(SUMIFS('Q4 Daily Log'!$L$4:$L$835,'Q4 Daily Log'!$B$4:$B$835,"&gt;="&amp;DATE(2027,2,1),'Q4 Daily Log'!$B$4:$B$835,"&lt;="&amp;DATE(2027,2,5),'Q4 Daily Log'!$C$4:$C$835,'Q4 Setup'!$C$9),"")</f>
        <v>0</v>
      </c>
      <c r="K71" s="50">
        <f>IFERROR(SUMIFS('Q4 Daily Log'!$M$4:$M$835,'Q4 Daily Log'!$B$4:$B$835,"&gt;="&amp;DATE(2027,2,1),'Q4 Daily Log'!$B$4:$B$835,"&lt;="&amp;DATE(2027,2,5),'Q4 Daily Log'!$C$4:$C$835,'Q4 Setup'!$C$9),"")</f>
        <v>0</v>
      </c>
      <c r="L71" s="29">
        <f>IFERROR(SUMIFS('Q4 Daily Log'!$N$4:$N$835,'Q4 Daily Log'!$B$4:$B$835,"&gt;="&amp;DATE(2027,2,1),'Q4 Daily Log'!$B$4:$B$835,"&lt;="&amp;DATE(2027,2,5),'Q4 Daily Log'!$C$4:$C$835,'Q4 Setup'!$C$9),"")</f>
        <v>0</v>
      </c>
      <c r="M71" s="51" t="str">
        <f>IFERROR(SUMIFS('Q4 Daily Log'!$N$4:$N$835,'Q4 Daily Log'!$B$4:$B$835,"&gt;="&amp;DATE(2027,2,1),'Q4 Daily Log'!$B$4:$B$835,"&lt;="&amp;DATE(2027,2,5),'Q4 Daily Log'!$C$4:$C$835,'Q4 Setup'!$C$9)/SUMIFS('Q4 Daily Log'!$O$4:$O$835,'Q4 Daily Log'!$B$4:$B$835,"&gt;="&amp;DATE(2027,2,1),'Q4 Daily Log'!$B$4:$B$835,"&lt;="&amp;DATE(2027,2,5),'Q4 Daily Log'!$C$4:$C$835,'Q4 Setup'!$C$9),"" )</f>
        <v/>
      </c>
    </row>
    <row r="72" spans="2:13" ht="18.75" customHeight="1" x14ac:dyDescent="0.2">
      <c r="B72" s="53" t="s">
        <v>105</v>
      </c>
      <c r="C72" s="54" t="str">
        <f>'Q4 Setup'!$C$10</f>
        <v>Rep 4</v>
      </c>
      <c r="D72" s="55" t="str">
        <f>IFERROR(AVERAGEIFS('Q4 Daily Log'!$E$4:$E$835,'Q4 Daily Log'!$B$4:$B$835,"&gt;="&amp;DATE(2027,2,1),'Q4 Daily Log'!$B$4:$B$835,"&lt;="&amp;DATE(2027,2,5),'Q4 Daily Log'!$C$4:$C$835,'Q4 Setup'!$C$10),"")</f>
        <v/>
      </c>
      <c r="E72" s="56" t="str">
        <f>IFERROR(AVERAGEIFS('Q4 Daily Log'!$H$4:$H$835,'Q4 Daily Log'!$B$4:$B$835,"&gt;="&amp;DATE(2027,2,1),'Q4 Daily Log'!$B$4:$B$835,"&lt;="&amp;DATE(2027,2,5),'Q4 Daily Log'!$C$4:$C$835,'Q4 Setup'!$C$10),"")</f>
        <v/>
      </c>
      <c r="F72" s="57" t="str">
        <f>IFERROR(AVERAGEIFS('Q4 Daily Log'!$I$4:$I$835,'Q4 Daily Log'!$B$4:$B$835,"&gt;="&amp;DATE(2027,2,1),'Q4 Daily Log'!$B$4:$B$835,"&lt;="&amp;DATE(2027,2,5),'Q4 Daily Log'!$C$4:$C$835,'Q4 Setup'!$C$10),"")</f>
        <v/>
      </c>
      <c r="G72" s="56" t="str">
        <f>IFERROR(AVERAGEIFS('Q4 Daily Log'!$K$4:$K$835,'Q4 Daily Log'!$B$4:$B$835,"&gt;="&amp;DATE(2027,2,1),'Q4 Daily Log'!$B$4:$B$835,"&lt;="&amp;DATE(2027,2,5),'Q4 Daily Log'!$C$4:$C$835,'Q4 Setup'!$C$10),"")</f>
        <v/>
      </c>
      <c r="H72" s="55">
        <f>IFERROR(SUMIFS('Q4 Daily Log'!$E$4:$E$835,'Q4 Daily Log'!$B$4:$B$835,"&gt;="&amp;DATE(2027,2,1),'Q4 Daily Log'!$B$4:$B$835,"&lt;="&amp;DATE(2027,2,5),'Q4 Daily Log'!$C$4:$C$835,'Q4 Setup'!$C$10),"")</f>
        <v>0</v>
      </c>
      <c r="I72" s="57">
        <f>IFERROR(SUMIFS('Q4 Daily Log'!$I$4:$I$835,'Q4 Daily Log'!$B$4:$B$835,"&gt;="&amp;DATE(2027,2,1),'Q4 Daily Log'!$B$4:$B$835,"&lt;="&amp;DATE(2027,2,5),'Q4 Daily Log'!$C$4:$C$835,'Q4 Setup'!$C$10),"")</f>
        <v>0</v>
      </c>
      <c r="J72" s="55">
        <f>IFERROR(SUMIFS('Q4 Daily Log'!$L$4:$L$835,'Q4 Daily Log'!$B$4:$B$835,"&gt;="&amp;DATE(2027,2,1),'Q4 Daily Log'!$B$4:$B$835,"&lt;="&amp;DATE(2027,2,5),'Q4 Daily Log'!$C$4:$C$835,'Q4 Setup'!$C$10),"")</f>
        <v>0</v>
      </c>
      <c r="K72" s="55">
        <f>IFERROR(SUMIFS('Q4 Daily Log'!$M$4:$M$835,'Q4 Daily Log'!$B$4:$B$835,"&gt;="&amp;DATE(2027,2,1),'Q4 Daily Log'!$B$4:$B$835,"&lt;="&amp;DATE(2027,2,5),'Q4 Daily Log'!$C$4:$C$835,'Q4 Setup'!$C$10),"")</f>
        <v>0</v>
      </c>
      <c r="L72" s="29">
        <f>IFERROR(SUMIFS('Q4 Daily Log'!$N$4:$N$835,'Q4 Daily Log'!$B$4:$B$835,"&gt;="&amp;DATE(2027,2,1),'Q4 Daily Log'!$B$4:$B$835,"&lt;="&amp;DATE(2027,2,5),'Q4 Daily Log'!$C$4:$C$835,'Q4 Setup'!$C$10),"")</f>
        <v>0</v>
      </c>
      <c r="M72" s="56" t="str">
        <f>IFERROR(SUMIFS('Q4 Daily Log'!$N$4:$N$835,'Q4 Daily Log'!$B$4:$B$835,"&gt;="&amp;DATE(2027,2,1),'Q4 Daily Log'!$B$4:$B$835,"&lt;="&amp;DATE(2027,2,5),'Q4 Daily Log'!$C$4:$C$835,'Q4 Setup'!$C$10)/SUMIFS('Q4 Daily Log'!$O$4:$O$835,'Q4 Daily Log'!$B$4:$B$835,"&gt;="&amp;DATE(2027,2,1),'Q4 Daily Log'!$B$4:$B$835,"&lt;="&amp;DATE(2027,2,5),'Q4 Daily Log'!$C$4:$C$835,'Q4 Setup'!$C$10),"" )</f>
        <v/>
      </c>
    </row>
    <row r="73" spans="2:13" ht="18.75" customHeight="1" x14ac:dyDescent="0.2">
      <c r="B73" s="48" t="s">
        <v>105</v>
      </c>
      <c r="C73" s="49" t="str">
        <f>'Q4 Setup'!$C$11</f>
        <v>Rep 5</v>
      </c>
      <c r="D73" s="50" t="str">
        <f>IFERROR(AVERAGEIFS('Q4 Daily Log'!$E$4:$E$835,'Q4 Daily Log'!$B$4:$B$835,"&gt;="&amp;DATE(2027,2,1),'Q4 Daily Log'!$B$4:$B$835,"&lt;="&amp;DATE(2027,2,5),'Q4 Daily Log'!$C$4:$C$835,'Q4 Setup'!$C$11),"")</f>
        <v/>
      </c>
      <c r="E73" s="51" t="str">
        <f>IFERROR(AVERAGEIFS('Q4 Daily Log'!$H$4:$H$835,'Q4 Daily Log'!$B$4:$B$835,"&gt;="&amp;DATE(2027,2,1),'Q4 Daily Log'!$B$4:$B$835,"&lt;="&amp;DATE(2027,2,5),'Q4 Daily Log'!$C$4:$C$835,'Q4 Setup'!$C$11),"")</f>
        <v/>
      </c>
      <c r="F73" s="52" t="str">
        <f>IFERROR(AVERAGEIFS('Q4 Daily Log'!$I$4:$I$835,'Q4 Daily Log'!$B$4:$B$835,"&gt;="&amp;DATE(2027,2,1),'Q4 Daily Log'!$B$4:$B$835,"&lt;="&amp;DATE(2027,2,5),'Q4 Daily Log'!$C$4:$C$835,'Q4 Setup'!$C$11),"")</f>
        <v/>
      </c>
      <c r="G73" s="51" t="str">
        <f>IFERROR(AVERAGEIFS('Q4 Daily Log'!$K$4:$K$835,'Q4 Daily Log'!$B$4:$B$835,"&gt;="&amp;DATE(2027,2,1),'Q4 Daily Log'!$B$4:$B$835,"&lt;="&amp;DATE(2027,2,5),'Q4 Daily Log'!$C$4:$C$835,'Q4 Setup'!$C$11),"")</f>
        <v/>
      </c>
      <c r="H73" s="50">
        <f>IFERROR(SUMIFS('Q4 Daily Log'!$E$4:$E$835,'Q4 Daily Log'!$B$4:$B$835,"&gt;="&amp;DATE(2027,2,1),'Q4 Daily Log'!$B$4:$B$835,"&lt;="&amp;DATE(2027,2,5),'Q4 Daily Log'!$C$4:$C$835,'Q4 Setup'!$C$11),"")</f>
        <v>0</v>
      </c>
      <c r="I73" s="52">
        <f>IFERROR(SUMIFS('Q4 Daily Log'!$I$4:$I$835,'Q4 Daily Log'!$B$4:$B$835,"&gt;="&amp;DATE(2027,2,1),'Q4 Daily Log'!$B$4:$B$835,"&lt;="&amp;DATE(2027,2,5),'Q4 Daily Log'!$C$4:$C$835,'Q4 Setup'!$C$11),"")</f>
        <v>0</v>
      </c>
      <c r="J73" s="50">
        <f>IFERROR(SUMIFS('Q4 Daily Log'!$L$4:$L$835,'Q4 Daily Log'!$B$4:$B$835,"&gt;="&amp;DATE(2027,2,1),'Q4 Daily Log'!$B$4:$B$835,"&lt;="&amp;DATE(2027,2,5),'Q4 Daily Log'!$C$4:$C$835,'Q4 Setup'!$C$11),"")</f>
        <v>0</v>
      </c>
      <c r="K73" s="50">
        <f>IFERROR(SUMIFS('Q4 Daily Log'!$M$4:$M$835,'Q4 Daily Log'!$B$4:$B$835,"&gt;="&amp;DATE(2027,2,1),'Q4 Daily Log'!$B$4:$B$835,"&lt;="&amp;DATE(2027,2,5),'Q4 Daily Log'!$C$4:$C$835,'Q4 Setup'!$C$11),"")</f>
        <v>0</v>
      </c>
      <c r="L73" s="29">
        <f>IFERROR(SUMIFS('Q4 Daily Log'!$N$4:$N$835,'Q4 Daily Log'!$B$4:$B$835,"&gt;="&amp;DATE(2027,2,1),'Q4 Daily Log'!$B$4:$B$835,"&lt;="&amp;DATE(2027,2,5),'Q4 Daily Log'!$C$4:$C$835,'Q4 Setup'!$C$11),"")</f>
        <v>0</v>
      </c>
      <c r="M73" s="51" t="str">
        <f>IFERROR(SUMIFS('Q4 Daily Log'!$N$4:$N$835,'Q4 Daily Log'!$B$4:$B$835,"&gt;="&amp;DATE(2027,2,1),'Q4 Daily Log'!$B$4:$B$835,"&lt;="&amp;DATE(2027,2,5),'Q4 Daily Log'!$C$4:$C$835,'Q4 Setup'!$C$11)/SUMIFS('Q4 Daily Log'!$O$4:$O$835,'Q4 Daily Log'!$B$4:$B$835,"&gt;="&amp;DATE(2027,2,1),'Q4 Daily Log'!$B$4:$B$835,"&lt;="&amp;DATE(2027,2,5),'Q4 Daily Log'!$C$4:$C$835,'Q4 Setup'!$C$11),"" )</f>
        <v/>
      </c>
    </row>
    <row r="74" spans="2:13" ht="18.75" customHeight="1" x14ac:dyDescent="0.2">
      <c r="B74" s="53" t="s">
        <v>105</v>
      </c>
      <c r="C74" s="54" t="str">
        <f>'Q4 Setup'!$C$12</f>
        <v>Rep 6</v>
      </c>
      <c r="D74" s="55" t="str">
        <f>IFERROR(AVERAGEIFS('Q4 Daily Log'!$E$4:$E$835,'Q4 Daily Log'!$B$4:$B$835,"&gt;="&amp;DATE(2027,2,1),'Q4 Daily Log'!$B$4:$B$835,"&lt;="&amp;DATE(2027,2,5),'Q4 Daily Log'!$C$4:$C$835,'Q4 Setup'!$C$12),"")</f>
        <v/>
      </c>
      <c r="E74" s="56" t="str">
        <f>IFERROR(AVERAGEIFS('Q4 Daily Log'!$H$4:$H$835,'Q4 Daily Log'!$B$4:$B$835,"&gt;="&amp;DATE(2027,2,1),'Q4 Daily Log'!$B$4:$B$835,"&lt;="&amp;DATE(2027,2,5),'Q4 Daily Log'!$C$4:$C$835,'Q4 Setup'!$C$12),"")</f>
        <v/>
      </c>
      <c r="F74" s="57" t="str">
        <f>IFERROR(AVERAGEIFS('Q4 Daily Log'!$I$4:$I$835,'Q4 Daily Log'!$B$4:$B$835,"&gt;="&amp;DATE(2027,2,1),'Q4 Daily Log'!$B$4:$B$835,"&lt;="&amp;DATE(2027,2,5),'Q4 Daily Log'!$C$4:$C$835,'Q4 Setup'!$C$12),"")</f>
        <v/>
      </c>
      <c r="G74" s="56" t="str">
        <f>IFERROR(AVERAGEIFS('Q4 Daily Log'!$K$4:$K$835,'Q4 Daily Log'!$B$4:$B$835,"&gt;="&amp;DATE(2027,2,1),'Q4 Daily Log'!$B$4:$B$835,"&lt;="&amp;DATE(2027,2,5),'Q4 Daily Log'!$C$4:$C$835,'Q4 Setup'!$C$12),"")</f>
        <v/>
      </c>
      <c r="H74" s="55">
        <f>IFERROR(SUMIFS('Q4 Daily Log'!$E$4:$E$835,'Q4 Daily Log'!$B$4:$B$835,"&gt;="&amp;DATE(2027,2,1),'Q4 Daily Log'!$B$4:$B$835,"&lt;="&amp;DATE(2027,2,5),'Q4 Daily Log'!$C$4:$C$835,'Q4 Setup'!$C$12),"")</f>
        <v>0</v>
      </c>
      <c r="I74" s="57">
        <f>IFERROR(SUMIFS('Q4 Daily Log'!$I$4:$I$835,'Q4 Daily Log'!$B$4:$B$835,"&gt;="&amp;DATE(2027,2,1),'Q4 Daily Log'!$B$4:$B$835,"&lt;="&amp;DATE(2027,2,5),'Q4 Daily Log'!$C$4:$C$835,'Q4 Setup'!$C$12),"")</f>
        <v>0</v>
      </c>
      <c r="J74" s="55">
        <f>IFERROR(SUMIFS('Q4 Daily Log'!$L$4:$L$835,'Q4 Daily Log'!$B$4:$B$835,"&gt;="&amp;DATE(2027,2,1),'Q4 Daily Log'!$B$4:$B$835,"&lt;="&amp;DATE(2027,2,5),'Q4 Daily Log'!$C$4:$C$835,'Q4 Setup'!$C$12),"")</f>
        <v>0</v>
      </c>
      <c r="K74" s="55">
        <f>IFERROR(SUMIFS('Q4 Daily Log'!$M$4:$M$835,'Q4 Daily Log'!$B$4:$B$835,"&gt;="&amp;DATE(2027,2,1),'Q4 Daily Log'!$B$4:$B$835,"&lt;="&amp;DATE(2027,2,5),'Q4 Daily Log'!$C$4:$C$835,'Q4 Setup'!$C$12),"")</f>
        <v>0</v>
      </c>
      <c r="L74" s="29">
        <f>IFERROR(SUMIFS('Q4 Daily Log'!$N$4:$N$835,'Q4 Daily Log'!$B$4:$B$835,"&gt;="&amp;DATE(2027,2,1),'Q4 Daily Log'!$B$4:$B$835,"&lt;="&amp;DATE(2027,2,5),'Q4 Daily Log'!$C$4:$C$835,'Q4 Setup'!$C$12),"")</f>
        <v>0</v>
      </c>
      <c r="M74" s="56" t="str">
        <f>IFERROR(SUMIFS('Q4 Daily Log'!$N$4:$N$835,'Q4 Daily Log'!$B$4:$B$835,"&gt;="&amp;DATE(2027,2,1),'Q4 Daily Log'!$B$4:$B$835,"&lt;="&amp;DATE(2027,2,5),'Q4 Daily Log'!$C$4:$C$835,'Q4 Setup'!$C$12)/SUMIFS('Q4 Daily Log'!$O$4:$O$835,'Q4 Daily Log'!$B$4:$B$835,"&gt;="&amp;DATE(2027,2,1),'Q4 Daily Log'!$B$4:$B$835,"&lt;="&amp;DATE(2027,2,5),'Q4 Daily Log'!$C$4:$C$835,'Q4 Setup'!$C$12),"" )</f>
        <v/>
      </c>
    </row>
    <row r="75" spans="2:13" ht="18.75" customHeight="1" x14ac:dyDescent="0.2">
      <c r="B75" s="48" t="s">
        <v>105</v>
      </c>
      <c r="C75" s="49" t="str">
        <f>'Q4 Setup'!$C$13</f>
        <v>Rep 7</v>
      </c>
      <c r="D75" s="50" t="str">
        <f>IFERROR(AVERAGEIFS('Q4 Daily Log'!$E$4:$E$835,'Q4 Daily Log'!$B$4:$B$835,"&gt;="&amp;DATE(2027,2,1),'Q4 Daily Log'!$B$4:$B$835,"&lt;="&amp;DATE(2027,2,5),'Q4 Daily Log'!$C$4:$C$835,'Q4 Setup'!$C$13),"")</f>
        <v/>
      </c>
      <c r="E75" s="51" t="str">
        <f>IFERROR(AVERAGEIFS('Q4 Daily Log'!$H$4:$H$835,'Q4 Daily Log'!$B$4:$B$835,"&gt;="&amp;DATE(2027,2,1),'Q4 Daily Log'!$B$4:$B$835,"&lt;="&amp;DATE(2027,2,5),'Q4 Daily Log'!$C$4:$C$835,'Q4 Setup'!$C$13),"")</f>
        <v/>
      </c>
      <c r="F75" s="52" t="str">
        <f>IFERROR(AVERAGEIFS('Q4 Daily Log'!$I$4:$I$835,'Q4 Daily Log'!$B$4:$B$835,"&gt;="&amp;DATE(2027,2,1),'Q4 Daily Log'!$B$4:$B$835,"&lt;="&amp;DATE(2027,2,5),'Q4 Daily Log'!$C$4:$C$835,'Q4 Setup'!$C$13),"")</f>
        <v/>
      </c>
      <c r="G75" s="51" t="str">
        <f>IFERROR(AVERAGEIFS('Q4 Daily Log'!$K$4:$K$835,'Q4 Daily Log'!$B$4:$B$835,"&gt;="&amp;DATE(2027,2,1),'Q4 Daily Log'!$B$4:$B$835,"&lt;="&amp;DATE(2027,2,5),'Q4 Daily Log'!$C$4:$C$835,'Q4 Setup'!$C$13),"")</f>
        <v/>
      </c>
      <c r="H75" s="50">
        <f>IFERROR(SUMIFS('Q4 Daily Log'!$E$4:$E$835,'Q4 Daily Log'!$B$4:$B$835,"&gt;="&amp;DATE(2027,2,1),'Q4 Daily Log'!$B$4:$B$835,"&lt;="&amp;DATE(2027,2,5),'Q4 Daily Log'!$C$4:$C$835,'Q4 Setup'!$C$13),"")</f>
        <v>0</v>
      </c>
      <c r="I75" s="52">
        <f>IFERROR(SUMIFS('Q4 Daily Log'!$I$4:$I$835,'Q4 Daily Log'!$B$4:$B$835,"&gt;="&amp;DATE(2027,2,1),'Q4 Daily Log'!$B$4:$B$835,"&lt;="&amp;DATE(2027,2,5),'Q4 Daily Log'!$C$4:$C$835,'Q4 Setup'!$C$13),"")</f>
        <v>0</v>
      </c>
      <c r="J75" s="50">
        <f>IFERROR(SUMIFS('Q4 Daily Log'!$L$4:$L$835,'Q4 Daily Log'!$B$4:$B$835,"&gt;="&amp;DATE(2027,2,1),'Q4 Daily Log'!$B$4:$B$835,"&lt;="&amp;DATE(2027,2,5),'Q4 Daily Log'!$C$4:$C$835,'Q4 Setup'!$C$13),"")</f>
        <v>0</v>
      </c>
      <c r="K75" s="50">
        <f>IFERROR(SUMIFS('Q4 Daily Log'!$M$4:$M$835,'Q4 Daily Log'!$B$4:$B$835,"&gt;="&amp;DATE(2027,2,1),'Q4 Daily Log'!$B$4:$B$835,"&lt;="&amp;DATE(2027,2,5),'Q4 Daily Log'!$C$4:$C$835,'Q4 Setup'!$C$13),"")</f>
        <v>0</v>
      </c>
      <c r="L75" s="29">
        <f>IFERROR(SUMIFS('Q4 Daily Log'!$N$4:$N$835,'Q4 Daily Log'!$B$4:$B$835,"&gt;="&amp;DATE(2027,2,1),'Q4 Daily Log'!$B$4:$B$835,"&lt;="&amp;DATE(2027,2,5),'Q4 Daily Log'!$C$4:$C$835,'Q4 Setup'!$C$13),"")</f>
        <v>0</v>
      </c>
      <c r="M75" s="51" t="str">
        <f>IFERROR(SUMIFS('Q4 Daily Log'!$N$4:$N$835,'Q4 Daily Log'!$B$4:$B$835,"&gt;="&amp;DATE(2027,2,1),'Q4 Daily Log'!$B$4:$B$835,"&lt;="&amp;DATE(2027,2,5),'Q4 Daily Log'!$C$4:$C$835,'Q4 Setup'!$C$13)/SUMIFS('Q4 Daily Log'!$O$4:$O$835,'Q4 Daily Log'!$B$4:$B$835,"&gt;="&amp;DATE(2027,2,1),'Q4 Daily Log'!$B$4:$B$835,"&lt;="&amp;DATE(2027,2,5),'Q4 Daily Log'!$C$4:$C$835,'Q4 Setup'!$C$13),"" )</f>
        <v/>
      </c>
    </row>
    <row r="76" spans="2:13" ht="18.75" customHeight="1" x14ac:dyDescent="0.2">
      <c r="B76" s="53" t="s">
        <v>105</v>
      </c>
      <c r="C76" s="54" t="str">
        <f>'Q4 Setup'!$C$14</f>
        <v>Rep 8</v>
      </c>
      <c r="D76" s="55" t="str">
        <f>IFERROR(AVERAGEIFS('Q4 Daily Log'!$E$4:$E$835,'Q4 Daily Log'!$B$4:$B$835,"&gt;="&amp;DATE(2027,2,1),'Q4 Daily Log'!$B$4:$B$835,"&lt;="&amp;DATE(2027,2,5),'Q4 Daily Log'!$C$4:$C$835,'Q4 Setup'!$C$14),"")</f>
        <v/>
      </c>
      <c r="E76" s="56" t="str">
        <f>IFERROR(AVERAGEIFS('Q4 Daily Log'!$H$4:$H$835,'Q4 Daily Log'!$B$4:$B$835,"&gt;="&amp;DATE(2027,2,1),'Q4 Daily Log'!$B$4:$B$835,"&lt;="&amp;DATE(2027,2,5),'Q4 Daily Log'!$C$4:$C$835,'Q4 Setup'!$C$14),"")</f>
        <v/>
      </c>
      <c r="F76" s="57" t="str">
        <f>IFERROR(AVERAGEIFS('Q4 Daily Log'!$I$4:$I$835,'Q4 Daily Log'!$B$4:$B$835,"&gt;="&amp;DATE(2027,2,1),'Q4 Daily Log'!$B$4:$B$835,"&lt;="&amp;DATE(2027,2,5),'Q4 Daily Log'!$C$4:$C$835,'Q4 Setup'!$C$14),"")</f>
        <v/>
      </c>
      <c r="G76" s="56" t="str">
        <f>IFERROR(AVERAGEIFS('Q4 Daily Log'!$K$4:$K$835,'Q4 Daily Log'!$B$4:$B$835,"&gt;="&amp;DATE(2027,2,1),'Q4 Daily Log'!$B$4:$B$835,"&lt;="&amp;DATE(2027,2,5),'Q4 Daily Log'!$C$4:$C$835,'Q4 Setup'!$C$14),"")</f>
        <v/>
      </c>
      <c r="H76" s="55">
        <f>IFERROR(SUMIFS('Q4 Daily Log'!$E$4:$E$835,'Q4 Daily Log'!$B$4:$B$835,"&gt;="&amp;DATE(2027,2,1),'Q4 Daily Log'!$B$4:$B$835,"&lt;="&amp;DATE(2027,2,5),'Q4 Daily Log'!$C$4:$C$835,'Q4 Setup'!$C$14),"")</f>
        <v>0</v>
      </c>
      <c r="I76" s="57">
        <f>IFERROR(SUMIFS('Q4 Daily Log'!$I$4:$I$835,'Q4 Daily Log'!$B$4:$B$835,"&gt;="&amp;DATE(2027,2,1),'Q4 Daily Log'!$B$4:$B$835,"&lt;="&amp;DATE(2027,2,5),'Q4 Daily Log'!$C$4:$C$835,'Q4 Setup'!$C$14),"")</f>
        <v>0</v>
      </c>
      <c r="J76" s="55">
        <f>IFERROR(SUMIFS('Q4 Daily Log'!$L$4:$L$835,'Q4 Daily Log'!$B$4:$B$835,"&gt;="&amp;DATE(2027,2,1),'Q4 Daily Log'!$B$4:$B$835,"&lt;="&amp;DATE(2027,2,5),'Q4 Daily Log'!$C$4:$C$835,'Q4 Setup'!$C$14),"")</f>
        <v>0</v>
      </c>
      <c r="K76" s="55">
        <f>IFERROR(SUMIFS('Q4 Daily Log'!$M$4:$M$835,'Q4 Daily Log'!$B$4:$B$835,"&gt;="&amp;DATE(2027,2,1),'Q4 Daily Log'!$B$4:$B$835,"&lt;="&amp;DATE(2027,2,5),'Q4 Daily Log'!$C$4:$C$835,'Q4 Setup'!$C$14),"")</f>
        <v>0</v>
      </c>
      <c r="L76" s="29">
        <f>IFERROR(SUMIFS('Q4 Daily Log'!$N$4:$N$835,'Q4 Daily Log'!$B$4:$B$835,"&gt;="&amp;DATE(2027,2,1),'Q4 Daily Log'!$B$4:$B$835,"&lt;="&amp;DATE(2027,2,5),'Q4 Daily Log'!$C$4:$C$835,'Q4 Setup'!$C$14),"")</f>
        <v>0</v>
      </c>
      <c r="M76" s="56" t="str">
        <f>IFERROR(SUMIFS('Q4 Daily Log'!$N$4:$N$835,'Q4 Daily Log'!$B$4:$B$835,"&gt;="&amp;DATE(2027,2,1),'Q4 Daily Log'!$B$4:$B$835,"&lt;="&amp;DATE(2027,2,5),'Q4 Daily Log'!$C$4:$C$835,'Q4 Setup'!$C$14)/SUMIFS('Q4 Daily Log'!$O$4:$O$835,'Q4 Daily Log'!$B$4:$B$835,"&gt;="&amp;DATE(2027,2,1),'Q4 Daily Log'!$B$4:$B$835,"&lt;="&amp;DATE(2027,2,5),'Q4 Daily Log'!$C$4:$C$835,'Q4 Setup'!$C$14),"" )</f>
        <v/>
      </c>
    </row>
    <row r="77" spans="2:13" ht="18.75" customHeight="1" x14ac:dyDescent="0.2">
      <c r="B77" s="48" t="s">
        <v>105</v>
      </c>
      <c r="C77" s="49" t="str">
        <f>'Q4 Setup'!$C$15</f>
        <v>Rep 9</v>
      </c>
      <c r="D77" s="50" t="str">
        <f>IFERROR(AVERAGEIFS('Q4 Daily Log'!$E$4:$E$835,'Q4 Daily Log'!$B$4:$B$835,"&gt;="&amp;DATE(2027,2,1),'Q4 Daily Log'!$B$4:$B$835,"&lt;="&amp;DATE(2027,2,5),'Q4 Daily Log'!$C$4:$C$835,'Q4 Setup'!$C$15),"")</f>
        <v/>
      </c>
      <c r="E77" s="51" t="str">
        <f>IFERROR(AVERAGEIFS('Q4 Daily Log'!$H$4:$H$835,'Q4 Daily Log'!$B$4:$B$835,"&gt;="&amp;DATE(2027,2,1),'Q4 Daily Log'!$B$4:$B$835,"&lt;="&amp;DATE(2027,2,5),'Q4 Daily Log'!$C$4:$C$835,'Q4 Setup'!$C$15),"")</f>
        <v/>
      </c>
      <c r="F77" s="52" t="str">
        <f>IFERROR(AVERAGEIFS('Q4 Daily Log'!$I$4:$I$835,'Q4 Daily Log'!$B$4:$B$835,"&gt;="&amp;DATE(2027,2,1),'Q4 Daily Log'!$B$4:$B$835,"&lt;="&amp;DATE(2027,2,5),'Q4 Daily Log'!$C$4:$C$835,'Q4 Setup'!$C$15),"")</f>
        <v/>
      </c>
      <c r="G77" s="51" t="str">
        <f>IFERROR(AVERAGEIFS('Q4 Daily Log'!$K$4:$K$835,'Q4 Daily Log'!$B$4:$B$835,"&gt;="&amp;DATE(2027,2,1),'Q4 Daily Log'!$B$4:$B$835,"&lt;="&amp;DATE(2027,2,5),'Q4 Daily Log'!$C$4:$C$835,'Q4 Setup'!$C$15),"")</f>
        <v/>
      </c>
      <c r="H77" s="50">
        <f>IFERROR(SUMIFS('Q4 Daily Log'!$E$4:$E$835,'Q4 Daily Log'!$B$4:$B$835,"&gt;="&amp;DATE(2027,2,1),'Q4 Daily Log'!$B$4:$B$835,"&lt;="&amp;DATE(2027,2,5),'Q4 Daily Log'!$C$4:$C$835,'Q4 Setup'!$C$15),"")</f>
        <v>0</v>
      </c>
      <c r="I77" s="52">
        <f>IFERROR(SUMIFS('Q4 Daily Log'!$I$4:$I$835,'Q4 Daily Log'!$B$4:$B$835,"&gt;="&amp;DATE(2027,2,1),'Q4 Daily Log'!$B$4:$B$835,"&lt;="&amp;DATE(2027,2,5),'Q4 Daily Log'!$C$4:$C$835,'Q4 Setup'!$C$15),"")</f>
        <v>0</v>
      </c>
      <c r="J77" s="50">
        <f>IFERROR(SUMIFS('Q4 Daily Log'!$L$4:$L$835,'Q4 Daily Log'!$B$4:$B$835,"&gt;="&amp;DATE(2027,2,1),'Q4 Daily Log'!$B$4:$B$835,"&lt;="&amp;DATE(2027,2,5),'Q4 Daily Log'!$C$4:$C$835,'Q4 Setup'!$C$15),"")</f>
        <v>0</v>
      </c>
      <c r="K77" s="50">
        <f>IFERROR(SUMIFS('Q4 Daily Log'!$M$4:$M$835,'Q4 Daily Log'!$B$4:$B$835,"&gt;="&amp;DATE(2027,2,1),'Q4 Daily Log'!$B$4:$B$835,"&lt;="&amp;DATE(2027,2,5),'Q4 Daily Log'!$C$4:$C$835,'Q4 Setup'!$C$15),"")</f>
        <v>0</v>
      </c>
      <c r="L77" s="29">
        <f>IFERROR(SUMIFS('Q4 Daily Log'!$N$4:$N$835,'Q4 Daily Log'!$B$4:$B$835,"&gt;="&amp;DATE(2027,2,1),'Q4 Daily Log'!$B$4:$B$835,"&lt;="&amp;DATE(2027,2,5),'Q4 Daily Log'!$C$4:$C$835,'Q4 Setup'!$C$15),"")</f>
        <v>0</v>
      </c>
      <c r="M77" s="51" t="str">
        <f>IFERROR(SUMIFS('Q4 Daily Log'!$N$4:$N$835,'Q4 Daily Log'!$B$4:$B$835,"&gt;="&amp;DATE(2027,2,1),'Q4 Daily Log'!$B$4:$B$835,"&lt;="&amp;DATE(2027,2,5),'Q4 Daily Log'!$C$4:$C$835,'Q4 Setup'!$C$15)/SUMIFS('Q4 Daily Log'!$O$4:$O$835,'Q4 Daily Log'!$B$4:$B$835,"&gt;="&amp;DATE(2027,2,1),'Q4 Daily Log'!$B$4:$B$835,"&lt;="&amp;DATE(2027,2,5),'Q4 Daily Log'!$C$4:$C$835,'Q4 Setup'!$C$15),"" )</f>
        <v/>
      </c>
    </row>
    <row r="78" spans="2:13" ht="18.75" customHeight="1" x14ac:dyDescent="0.2">
      <c r="B78" s="53" t="s">
        <v>105</v>
      </c>
      <c r="C78" s="54" t="str">
        <f>'Q4 Setup'!$C$16</f>
        <v>Rep 10</v>
      </c>
      <c r="D78" s="55" t="str">
        <f>IFERROR(AVERAGEIFS('Q4 Daily Log'!$E$4:$E$835,'Q4 Daily Log'!$B$4:$B$835,"&gt;="&amp;DATE(2027,2,1),'Q4 Daily Log'!$B$4:$B$835,"&lt;="&amp;DATE(2027,2,5),'Q4 Daily Log'!$C$4:$C$835,'Q4 Setup'!$C$16),"")</f>
        <v/>
      </c>
      <c r="E78" s="56" t="str">
        <f>IFERROR(AVERAGEIFS('Q4 Daily Log'!$H$4:$H$835,'Q4 Daily Log'!$B$4:$B$835,"&gt;="&amp;DATE(2027,2,1),'Q4 Daily Log'!$B$4:$B$835,"&lt;="&amp;DATE(2027,2,5),'Q4 Daily Log'!$C$4:$C$835,'Q4 Setup'!$C$16),"")</f>
        <v/>
      </c>
      <c r="F78" s="57" t="str">
        <f>IFERROR(AVERAGEIFS('Q4 Daily Log'!$I$4:$I$835,'Q4 Daily Log'!$B$4:$B$835,"&gt;="&amp;DATE(2027,2,1),'Q4 Daily Log'!$B$4:$B$835,"&lt;="&amp;DATE(2027,2,5),'Q4 Daily Log'!$C$4:$C$835,'Q4 Setup'!$C$16),"")</f>
        <v/>
      </c>
      <c r="G78" s="56" t="str">
        <f>IFERROR(AVERAGEIFS('Q4 Daily Log'!$K$4:$K$835,'Q4 Daily Log'!$B$4:$B$835,"&gt;="&amp;DATE(2027,2,1),'Q4 Daily Log'!$B$4:$B$835,"&lt;="&amp;DATE(2027,2,5),'Q4 Daily Log'!$C$4:$C$835,'Q4 Setup'!$C$16),"")</f>
        <v/>
      </c>
      <c r="H78" s="55">
        <f>IFERROR(SUMIFS('Q4 Daily Log'!$E$4:$E$835,'Q4 Daily Log'!$B$4:$B$835,"&gt;="&amp;DATE(2027,2,1),'Q4 Daily Log'!$B$4:$B$835,"&lt;="&amp;DATE(2027,2,5),'Q4 Daily Log'!$C$4:$C$835,'Q4 Setup'!$C$16),"")</f>
        <v>0</v>
      </c>
      <c r="I78" s="57">
        <f>IFERROR(SUMIFS('Q4 Daily Log'!$I$4:$I$835,'Q4 Daily Log'!$B$4:$B$835,"&gt;="&amp;DATE(2027,2,1),'Q4 Daily Log'!$B$4:$B$835,"&lt;="&amp;DATE(2027,2,5),'Q4 Daily Log'!$C$4:$C$835,'Q4 Setup'!$C$16),"")</f>
        <v>0</v>
      </c>
      <c r="J78" s="55">
        <f>IFERROR(SUMIFS('Q4 Daily Log'!$L$4:$L$835,'Q4 Daily Log'!$B$4:$B$835,"&gt;="&amp;DATE(2027,2,1),'Q4 Daily Log'!$B$4:$B$835,"&lt;="&amp;DATE(2027,2,5),'Q4 Daily Log'!$C$4:$C$835,'Q4 Setup'!$C$16),"")</f>
        <v>0</v>
      </c>
      <c r="K78" s="55">
        <f>IFERROR(SUMIFS('Q4 Daily Log'!$M$4:$M$835,'Q4 Daily Log'!$B$4:$B$835,"&gt;="&amp;DATE(2027,2,1),'Q4 Daily Log'!$B$4:$B$835,"&lt;="&amp;DATE(2027,2,5),'Q4 Daily Log'!$C$4:$C$835,'Q4 Setup'!$C$16),"")</f>
        <v>0</v>
      </c>
      <c r="L78" s="29">
        <f>IFERROR(SUMIFS('Q4 Daily Log'!$N$4:$N$835,'Q4 Daily Log'!$B$4:$B$835,"&gt;="&amp;DATE(2027,2,1),'Q4 Daily Log'!$B$4:$B$835,"&lt;="&amp;DATE(2027,2,5),'Q4 Daily Log'!$C$4:$C$835,'Q4 Setup'!$C$16),"")</f>
        <v>0</v>
      </c>
      <c r="M78" s="56" t="str">
        <f>IFERROR(SUMIFS('Q4 Daily Log'!$N$4:$N$835,'Q4 Daily Log'!$B$4:$B$835,"&gt;="&amp;DATE(2027,2,1),'Q4 Daily Log'!$B$4:$B$835,"&lt;="&amp;DATE(2027,2,5),'Q4 Daily Log'!$C$4:$C$835,'Q4 Setup'!$C$16)/SUMIFS('Q4 Daily Log'!$O$4:$O$835,'Q4 Daily Log'!$B$4:$B$835,"&gt;="&amp;DATE(2027,2,1),'Q4 Daily Log'!$B$4:$B$835,"&lt;="&amp;DATE(2027,2,5),'Q4 Daily Log'!$C$4:$C$835,'Q4 Setup'!$C$16),"" )</f>
        <v/>
      </c>
    </row>
    <row r="79" spans="2:13" ht="18.75" customHeight="1" x14ac:dyDescent="0.2">
      <c r="B79" s="48" t="s">
        <v>105</v>
      </c>
      <c r="C79" s="49">
        <f>'Q4 Setup'!$C$17</f>
        <v>0</v>
      </c>
      <c r="D79" s="50" t="str">
        <f>IFERROR(AVERAGEIFS('Q4 Daily Log'!$E$4:$E$835,'Q4 Daily Log'!$B$4:$B$835,"&gt;="&amp;DATE(2027,2,1),'Q4 Daily Log'!$B$4:$B$835,"&lt;="&amp;DATE(2027,2,5),'Q4 Daily Log'!$C$4:$C$835,'Q4 Setup'!$C$17),"")</f>
        <v/>
      </c>
      <c r="E79" s="51" t="str">
        <f>IFERROR(AVERAGEIFS('Q4 Daily Log'!$H$4:$H$835,'Q4 Daily Log'!$B$4:$B$835,"&gt;="&amp;DATE(2027,2,1),'Q4 Daily Log'!$B$4:$B$835,"&lt;="&amp;DATE(2027,2,5),'Q4 Daily Log'!$C$4:$C$835,'Q4 Setup'!$C$17),"")</f>
        <v/>
      </c>
      <c r="F79" s="52" t="str">
        <f>IFERROR(AVERAGEIFS('Q4 Daily Log'!$I$4:$I$835,'Q4 Daily Log'!$B$4:$B$835,"&gt;="&amp;DATE(2027,2,1),'Q4 Daily Log'!$B$4:$B$835,"&lt;="&amp;DATE(2027,2,5),'Q4 Daily Log'!$C$4:$C$835,'Q4 Setup'!$C$17),"")</f>
        <v/>
      </c>
      <c r="G79" s="51" t="str">
        <f>IFERROR(AVERAGEIFS('Q4 Daily Log'!$K$4:$K$835,'Q4 Daily Log'!$B$4:$B$835,"&gt;="&amp;DATE(2027,2,1),'Q4 Daily Log'!$B$4:$B$835,"&lt;="&amp;DATE(2027,2,5),'Q4 Daily Log'!$C$4:$C$835,'Q4 Setup'!$C$17),"")</f>
        <v/>
      </c>
      <c r="H79" s="50">
        <f>IFERROR(SUMIFS('Q4 Daily Log'!$E$4:$E$835,'Q4 Daily Log'!$B$4:$B$835,"&gt;="&amp;DATE(2027,2,1),'Q4 Daily Log'!$B$4:$B$835,"&lt;="&amp;DATE(2027,2,5),'Q4 Daily Log'!$C$4:$C$835,'Q4 Setup'!$C$17),"")</f>
        <v>0</v>
      </c>
      <c r="I79" s="52">
        <f>IFERROR(SUMIFS('Q4 Daily Log'!$I$4:$I$835,'Q4 Daily Log'!$B$4:$B$835,"&gt;="&amp;DATE(2027,2,1),'Q4 Daily Log'!$B$4:$B$835,"&lt;="&amp;DATE(2027,2,5),'Q4 Daily Log'!$C$4:$C$835,'Q4 Setup'!$C$17),"")</f>
        <v>0</v>
      </c>
      <c r="J79" s="50">
        <f>IFERROR(SUMIFS('Q4 Daily Log'!$L$4:$L$835,'Q4 Daily Log'!$B$4:$B$835,"&gt;="&amp;DATE(2027,2,1),'Q4 Daily Log'!$B$4:$B$835,"&lt;="&amp;DATE(2027,2,5),'Q4 Daily Log'!$C$4:$C$835,'Q4 Setup'!$C$17),"")</f>
        <v>0</v>
      </c>
      <c r="K79" s="50">
        <f>IFERROR(SUMIFS('Q4 Daily Log'!$M$4:$M$835,'Q4 Daily Log'!$B$4:$B$835,"&gt;="&amp;DATE(2027,2,1),'Q4 Daily Log'!$B$4:$B$835,"&lt;="&amp;DATE(2027,2,5),'Q4 Daily Log'!$C$4:$C$835,'Q4 Setup'!$C$17),"")</f>
        <v>0</v>
      </c>
      <c r="L79" s="29">
        <f>IFERROR(SUMIFS('Q4 Daily Log'!$N$4:$N$835,'Q4 Daily Log'!$B$4:$B$835,"&gt;="&amp;DATE(2027,2,1),'Q4 Daily Log'!$B$4:$B$835,"&lt;="&amp;DATE(2027,2,5),'Q4 Daily Log'!$C$4:$C$835,'Q4 Setup'!$C$17),"")</f>
        <v>0</v>
      </c>
      <c r="M79" s="51" t="str">
        <f>IFERROR(SUMIFS('Q4 Daily Log'!$N$4:$N$835,'Q4 Daily Log'!$B$4:$B$835,"&gt;="&amp;DATE(2027,2,1),'Q4 Daily Log'!$B$4:$B$835,"&lt;="&amp;DATE(2027,2,5),'Q4 Daily Log'!$C$4:$C$835,'Q4 Setup'!$C$17)/SUMIFS('Q4 Daily Log'!$O$4:$O$835,'Q4 Daily Log'!$B$4:$B$835,"&gt;="&amp;DATE(2027,2,1),'Q4 Daily Log'!$B$4:$B$835,"&lt;="&amp;DATE(2027,2,5),'Q4 Daily Log'!$C$4:$C$835,'Q4 Setup'!$C$17),"" )</f>
        <v/>
      </c>
    </row>
    <row r="80" spans="2:13" ht="18.75" customHeight="1" x14ac:dyDescent="0.2">
      <c r="B80" s="53" t="s">
        <v>105</v>
      </c>
      <c r="C80" s="54">
        <f>'Q4 Setup'!$C$18</f>
        <v>0</v>
      </c>
      <c r="D80" s="55" t="str">
        <f>IFERROR(AVERAGEIFS('Q4 Daily Log'!$E$4:$E$835,'Q4 Daily Log'!$B$4:$B$835,"&gt;="&amp;DATE(2027,2,1),'Q4 Daily Log'!$B$4:$B$835,"&lt;="&amp;DATE(2027,2,5),'Q4 Daily Log'!$C$4:$C$835,'Q4 Setup'!$C$18),"")</f>
        <v/>
      </c>
      <c r="E80" s="56" t="str">
        <f>IFERROR(AVERAGEIFS('Q4 Daily Log'!$H$4:$H$835,'Q4 Daily Log'!$B$4:$B$835,"&gt;="&amp;DATE(2027,2,1),'Q4 Daily Log'!$B$4:$B$835,"&lt;="&amp;DATE(2027,2,5),'Q4 Daily Log'!$C$4:$C$835,'Q4 Setup'!$C$18),"")</f>
        <v/>
      </c>
      <c r="F80" s="57" t="str">
        <f>IFERROR(AVERAGEIFS('Q4 Daily Log'!$I$4:$I$835,'Q4 Daily Log'!$B$4:$B$835,"&gt;="&amp;DATE(2027,2,1),'Q4 Daily Log'!$B$4:$B$835,"&lt;="&amp;DATE(2027,2,5),'Q4 Daily Log'!$C$4:$C$835,'Q4 Setup'!$C$18),"")</f>
        <v/>
      </c>
      <c r="G80" s="56" t="str">
        <f>IFERROR(AVERAGEIFS('Q4 Daily Log'!$K$4:$K$835,'Q4 Daily Log'!$B$4:$B$835,"&gt;="&amp;DATE(2027,2,1),'Q4 Daily Log'!$B$4:$B$835,"&lt;="&amp;DATE(2027,2,5),'Q4 Daily Log'!$C$4:$C$835,'Q4 Setup'!$C$18),"")</f>
        <v/>
      </c>
      <c r="H80" s="55">
        <f>IFERROR(SUMIFS('Q4 Daily Log'!$E$4:$E$835,'Q4 Daily Log'!$B$4:$B$835,"&gt;="&amp;DATE(2027,2,1),'Q4 Daily Log'!$B$4:$B$835,"&lt;="&amp;DATE(2027,2,5),'Q4 Daily Log'!$C$4:$C$835,'Q4 Setup'!$C$18),"")</f>
        <v>0</v>
      </c>
      <c r="I80" s="57">
        <f>IFERROR(SUMIFS('Q4 Daily Log'!$I$4:$I$835,'Q4 Daily Log'!$B$4:$B$835,"&gt;="&amp;DATE(2027,2,1),'Q4 Daily Log'!$B$4:$B$835,"&lt;="&amp;DATE(2027,2,5),'Q4 Daily Log'!$C$4:$C$835,'Q4 Setup'!$C$18),"")</f>
        <v>0</v>
      </c>
      <c r="J80" s="55">
        <f>IFERROR(SUMIFS('Q4 Daily Log'!$L$4:$L$835,'Q4 Daily Log'!$B$4:$B$835,"&gt;="&amp;DATE(2027,2,1),'Q4 Daily Log'!$B$4:$B$835,"&lt;="&amp;DATE(2027,2,5),'Q4 Daily Log'!$C$4:$C$835,'Q4 Setup'!$C$18),"")</f>
        <v>0</v>
      </c>
      <c r="K80" s="55">
        <f>IFERROR(SUMIFS('Q4 Daily Log'!$M$4:$M$835,'Q4 Daily Log'!$B$4:$B$835,"&gt;="&amp;DATE(2027,2,1),'Q4 Daily Log'!$B$4:$B$835,"&lt;="&amp;DATE(2027,2,5),'Q4 Daily Log'!$C$4:$C$835,'Q4 Setup'!$C$18),"")</f>
        <v>0</v>
      </c>
      <c r="L80" s="29">
        <f>IFERROR(SUMIFS('Q4 Daily Log'!$N$4:$N$835,'Q4 Daily Log'!$B$4:$B$835,"&gt;="&amp;DATE(2027,2,1),'Q4 Daily Log'!$B$4:$B$835,"&lt;="&amp;DATE(2027,2,5),'Q4 Daily Log'!$C$4:$C$835,'Q4 Setup'!$C$18),"")</f>
        <v>0</v>
      </c>
      <c r="M80" s="56" t="str">
        <f>IFERROR(SUMIFS('Q4 Daily Log'!$N$4:$N$835,'Q4 Daily Log'!$B$4:$B$835,"&gt;="&amp;DATE(2027,2,1),'Q4 Daily Log'!$B$4:$B$835,"&lt;="&amp;DATE(2027,2,5),'Q4 Daily Log'!$C$4:$C$835,'Q4 Setup'!$C$18)/SUMIFS('Q4 Daily Log'!$O$4:$O$835,'Q4 Daily Log'!$B$4:$B$835,"&gt;="&amp;DATE(2027,2,1),'Q4 Daily Log'!$B$4:$B$835,"&lt;="&amp;DATE(2027,2,5),'Q4 Daily Log'!$C$4:$C$835,'Q4 Setup'!$C$18),"" )</f>
        <v/>
      </c>
    </row>
    <row r="81" spans="2:13" ht="18.75" customHeight="1" x14ac:dyDescent="0.2">
      <c r="B81" s="101" t="s">
        <v>106</v>
      </c>
      <c r="C81" s="101"/>
      <c r="D81" s="85" t="str">
        <f>IFERROR(AVERAGE(D69:D80),"")</f>
        <v/>
      </c>
      <c r="E81" s="86" t="str">
        <f>IFERROR(AVERAGE(E69:E80),"")</f>
        <v/>
      </c>
      <c r="F81" s="87" t="str">
        <f>IFERROR(AVERAGE(F69:F80),"")</f>
        <v/>
      </c>
      <c r="G81" s="86" t="str">
        <f>IFERROR(AVERAGE(G69:G80),"")</f>
        <v/>
      </c>
      <c r="H81" s="85">
        <f>IFERROR(SUM(H69:H80),"")</f>
        <v>0</v>
      </c>
      <c r="I81" s="88">
        <f>IFERROR(SUM(I69:I80),"")</f>
        <v>0</v>
      </c>
      <c r="J81" s="85">
        <f>IFERROR(SUM(J69:J80),"")</f>
        <v>0</v>
      </c>
      <c r="K81" s="85">
        <f>IFERROR(SUM(K69:K80),"")</f>
        <v>0</v>
      </c>
      <c r="L81" s="89">
        <f>IFERROR(SUM(L69:L80),"")</f>
        <v>0</v>
      </c>
      <c r="M81" s="86" t="str">
        <f>IFERROR(AVERAGE(M69:M80),"")</f>
        <v/>
      </c>
    </row>
    <row r="82" spans="2:13" ht="7.5" customHeight="1" x14ac:dyDescent="0.2"/>
    <row r="83" spans="2:13" ht="25.5" customHeight="1" x14ac:dyDescent="0.2">
      <c r="B83" s="100" t="s">
        <v>167</v>
      </c>
      <c r="C83" s="100"/>
      <c r="D83" s="83">
        <v>46426</v>
      </c>
      <c r="E83" s="83">
        <v>46430</v>
      </c>
      <c r="F83" s="84"/>
      <c r="G83" s="84"/>
      <c r="H83" s="84"/>
      <c r="I83" s="84"/>
      <c r="J83" s="84"/>
      <c r="K83" s="84"/>
      <c r="L83" s="84"/>
      <c r="M83" s="84"/>
    </row>
    <row r="84" spans="2:13" ht="36" customHeight="1" x14ac:dyDescent="0.2">
      <c r="B84" s="47" t="s">
        <v>60</v>
      </c>
      <c r="C84" s="47" t="s">
        <v>24</v>
      </c>
      <c r="D84" s="47" t="s">
        <v>61</v>
      </c>
      <c r="E84" s="47" t="s">
        <v>62</v>
      </c>
      <c r="F84" s="47" t="s">
        <v>63</v>
      </c>
      <c r="G84" s="47" t="s">
        <v>64</v>
      </c>
      <c r="H84" s="47" t="s">
        <v>65</v>
      </c>
      <c r="I84" s="47" t="s">
        <v>66</v>
      </c>
      <c r="J84" s="47" t="s">
        <v>67</v>
      </c>
      <c r="K84" s="47" t="s">
        <v>68</v>
      </c>
      <c r="L84" s="47" t="s">
        <v>69</v>
      </c>
      <c r="M84" s="47" t="s">
        <v>70</v>
      </c>
    </row>
    <row r="85" spans="2:13" ht="18.75" customHeight="1" x14ac:dyDescent="0.2">
      <c r="B85" s="48" t="s">
        <v>108</v>
      </c>
      <c r="C85" s="49" t="str">
        <f>'Q4 Setup'!$C$7</f>
        <v>Rep 1</v>
      </c>
      <c r="D85" s="50" t="str">
        <f>IFERROR(AVERAGEIFS('Q4 Daily Log'!$E$4:$E$835,'Q4 Daily Log'!$B$4:$B$835,"&gt;="&amp;DATE(2027,2,8),'Q4 Daily Log'!$B$4:$B$835,"&lt;="&amp;DATE(2027,2,12),'Q4 Daily Log'!$C$4:$C$835,'Q4 Setup'!$C$7),"")</f>
        <v/>
      </c>
      <c r="E85" s="51" t="str">
        <f>IFERROR(AVERAGEIFS('Q4 Daily Log'!$H$4:$H$835,'Q4 Daily Log'!$B$4:$B$835,"&gt;="&amp;DATE(2027,2,8),'Q4 Daily Log'!$B$4:$B$835,"&lt;="&amp;DATE(2027,2,12),'Q4 Daily Log'!$C$4:$C$835,'Q4 Setup'!$C$7),"")</f>
        <v/>
      </c>
      <c r="F85" s="52" t="str">
        <f>IFERROR(AVERAGEIFS('Q4 Daily Log'!$I$4:$I$835,'Q4 Daily Log'!$B$4:$B$835,"&gt;="&amp;DATE(2027,2,8),'Q4 Daily Log'!$B$4:$B$835,"&lt;="&amp;DATE(2027,2,12),'Q4 Daily Log'!$C$4:$C$835,'Q4 Setup'!$C$7),"")</f>
        <v/>
      </c>
      <c r="G85" s="51" t="str">
        <f>IFERROR(AVERAGEIFS('Q4 Daily Log'!$K$4:$K$835,'Q4 Daily Log'!$B$4:$B$835,"&gt;="&amp;DATE(2027,2,8),'Q4 Daily Log'!$B$4:$B$835,"&lt;="&amp;DATE(2027,2,12),'Q4 Daily Log'!$C$4:$C$835,'Q4 Setup'!$C$7),"")</f>
        <v/>
      </c>
      <c r="H85" s="50">
        <f>IFERROR(SUMIFS('Q4 Daily Log'!$E$4:$E$835,'Q4 Daily Log'!$B$4:$B$835,"&gt;="&amp;DATE(2027,2,8),'Q4 Daily Log'!$B$4:$B$835,"&lt;="&amp;DATE(2027,2,12),'Q4 Daily Log'!$C$4:$C$835,'Q4 Setup'!$C$7),"")</f>
        <v>0</v>
      </c>
      <c r="I85" s="52">
        <f>IFERROR(SUMIFS('Q4 Daily Log'!$I$4:$I$835,'Q4 Daily Log'!$B$4:$B$835,"&gt;="&amp;DATE(2027,2,8),'Q4 Daily Log'!$B$4:$B$835,"&lt;="&amp;DATE(2027,2,12),'Q4 Daily Log'!$C$4:$C$835,'Q4 Setup'!$C$7),"")</f>
        <v>0</v>
      </c>
      <c r="J85" s="50">
        <f>IFERROR(SUMIFS('Q4 Daily Log'!$L$4:$L$835,'Q4 Daily Log'!$B$4:$B$835,"&gt;="&amp;DATE(2027,2,8),'Q4 Daily Log'!$B$4:$B$835,"&lt;="&amp;DATE(2027,2,12),'Q4 Daily Log'!$C$4:$C$835,'Q4 Setup'!$C$7),"")</f>
        <v>0</v>
      </c>
      <c r="K85" s="50">
        <f>IFERROR(SUMIFS('Q4 Daily Log'!$M$4:$M$835,'Q4 Daily Log'!$B$4:$B$835,"&gt;="&amp;DATE(2027,2,8),'Q4 Daily Log'!$B$4:$B$835,"&lt;="&amp;DATE(2027,2,12),'Q4 Daily Log'!$C$4:$C$835,'Q4 Setup'!$C$7),"")</f>
        <v>0</v>
      </c>
      <c r="L85" s="29">
        <f>IFERROR(SUMIFS('Q4 Daily Log'!$N$4:$N$835,'Q4 Daily Log'!$B$4:$B$835,"&gt;="&amp;DATE(2027,2,8),'Q4 Daily Log'!$B$4:$B$835,"&lt;="&amp;DATE(2027,2,12),'Q4 Daily Log'!$C$4:$C$835,'Q4 Setup'!$C$7),"")</f>
        <v>0</v>
      </c>
      <c r="M85" s="51" t="str">
        <f>IFERROR(SUMIFS('Q4 Daily Log'!$N$4:$N$835,'Q4 Daily Log'!$B$4:$B$835,"&gt;="&amp;DATE(2027,2,8),'Q4 Daily Log'!$B$4:$B$835,"&lt;="&amp;DATE(2027,2,12),'Q4 Daily Log'!$C$4:$C$835,'Q4 Setup'!$C$7)/SUMIFS('Q4 Daily Log'!$O$4:$O$835,'Q4 Daily Log'!$B$4:$B$835,"&gt;="&amp;DATE(2027,2,8),'Q4 Daily Log'!$B$4:$B$835,"&lt;="&amp;DATE(2027,2,12),'Q4 Daily Log'!$C$4:$C$835,'Q4 Setup'!$C$7),"" )</f>
        <v/>
      </c>
    </row>
    <row r="86" spans="2:13" ht="18.75" customHeight="1" x14ac:dyDescent="0.2">
      <c r="B86" s="53" t="s">
        <v>108</v>
      </c>
      <c r="C86" s="54" t="str">
        <f>'Q4 Setup'!$C$8</f>
        <v>Rep 2</v>
      </c>
      <c r="D86" s="55" t="str">
        <f>IFERROR(AVERAGEIFS('Q4 Daily Log'!$E$4:$E$835,'Q4 Daily Log'!$B$4:$B$835,"&gt;="&amp;DATE(2027,2,8),'Q4 Daily Log'!$B$4:$B$835,"&lt;="&amp;DATE(2027,2,12),'Q4 Daily Log'!$C$4:$C$835,'Q4 Setup'!$C$8),"")</f>
        <v/>
      </c>
      <c r="E86" s="56" t="str">
        <f>IFERROR(AVERAGEIFS('Q4 Daily Log'!$H$4:$H$835,'Q4 Daily Log'!$B$4:$B$835,"&gt;="&amp;DATE(2027,2,8),'Q4 Daily Log'!$B$4:$B$835,"&lt;="&amp;DATE(2027,2,12),'Q4 Daily Log'!$C$4:$C$835,'Q4 Setup'!$C$8),"")</f>
        <v/>
      </c>
      <c r="F86" s="57" t="str">
        <f>IFERROR(AVERAGEIFS('Q4 Daily Log'!$I$4:$I$835,'Q4 Daily Log'!$B$4:$B$835,"&gt;="&amp;DATE(2027,2,8),'Q4 Daily Log'!$B$4:$B$835,"&lt;="&amp;DATE(2027,2,12),'Q4 Daily Log'!$C$4:$C$835,'Q4 Setup'!$C$8),"")</f>
        <v/>
      </c>
      <c r="G86" s="56" t="str">
        <f>IFERROR(AVERAGEIFS('Q4 Daily Log'!$K$4:$K$835,'Q4 Daily Log'!$B$4:$B$835,"&gt;="&amp;DATE(2027,2,8),'Q4 Daily Log'!$B$4:$B$835,"&lt;="&amp;DATE(2027,2,12),'Q4 Daily Log'!$C$4:$C$835,'Q4 Setup'!$C$8),"")</f>
        <v/>
      </c>
      <c r="H86" s="55">
        <f>IFERROR(SUMIFS('Q4 Daily Log'!$E$4:$E$835,'Q4 Daily Log'!$B$4:$B$835,"&gt;="&amp;DATE(2027,2,8),'Q4 Daily Log'!$B$4:$B$835,"&lt;="&amp;DATE(2027,2,12),'Q4 Daily Log'!$C$4:$C$835,'Q4 Setup'!$C$8),"")</f>
        <v>0</v>
      </c>
      <c r="I86" s="57">
        <f>IFERROR(SUMIFS('Q4 Daily Log'!$I$4:$I$835,'Q4 Daily Log'!$B$4:$B$835,"&gt;="&amp;DATE(2027,2,8),'Q4 Daily Log'!$B$4:$B$835,"&lt;="&amp;DATE(2027,2,12),'Q4 Daily Log'!$C$4:$C$835,'Q4 Setup'!$C$8),"")</f>
        <v>0</v>
      </c>
      <c r="J86" s="55">
        <f>IFERROR(SUMIFS('Q4 Daily Log'!$L$4:$L$835,'Q4 Daily Log'!$B$4:$B$835,"&gt;="&amp;DATE(2027,2,8),'Q4 Daily Log'!$B$4:$B$835,"&lt;="&amp;DATE(2027,2,12),'Q4 Daily Log'!$C$4:$C$835,'Q4 Setup'!$C$8),"")</f>
        <v>0</v>
      </c>
      <c r="K86" s="55">
        <f>IFERROR(SUMIFS('Q4 Daily Log'!$M$4:$M$835,'Q4 Daily Log'!$B$4:$B$835,"&gt;="&amp;DATE(2027,2,8),'Q4 Daily Log'!$B$4:$B$835,"&lt;="&amp;DATE(2027,2,12),'Q4 Daily Log'!$C$4:$C$835,'Q4 Setup'!$C$8),"")</f>
        <v>0</v>
      </c>
      <c r="L86" s="29">
        <f>IFERROR(SUMIFS('Q4 Daily Log'!$N$4:$N$835,'Q4 Daily Log'!$B$4:$B$835,"&gt;="&amp;DATE(2027,2,8),'Q4 Daily Log'!$B$4:$B$835,"&lt;="&amp;DATE(2027,2,12),'Q4 Daily Log'!$C$4:$C$835,'Q4 Setup'!$C$8),"")</f>
        <v>0</v>
      </c>
      <c r="M86" s="56" t="str">
        <f>IFERROR(SUMIFS('Q4 Daily Log'!$N$4:$N$835,'Q4 Daily Log'!$B$4:$B$835,"&gt;="&amp;DATE(2027,2,8),'Q4 Daily Log'!$B$4:$B$835,"&lt;="&amp;DATE(2027,2,12),'Q4 Daily Log'!$C$4:$C$835,'Q4 Setup'!$C$8)/SUMIFS('Q4 Daily Log'!$O$4:$O$835,'Q4 Daily Log'!$B$4:$B$835,"&gt;="&amp;DATE(2027,2,8),'Q4 Daily Log'!$B$4:$B$835,"&lt;="&amp;DATE(2027,2,12),'Q4 Daily Log'!$C$4:$C$835,'Q4 Setup'!$C$8),"" )</f>
        <v/>
      </c>
    </row>
    <row r="87" spans="2:13" ht="18.75" customHeight="1" x14ac:dyDescent="0.2">
      <c r="B87" s="48" t="s">
        <v>108</v>
      </c>
      <c r="C87" s="49" t="str">
        <f>'Q4 Setup'!$C$9</f>
        <v>Rep 3</v>
      </c>
      <c r="D87" s="50" t="str">
        <f>IFERROR(AVERAGEIFS('Q4 Daily Log'!$E$4:$E$835,'Q4 Daily Log'!$B$4:$B$835,"&gt;="&amp;DATE(2027,2,8),'Q4 Daily Log'!$B$4:$B$835,"&lt;="&amp;DATE(2027,2,12),'Q4 Daily Log'!$C$4:$C$835,'Q4 Setup'!$C$9),"")</f>
        <v/>
      </c>
      <c r="E87" s="51" t="str">
        <f>IFERROR(AVERAGEIFS('Q4 Daily Log'!$H$4:$H$835,'Q4 Daily Log'!$B$4:$B$835,"&gt;="&amp;DATE(2027,2,8),'Q4 Daily Log'!$B$4:$B$835,"&lt;="&amp;DATE(2027,2,12),'Q4 Daily Log'!$C$4:$C$835,'Q4 Setup'!$C$9),"")</f>
        <v/>
      </c>
      <c r="F87" s="52" t="str">
        <f>IFERROR(AVERAGEIFS('Q4 Daily Log'!$I$4:$I$835,'Q4 Daily Log'!$B$4:$B$835,"&gt;="&amp;DATE(2027,2,8),'Q4 Daily Log'!$B$4:$B$835,"&lt;="&amp;DATE(2027,2,12),'Q4 Daily Log'!$C$4:$C$835,'Q4 Setup'!$C$9),"")</f>
        <v/>
      </c>
      <c r="G87" s="51" t="str">
        <f>IFERROR(AVERAGEIFS('Q4 Daily Log'!$K$4:$K$835,'Q4 Daily Log'!$B$4:$B$835,"&gt;="&amp;DATE(2027,2,8),'Q4 Daily Log'!$B$4:$B$835,"&lt;="&amp;DATE(2027,2,12),'Q4 Daily Log'!$C$4:$C$835,'Q4 Setup'!$C$9),"")</f>
        <v/>
      </c>
      <c r="H87" s="50">
        <f>IFERROR(SUMIFS('Q4 Daily Log'!$E$4:$E$835,'Q4 Daily Log'!$B$4:$B$835,"&gt;="&amp;DATE(2027,2,8),'Q4 Daily Log'!$B$4:$B$835,"&lt;="&amp;DATE(2027,2,12),'Q4 Daily Log'!$C$4:$C$835,'Q4 Setup'!$C$9),"")</f>
        <v>0</v>
      </c>
      <c r="I87" s="52">
        <f>IFERROR(SUMIFS('Q4 Daily Log'!$I$4:$I$835,'Q4 Daily Log'!$B$4:$B$835,"&gt;="&amp;DATE(2027,2,8),'Q4 Daily Log'!$B$4:$B$835,"&lt;="&amp;DATE(2027,2,12),'Q4 Daily Log'!$C$4:$C$835,'Q4 Setup'!$C$9),"")</f>
        <v>0</v>
      </c>
      <c r="J87" s="50">
        <f>IFERROR(SUMIFS('Q4 Daily Log'!$L$4:$L$835,'Q4 Daily Log'!$B$4:$B$835,"&gt;="&amp;DATE(2027,2,8),'Q4 Daily Log'!$B$4:$B$835,"&lt;="&amp;DATE(2027,2,12),'Q4 Daily Log'!$C$4:$C$835,'Q4 Setup'!$C$9),"")</f>
        <v>0</v>
      </c>
      <c r="K87" s="50">
        <f>IFERROR(SUMIFS('Q4 Daily Log'!$M$4:$M$835,'Q4 Daily Log'!$B$4:$B$835,"&gt;="&amp;DATE(2027,2,8),'Q4 Daily Log'!$B$4:$B$835,"&lt;="&amp;DATE(2027,2,12),'Q4 Daily Log'!$C$4:$C$835,'Q4 Setup'!$C$9),"")</f>
        <v>0</v>
      </c>
      <c r="L87" s="29">
        <f>IFERROR(SUMIFS('Q4 Daily Log'!$N$4:$N$835,'Q4 Daily Log'!$B$4:$B$835,"&gt;="&amp;DATE(2027,2,8),'Q4 Daily Log'!$B$4:$B$835,"&lt;="&amp;DATE(2027,2,12),'Q4 Daily Log'!$C$4:$C$835,'Q4 Setup'!$C$9),"")</f>
        <v>0</v>
      </c>
      <c r="M87" s="51" t="str">
        <f>IFERROR(SUMIFS('Q4 Daily Log'!$N$4:$N$835,'Q4 Daily Log'!$B$4:$B$835,"&gt;="&amp;DATE(2027,2,8),'Q4 Daily Log'!$B$4:$B$835,"&lt;="&amp;DATE(2027,2,12),'Q4 Daily Log'!$C$4:$C$835,'Q4 Setup'!$C$9)/SUMIFS('Q4 Daily Log'!$O$4:$O$835,'Q4 Daily Log'!$B$4:$B$835,"&gt;="&amp;DATE(2027,2,8),'Q4 Daily Log'!$B$4:$B$835,"&lt;="&amp;DATE(2027,2,12),'Q4 Daily Log'!$C$4:$C$835,'Q4 Setup'!$C$9),"" )</f>
        <v/>
      </c>
    </row>
    <row r="88" spans="2:13" ht="18.75" customHeight="1" x14ac:dyDescent="0.2">
      <c r="B88" s="53" t="s">
        <v>108</v>
      </c>
      <c r="C88" s="54" t="str">
        <f>'Q4 Setup'!$C$10</f>
        <v>Rep 4</v>
      </c>
      <c r="D88" s="55" t="str">
        <f>IFERROR(AVERAGEIFS('Q4 Daily Log'!$E$4:$E$835,'Q4 Daily Log'!$B$4:$B$835,"&gt;="&amp;DATE(2027,2,8),'Q4 Daily Log'!$B$4:$B$835,"&lt;="&amp;DATE(2027,2,12),'Q4 Daily Log'!$C$4:$C$835,'Q4 Setup'!$C$10),"")</f>
        <v/>
      </c>
      <c r="E88" s="56" t="str">
        <f>IFERROR(AVERAGEIFS('Q4 Daily Log'!$H$4:$H$835,'Q4 Daily Log'!$B$4:$B$835,"&gt;="&amp;DATE(2027,2,8),'Q4 Daily Log'!$B$4:$B$835,"&lt;="&amp;DATE(2027,2,12),'Q4 Daily Log'!$C$4:$C$835,'Q4 Setup'!$C$10),"")</f>
        <v/>
      </c>
      <c r="F88" s="57" t="str">
        <f>IFERROR(AVERAGEIFS('Q4 Daily Log'!$I$4:$I$835,'Q4 Daily Log'!$B$4:$B$835,"&gt;="&amp;DATE(2027,2,8),'Q4 Daily Log'!$B$4:$B$835,"&lt;="&amp;DATE(2027,2,12),'Q4 Daily Log'!$C$4:$C$835,'Q4 Setup'!$C$10),"")</f>
        <v/>
      </c>
      <c r="G88" s="56" t="str">
        <f>IFERROR(AVERAGEIFS('Q4 Daily Log'!$K$4:$K$835,'Q4 Daily Log'!$B$4:$B$835,"&gt;="&amp;DATE(2027,2,8),'Q4 Daily Log'!$B$4:$B$835,"&lt;="&amp;DATE(2027,2,12),'Q4 Daily Log'!$C$4:$C$835,'Q4 Setup'!$C$10),"")</f>
        <v/>
      </c>
      <c r="H88" s="55">
        <f>IFERROR(SUMIFS('Q4 Daily Log'!$E$4:$E$835,'Q4 Daily Log'!$B$4:$B$835,"&gt;="&amp;DATE(2027,2,8),'Q4 Daily Log'!$B$4:$B$835,"&lt;="&amp;DATE(2027,2,12),'Q4 Daily Log'!$C$4:$C$835,'Q4 Setup'!$C$10),"")</f>
        <v>0</v>
      </c>
      <c r="I88" s="57">
        <f>IFERROR(SUMIFS('Q4 Daily Log'!$I$4:$I$835,'Q4 Daily Log'!$B$4:$B$835,"&gt;="&amp;DATE(2027,2,8),'Q4 Daily Log'!$B$4:$B$835,"&lt;="&amp;DATE(2027,2,12),'Q4 Daily Log'!$C$4:$C$835,'Q4 Setup'!$C$10),"")</f>
        <v>0</v>
      </c>
      <c r="J88" s="55">
        <f>IFERROR(SUMIFS('Q4 Daily Log'!$L$4:$L$835,'Q4 Daily Log'!$B$4:$B$835,"&gt;="&amp;DATE(2027,2,8),'Q4 Daily Log'!$B$4:$B$835,"&lt;="&amp;DATE(2027,2,12),'Q4 Daily Log'!$C$4:$C$835,'Q4 Setup'!$C$10),"")</f>
        <v>0</v>
      </c>
      <c r="K88" s="55">
        <f>IFERROR(SUMIFS('Q4 Daily Log'!$M$4:$M$835,'Q4 Daily Log'!$B$4:$B$835,"&gt;="&amp;DATE(2027,2,8),'Q4 Daily Log'!$B$4:$B$835,"&lt;="&amp;DATE(2027,2,12),'Q4 Daily Log'!$C$4:$C$835,'Q4 Setup'!$C$10),"")</f>
        <v>0</v>
      </c>
      <c r="L88" s="29">
        <f>IFERROR(SUMIFS('Q4 Daily Log'!$N$4:$N$835,'Q4 Daily Log'!$B$4:$B$835,"&gt;="&amp;DATE(2027,2,8),'Q4 Daily Log'!$B$4:$B$835,"&lt;="&amp;DATE(2027,2,12),'Q4 Daily Log'!$C$4:$C$835,'Q4 Setup'!$C$10),"")</f>
        <v>0</v>
      </c>
      <c r="M88" s="56" t="str">
        <f>IFERROR(SUMIFS('Q4 Daily Log'!$N$4:$N$835,'Q4 Daily Log'!$B$4:$B$835,"&gt;="&amp;DATE(2027,2,8),'Q4 Daily Log'!$B$4:$B$835,"&lt;="&amp;DATE(2027,2,12),'Q4 Daily Log'!$C$4:$C$835,'Q4 Setup'!$C$10)/SUMIFS('Q4 Daily Log'!$O$4:$O$835,'Q4 Daily Log'!$B$4:$B$835,"&gt;="&amp;DATE(2027,2,8),'Q4 Daily Log'!$B$4:$B$835,"&lt;="&amp;DATE(2027,2,12),'Q4 Daily Log'!$C$4:$C$835,'Q4 Setup'!$C$10),"" )</f>
        <v/>
      </c>
    </row>
    <row r="89" spans="2:13" ht="18.75" customHeight="1" x14ac:dyDescent="0.2">
      <c r="B89" s="48" t="s">
        <v>108</v>
      </c>
      <c r="C89" s="49" t="str">
        <f>'Q4 Setup'!$C$11</f>
        <v>Rep 5</v>
      </c>
      <c r="D89" s="50" t="str">
        <f>IFERROR(AVERAGEIFS('Q4 Daily Log'!$E$4:$E$835,'Q4 Daily Log'!$B$4:$B$835,"&gt;="&amp;DATE(2027,2,8),'Q4 Daily Log'!$B$4:$B$835,"&lt;="&amp;DATE(2027,2,12),'Q4 Daily Log'!$C$4:$C$835,'Q4 Setup'!$C$11),"")</f>
        <v/>
      </c>
      <c r="E89" s="51" t="str">
        <f>IFERROR(AVERAGEIFS('Q4 Daily Log'!$H$4:$H$835,'Q4 Daily Log'!$B$4:$B$835,"&gt;="&amp;DATE(2027,2,8),'Q4 Daily Log'!$B$4:$B$835,"&lt;="&amp;DATE(2027,2,12),'Q4 Daily Log'!$C$4:$C$835,'Q4 Setup'!$C$11),"")</f>
        <v/>
      </c>
      <c r="F89" s="52" t="str">
        <f>IFERROR(AVERAGEIFS('Q4 Daily Log'!$I$4:$I$835,'Q4 Daily Log'!$B$4:$B$835,"&gt;="&amp;DATE(2027,2,8),'Q4 Daily Log'!$B$4:$B$835,"&lt;="&amp;DATE(2027,2,12),'Q4 Daily Log'!$C$4:$C$835,'Q4 Setup'!$C$11),"")</f>
        <v/>
      </c>
      <c r="G89" s="51" t="str">
        <f>IFERROR(AVERAGEIFS('Q4 Daily Log'!$K$4:$K$835,'Q4 Daily Log'!$B$4:$B$835,"&gt;="&amp;DATE(2027,2,8),'Q4 Daily Log'!$B$4:$B$835,"&lt;="&amp;DATE(2027,2,12),'Q4 Daily Log'!$C$4:$C$835,'Q4 Setup'!$C$11),"")</f>
        <v/>
      </c>
      <c r="H89" s="50">
        <f>IFERROR(SUMIFS('Q4 Daily Log'!$E$4:$E$835,'Q4 Daily Log'!$B$4:$B$835,"&gt;="&amp;DATE(2027,2,8),'Q4 Daily Log'!$B$4:$B$835,"&lt;="&amp;DATE(2027,2,12),'Q4 Daily Log'!$C$4:$C$835,'Q4 Setup'!$C$11),"")</f>
        <v>0</v>
      </c>
      <c r="I89" s="52">
        <f>IFERROR(SUMIFS('Q4 Daily Log'!$I$4:$I$835,'Q4 Daily Log'!$B$4:$B$835,"&gt;="&amp;DATE(2027,2,8),'Q4 Daily Log'!$B$4:$B$835,"&lt;="&amp;DATE(2027,2,12),'Q4 Daily Log'!$C$4:$C$835,'Q4 Setup'!$C$11),"")</f>
        <v>0</v>
      </c>
      <c r="J89" s="50">
        <f>IFERROR(SUMIFS('Q4 Daily Log'!$L$4:$L$835,'Q4 Daily Log'!$B$4:$B$835,"&gt;="&amp;DATE(2027,2,8),'Q4 Daily Log'!$B$4:$B$835,"&lt;="&amp;DATE(2027,2,12),'Q4 Daily Log'!$C$4:$C$835,'Q4 Setup'!$C$11),"")</f>
        <v>0</v>
      </c>
      <c r="K89" s="50">
        <f>IFERROR(SUMIFS('Q4 Daily Log'!$M$4:$M$835,'Q4 Daily Log'!$B$4:$B$835,"&gt;="&amp;DATE(2027,2,8),'Q4 Daily Log'!$B$4:$B$835,"&lt;="&amp;DATE(2027,2,12),'Q4 Daily Log'!$C$4:$C$835,'Q4 Setup'!$C$11),"")</f>
        <v>0</v>
      </c>
      <c r="L89" s="29">
        <f>IFERROR(SUMIFS('Q4 Daily Log'!$N$4:$N$835,'Q4 Daily Log'!$B$4:$B$835,"&gt;="&amp;DATE(2027,2,8),'Q4 Daily Log'!$B$4:$B$835,"&lt;="&amp;DATE(2027,2,12),'Q4 Daily Log'!$C$4:$C$835,'Q4 Setup'!$C$11),"")</f>
        <v>0</v>
      </c>
      <c r="M89" s="51" t="str">
        <f>IFERROR(SUMIFS('Q4 Daily Log'!$N$4:$N$835,'Q4 Daily Log'!$B$4:$B$835,"&gt;="&amp;DATE(2027,2,8),'Q4 Daily Log'!$B$4:$B$835,"&lt;="&amp;DATE(2027,2,12),'Q4 Daily Log'!$C$4:$C$835,'Q4 Setup'!$C$11)/SUMIFS('Q4 Daily Log'!$O$4:$O$835,'Q4 Daily Log'!$B$4:$B$835,"&gt;="&amp;DATE(2027,2,8),'Q4 Daily Log'!$B$4:$B$835,"&lt;="&amp;DATE(2027,2,12),'Q4 Daily Log'!$C$4:$C$835,'Q4 Setup'!$C$11),"" )</f>
        <v/>
      </c>
    </row>
    <row r="90" spans="2:13" ht="18.75" customHeight="1" x14ac:dyDescent="0.2">
      <c r="B90" s="53" t="s">
        <v>108</v>
      </c>
      <c r="C90" s="54" t="str">
        <f>'Q4 Setup'!$C$12</f>
        <v>Rep 6</v>
      </c>
      <c r="D90" s="55" t="str">
        <f>IFERROR(AVERAGEIFS('Q4 Daily Log'!$E$4:$E$835,'Q4 Daily Log'!$B$4:$B$835,"&gt;="&amp;DATE(2027,2,8),'Q4 Daily Log'!$B$4:$B$835,"&lt;="&amp;DATE(2027,2,12),'Q4 Daily Log'!$C$4:$C$835,'Q4 Setup'!$C$12),"")</f>
        <v/>
      </c>
      <c r="E90" s="56" t="str">
        <f>IFERROR(AVERAGEIFS('Q4 Daily Log'!$H$4:$H$835,'Q4 Daily Log'!$B$4:$B$835,"&gt;="&amp;DATE(2027,2,8),'Q4 Daily Log'!$B$4:$B$835,"&lt;="&amp;DATE(2027,2,12),'Q4 Daily Log'!$C$4:$C$835,'Q4 Setup'!$C$12),"")</f>
        <v/>
      </c>
      <c r="F90" s="57" t="str">
        <f>IFERROR(AVERAGEIFS('Q4 Daily Log'!$I$4:$I$835,'Q4 Daily Log'!$B$4:$B$835,"&gt;="&amp;DATE(2027,2,8),'Q4 Daily Log'!$B$4:$B$835,"&lt;="&amp;DATE(2027,2,12),'Q4 Daily Log'!$C$4:$C$835,'Q4 Setup'!$C$12),"")</f>
        <v/>
      </c>
      <c r="G90" s="56" t="str">
        <f>IFERROR(AVERAGEIFS('Q4 Daily Log'!$K$4:$K$835,'Q4 Daily Log'!$B$4:$B$835,"&gt;="&amp;DATE(2027,2,8),'Q4 Daily Log'!$B$4:$B$835,"&lt;="&amp;DATE(2027,2,12),'Q4 Daily Log'!$C$4:$C$835,'Q4 Setup'!$C$12),"")</f>
        <v/>
      </c>
      <c r="H90" s="55">
        <f>IFERROR(SUMIFS('Q4 Daily Log'!$E$4:$E$835,'Q4 Daily Log'!$B$4:$B$835,"&gt;="&amp;DATE(2027,2,8),'Q4 Daily Log'!$B$4:$B$835,"&lt;="&amp;DATE(2027,2,12),'Q4 Daily Log'!$C$4:$C$835,'Q4 Setup'!$C$12),"")</f>
        <v>0</v>
      </c>
      <c r="I90" s="57">
        <f>IFERROR(SUMIFS('Q4 Daily Log'!$I$4:$I$835,'Q4 Daily Log'!$B$4:$B$835,"&gt;="&amp;DATE(2027,2,8),'Q4 Daily Log'!$B$4:$B$835,"&lt;="&amp;DATE(2027,2,12),'Q4 Daily Log'!$C$4:$C$835,'Q4 Setup'!$C$12),"")</f>
        <v>0</v>
      </c>
      <c r="J90" s="55">
        <f>IFERROR(SUMIFS('Q4 Daily Log'!$L$4:$L$835,'Q4 Daily Log'!$B$4:$B$835,"&gt;="&amp;DATE(2027,2,8),'Q4 Daily Log'!$B$4:$B$835,"&lt;="&amp;DATE(2027,2,12),'Q4 Daily Log'!$C$4:$C$835,'Q4 Setup'!$C$12),"")</f>
        <v>0</v>
      </c>
      <c r="K90" s="55">
        <f>IFERROR(SUMIFS('Q4 Daily Log'!$M$4:$M$835,'Q4 Daily Log'!$B$4:$B$835,"&gt;="&amp;DATE(2027,2,8),'Q4 Daily Log'!$B$4:$B$835,"&lt;="&amp;DATE(2027,2,12),'Q4 Daily Log'!$C$4:$C$835,'Q4 Setup'!$C$12),"")</f>
        <v>0</v>
      </c>
      <c r="L90" s="29">
        <f>IFERROR(SUMIFS('Q4 Daily Log'!$N$4:$N$835,'Q4 Daily Log'!$B$4:$B$835,"&gt;="&amp;DATE(2027,2,8),'Q4 Daily Log'!$B$4:$B$835,"&lt;="&amp;DATE(2027,2,12),'Q4 Daily Log'!$C$4:$C$835,'Q4 Setup'!$C$12),"")</f>
        <v>0</v>
      </c>
      <c r="M90" s="56" t="str">
        <f>IFERROR(SUMIFS('Q4 Daily Log'!$N$4:$N$835,'Q4 Daily Log'!$B$4:$B$835,"&gt;="&amp;DATE(2027,2,8),'Q4 Daily Log'!$B$4:$B$835,"&lt;="&amp;DATE(2027,2,12),'Q4 Daily Log'!$C$4:$C$835,'Q4 Setup'!$C$12)/SUMIFS('Q4 Daily Log'!$O$4:$O$835,'Q4 Daily Log'!$B$4:$B$835,"&gt;="&amp;DATE(2027,2,8),'Q4 Daily Log'!$B$4:$B$835,"&lt;="&amp;DATE(2027,2,12),'Q4 Daily Log'!$C$4:$C$835,'Q4 Setup'!$C$12),"" )</f>
        <v/>
      </c>
    </row>
    <row r="91" spans="2:13" ht="18.75" customHeight="1" x14ac:dyDescent="0.2">
      <c r="B91" s="48" t="s">
        <v>108</v>
      </c>
      <c r="C91" s="49" t="str">
        <f>'Q4 Setup'!$C$13</f>
        <v>Rep 7</v>
      </c>
      <c r="D91" s="50" t="str">
        <f>IFERROR(AVERAGEIFS('Q4 Daily Log'!$E$4:$E$835,'Q4 Daily Log'!$B$4:$B$835,"&gt;="&amp;DATE(2027,2,8),'Q4 Daily Log'!$B$4:$B$835,"&lt;="&amp;DATE(2027,2,12),'Q4 Daily Log'!$C$4:$C$835,'Q4 Setup'!$C$13),"")</f>
        <v/>
      </c>
      <c r="E91" s="51" t="str">
        <f>IFERROR(AVERAGEIFS('Q4 Daily Log'!$H$4:$H$835,'Q4 Daily Log'!$B$4:$B$835,"&gt;="&amp;DATE(2027,2,8),'Q4 Daily Log'!$B$4:$B$835,"&lt;="&amp;DATE(2027,2,12),'Q4 Daily Log'!$C$4:$C$835,'Q4 Setup'!$C$13),"")</f>
        <v/>
      </c>
      <c r="F91" s="52" t="str">
        <f>IFERROR(AVERAGEIFS('Q4 Daily Log'!$I$4:$I$835,'Q4 Daily Log'!$B$4:$B$835,"&gt;="&amp;DATE(2027,2,8),'Q4 Daily Log'!$B$4:$B$835,"&lt;="&amp;DATE(2027,2,12),'Q4 Daily Log'!$C$4:$C$835,'Q4 Setup'!$C$13),"")</f>
        <v/>
      </c>
      <c r="G91" s="51" t="str">
        <f>IFERROR(AVERAGEIFS('Q4 Daily Log'!$K$4:$K$835,'Q4 Daily Log'!$B$4:$B$835,"&gt;="&amp;DATE(2027,2,8),'Q4 Daily Log'!$B$4:$B$835,"&lt;="&amp;DATE(2027,2,12),'Q4 Daily Log'!$C$4:$C$835,'Q4 Setup'!$C$13),"")</f>
        <v/>
      </c>
      <c r="H91" s="50">
        <f>IFERROR(SUMIFS('Q4 Daily Log'!$E$4:$E$835,'Q4 Daily Log'!$B$4:$B$835,"&gt;="&amp;DATE(2027,2,8),'Q4 Daily Log'!$B$4:$B$835,"&lt;="&amp;DATE(2027,2,12),'Q4 Daily Log'!$C$4:$C$835,'Q4 Setup'!$C$13),"")</f>
        <v>0</v>
      </c>
      <c r="I91" s="52">
        <f>IFERROR(SUMIFS('Q4 Daily Log'!$I$4:$I$835,'Q4 Daily Log'!$B$4:$B$835,"&gt;="&amp;DATE(2027,2,8),'Q4 Daily Log'!$B$4:$B$835,"&lt;="&amp;DATE(2027,2,12),'Q4 Daily Log'!$C$4:$C$835,'Q4 Setup'!$C$13),"")</f>
        <v>0</v>
      </c>
      <c r="J91" s="50">
        <f>IFERROR(SUMIFS('Q4 Daily Log'!$L$4:$L$835,'Q4 Daily Log'!$B$4:$B$835,"&gt;="&amp;DATE(2027,2,8),'Q4 Daily Log'!$B$4:$B$835,"&lt;="&amp;DATE(2027,2,12),'Q4 Daily Log'!$C$4:$C$835,'Q4 Setup'!$C$13),"")</f>
        <v>0</v>
      </c>
      <c r="K91" s="50">
        <f>IFERROR(SUMIFS('Q4 Daily Log'!$M$4:$M$835,'Q4 Daily Log'!$B$4:$B$835,"&gt;="&amp;DATE(2027,2,8),'Q4 Daily Log'!$B$4:$B$835,"&lt;="&amp;DATE(2027,2,12),'Q4 Daily Log'!$C$4:$C$835,'Q4 Setup'!$C$13),"")</f>
        <v>0</v>
      </c>
      <c r="L91" s="29">
        <f>IFERROR(SUMIFS('Q4 Daily Log'!$N$4:$N$835,'Q4 Daily Log'!$B$4:$B$835,"&gt;="&amp;DATE(2027,2,8),'Q4 Daily Log'!$B$4:$B$835,"&lt;="&amp;DATE(2027,2,12),'Q4 Daily Log'!$C$4:$C$835,'Q4 Setup'!$C$13),"")</f>
        <v>0</v>
      </c>
      <c r="M91" s="51" t="str">
        <f>IFERROR(SUMIFS('Q4 Daily Log'!$N$4:$N$835,'Q4 Daily Log'!$B$4:$B$835,"&gt;="&amp;DATE(2027,2,8),'Q4 Daily Log'!$B$4:$B$835,"&lt;="&amp;DATE(2027,2,12),'Q4 Daily Log'!$C$4:$C$835,'Q4 Setup'!$C$13)/SUMIFS('Q4 Daily Log'!$O$4:$O$835,'Q4 Daily Log'!$B$4:$B$835,"&gt;="&amp;DATE(2027,2,8),'Q4 Daily Log'!$B$4:$B$835,"&lt;="&amp;DATE(2027,2,12),'Q4 Daily Log'!$C$4:$C$835,'Q4 Setup'!$C$13),"" )</f>
        <v/>
      </c>
    </row>
    <row r="92" spans="2:13" ht="18.75" customHeight="1" x14ac:dyDescent="0.2">
      <c r="B92" s="53" t="s">
        <v>108</v>
      </c>
      <c r="C92" s="54" t="str">
        <f>'Q4 Setup'!$C$14</f>
        <v>Rep 8</v>
      </c>
      <c r="D92" s="55" t="str">
        <f>IFERROR(AVERAGEIFS('Q4 Daily Log'!$E$4:$E$835,'Q4 Daily Log'!$B$4:$B$835,"&gt;="&amp;DATE(2027,2,8),'Q4 Daily Log'!$B$4:$B$835,"&lt;="&amp;DATE(2027,2,12),'Q4 Daily Log'!$C$4:$C$835,'Q4 Setup'!$C$14),"")</f>
        <v/>
      </c>
      <c r="E92" s="56" t="str">
        <f>IFERROR(AVERAGEIFS('Q4 Daily Log'!$H$4:$H$835,'Q4 Daily Log'!$B$4:$B$835,"&gt;="&amp;DATE(2027,2,8),'Q4 Daily Log'!$B$4:$B$835,"&lt;="&amp;DATE(2027,2,12),'Q4 Daily Log'!$C$4:$C$835,'Q4 Setup'!$C$14),"")</f>
        <v/>
      </c>
      <c r="F92" s="57" t="str">
        <f>IFERROR(AVERAGEIFS('Q4 Daily Log'!$I$4:$I$835,'Q4 Daily Log'!$B$4:$B$835,"&gt;="&amp;DATE(2027,2,8),'Q4 Daily Log'!$B$4:$B$835,"&lt;="&amp;DATE(2027,2,12),'Q4 Daily Log'!$C$4:$C$835,'Q4 Setup'!$C$14),"")</f>
        <v/>
      </c>
      <c r="G92" s="56" t="str">
        <f>IFERROR(AVERAGEIFS('Q4 Daily Log'!$K$4:$K$835,'Q4 Daily Log'!$B$4:$B$835,"&gt;="&amp;DATE(2027,2,8),'Q4 Daily Log'!$B$4:$B$835,"&lt;="&amp;DATE(2027,2,12),'Q4 Daily Log'!$C$4:$C$835,'Q4 Setup'!$C$14),"")</f>
        <v/>
      </c>
      <c r="H92" s="55">
        <f>IFERROR(SUMIFS('Q4 Daily Log'!$E$4:$E$835,'Q4 Daily Log'!$B$4:$B$835,"&gt;="&amp;DATE(2027,2,8),'Q4 Daily Log'!$B$4:$B$835,"&lt;="&amp;DATE(2027,2,12),'Q4 Daily Log'!$C$4:$C$835,'Q4 Setup'!$C$14),"")</f>
        <v>0</v>
      </c>
      <c r="I92" s="57">
        <f>IFERROR(SUMIFS('Q4 Daily Log'!$I$4:$I$835,'Q4 Daily Log'!$B$4:$B$835,"&gt;="&amp;DATE(2027,2,8),'Q4 Daily Log'!$B$4:$B$835,"&lt;="&amp;DATE(2027,2,12),'Q4 Daily Log'!$C$4:$C$835,'Q4 Setup'!$C$14),"")</f>
        <v>0</v>
      </c>
      <c r="J92" s="55">
        <f>IFERROR(SUMIFS('Q4 Daily Log'!$L$4:$L$835,'Q4 Daily Log'!$B$4:$B$835,"&gt;="&amp;DATE(2027,2,8),'Q4 Daily Log'!$B$4:$B$835,"&lt;="&amp;DATE(2027,2,12),'Q4 Daily Log'!$C$4:$C$835,'Q4 Setup'!$C$14),"")</f>
        <v>0</v>
      </c>
      <c r="K92" s="55">
        <f>IFERROR(SUMIFS('Q4 Daily Log'!$M$4:$M$835,'Q4 Daily Log'!$B$4:$B$835,"&gt;="&amp;DATE(2027,2,8),'Q4 Daily Log'!$B$4:$B$835,"&lt;="&amp;DATE(2027,2,12),'Q4 Daily Log'!$C$4:$C$835,'Q4 Setup'!$C$14),"")</f>
        <v>0</v>
      </c>
      <c r="L92" s="29">
        <f>IFERROR(SUMIFS('Q4 Daily Log'!$N$4:$N$835,'Q4 Daily Log'!$B$4:$B$835,"&gt;="&amp;DATE(2027,2,8),'Q4 Daily Log'!$B$4:$B$835,"&lt;="&amp;DATE(2027,2,12),'Q4 Daily Log'!$C$4:$C$835,'Q4 Setup'!$C$14),"")</f>
        <v>0</v>
      </c>
      <c r="M92" s="56" t="str">
        <f>IFERROR(SUMIFS('Q4 Daily Log'!$N$4:$N$835,'Q4 Daily Log'!$B$4:$B$835,"&gt;="&amp;DATE(2027,2,8),'Q4 Daily Log'!$B$4:$B$835,"&lt;="&amp;DATE(2027,2,12),'Q4 Daily Log'!$C$4:$C$835,'Q4 Setup'!$C$14)/SUMIFS('Q4 Daily Log'!$O$4:$O$835,'Q4 Daily Log'!$B$4:$B$835,"&gt;="&amp;DATE(2027,2,8),'Q4 Daily Log'!$B$4:$B$835,"&lt;="&amp;DATE(2027,2,12),'Q4 Daily Log'!$C$4:$C$835,'Q4 Setup'!$C$14),"" )</f>
        <v/>
      </c>
    </row>
    <row r="93" spans="2:13" ht="18.75" customHeight="1" x14ac:dyDescent="0.2">
      <c r="B93" s="48" t="s">
        <v>108</v>
      </c>
      <c r="C93" s="49" t="str">
        <f>'Q4 Setup'!$C$15</f>
        <v>Rep 9</v>
      </c>
      <c r="D93" s="50" t="str">
        <f>IFERROR(AVERAGEIFS('Q4 Daily Log'!$E$4:$E$835,'Q4 Daily Log'!$B$4:$B$835,"&gt;="&amp;DATE(2027,2,8),'Q4 Daily Log'!$B$4:$B$835,"&lt;="&amp;DATE(2027,2,12),'Q4 Daily Log'!$C$4:$C$835,'Q4 Setup'!$C$15),"")</f>
        <v/>
      </c>
      <c r="E93" s="51" t="str">
        <f>IFERROR(AVERAGEIFS('Q4 Daily Log'!$H$4:$H$835,'Q4 Daily Log'!$B$4:$B$835,"&gt;="&amp;DATE(2027,2,8),'Q4 Daily Log'!$B$4:$B$835,"&lt;="&amp;DATE(2027,2,12),'Q4 Daily Log'!$C$4:$C$835,'Q4 Setup'!$C$15),"")</f>
        <v/>
      </c>
      <c r="F93" s="52" t="str">
        <f>IFERROR(AVERAGEIFS('Q4 Daily Log'!$I$4:$I$835,'Q4 Daily Log'!$B$4:$B$835,"&gt;="&amp;DATE(2027,2,8),'Q4 Daily Log'!$B$4:$B$835,"&lt;="&amp;DATE(2027,2,12),'Q4 Daily Log'!$C$4:$C$835,'Q4 Setup'!$C$15),"")</f>
        <v/>
      </c>
      <c r="G93" s="51" t="str">
        <f>IFERROR(AVERAGEIFS('Q4 Daily Log'!$K$4:$K$835,'Q4 Daily Log'!$B$4:$B$835,"&gt;="&amp;DATE(2027,2,8),'Q4 Daily Log'!$B$4:$B$835,"&lt;="&amp;DATE(2027,2,12),'Q4 Daily Log'!$C$4:$C$835,'Q4 Setup'!$C$15),"")</f>
        <v/>
      </c>
      <c r="H93" s="50">
        <f>IFERROR(SUMIFS('Q4 Daily Log'!$E$4:$E$835,'Q4 Daily Log'!$B$4:$B$835,"&gt;="&amp;DATE(2027,2,8),'Q4 Daily Log'!$B$4:$B$835,"&lt;="&amp;DATE(2027,2,12),'Q4 Daily Log'!$C$4:$C$835,'Q4 Setup'!$C$15),"")</f>
        <v>0</v>
      </c>
      <c r="I93" s="52">
        <f>IFERROR(SUMIFS('Q4 Daily Log'!$I$4:$I$835,'Q4 Daily Log'!$B$4:$B$835,"&gt;="&amp;DATE(2027,2,8),'Q4 Daily Log'!$B$4:$B$835,"&lt;="&amp;DATE(2027,2,12),'Q4 Daily Log'!$C$4:$C$835,'Q4 Setup'!$C$15),"")</f>
        <v>0</v>
      </c>
      <c r="J93" s="50">
        <f>IFERROR(SUMIFS('Q4 Daily Log'!$L$4:$L$835,'Q4 Daily Log'!$B$4:$B$835,"&gt;="&amp;DATE(2027,2,8),'Q4 Daily Log'!$B$4:$B$835,"&lt;="&amp;DATE(2027,2,12),'Q4 Daily Log'!$C$4:$C$835,'Q4 Setup'!$C$15),"")</f>
        <v>0</v>
      </c>
      <c r="K93" s="50">
        <f>IFERROR(SUMIFS('Q4 Daily Log'!$M$4:$M$835,'Q4 Daily Log'!$B$4:$B$835,"&gt;="&amp;DATE(2027,2,8),'Q4 Daily Log'!$B$4:$B$835,"&lt;="&amp;DATE(2027,2,12),'Q4 Daily Log'!$C$4:$C$835,'Q4 Setup'!$C$15),"")</f>
        <v>0</v>
      </c>
      <c r="L93" s="29">
        <f>IFERROR(SUMIFS('Q4 Daily Log'!$N$4:$N$835,'Q4 Daily Log'!$B$4:$B$835,"&gt;="&amp;DATE(2027,2,8),'Q4 Daily Log'!$B$4:$B$835,"&lt;="&amp;DATE(2027,2,12),'Q4 Daily Log'!$C$4:$C$835,'Q4 Setup'!$C$15),"")</f>
        <v>0</v>
      </c>
      <c r="M93" s="51" t="str">
        <f>IFERROR(SUMIFS('Q4 Daily Log'!$N$4:$N$835,'Q4 Daily Log'!$B$4:$B$835,"&gt;="&amp;DATE(2027,2,8),'Q4 Daily Log'!$B$4:$B$835,"&lt;="&amp;DATE(2027,2,12),'Q4 Daily Log'!$C$4:$C$835,'Q4 Setup'!$C$15)/SUMIFS('Q4 Daily Log'!$O$4:$O$835,'Q4 Daily Log'!$B$4:$B$835,"&gt;="&amp;DATE(2027,2,8),'Q4 Daily Log'!$B$4:$B$835,"&lt;="&amp;DATE(2027,2,12),'Q4 Daily Log'!$C$4:$C$835,'Q4 Setup'!$C$15),"" )</f>
        <v/>
      </c>
    </row>
    <row r="94" spans="2:13" ht="18.75" customHeight="1" x14ac:dyDescent="0.2">
      <c r="B94" s="53" t="s">
        <v>108</v>
      </c>
      <c r="C94" s="54" t="str">
        <f>'Q4 Setup'!$C$16</f>
        <v>Rep 10</v>
      </c>
      <c r="D94" s="55" t="str">
        <f>IFERROR(AVERAGEIFS('Q4 Daily Log'!$E$4:$E$835,'Q4 Daily Log'!$B$4:$B$835,"&gt;="&amp;DATE(2027,2,8),'Q4 Daily Log'!$B$4:$B$835,"&lt;="&amp;DATE(2027,2,12),'Q4 Daily Log'!$C$4:$C$835,'Q4 Setup'!$C$16),"")</f>
        <v/>
      </c>
      <c r="E94" s="56" t="str">
        <f>IFERROR(AVERAGEIFS('Q4 Daily Log'!$H$4:$H$835,'Q4 Daily Log'!$B$4:$B$835,"&gt;="&amp;DATE(2027,2,8),'Q4 Daily Log'!$B$4:$B$835,"&lt;="&amp;DATE(2027,2,12),'Q4 Daily Log'!$C$4:$C$835,'Q4 Setup'!$C$16),"")</f>
        <v/>
      </c>
      <c r="F94" s="57" t="str">
        <f>IFERROR(AVERAGEIFS('Q4 Daily Log'!$I$4:$I$835,'Q4 Daily Log'!$B$4:$B$835,"&gt;="&amp;DATE(2027,2,8),'Q4 Daily Log'!$B$4:$B$835,"&lt;="&amp;DATE(2027,2,12),'Q4 Daily Log'!$C$4:$C$835,'Q4 Setup'!$C$16),"")</f>
        <v/>
      </c>
      <c r="G94" s="56" t="str">
        <f>IFERROR(AVERAGEIFS('Q4 Daily Log'!$K$4:$K$835,'Q4 Daily Log'!$B$4:$B$835,"&gt;="&amp;DATE(2027,2,8),'Q4 Daily Log'!$B$4:$B$835,"&lt;="&amp;DATE(2027,2,12),'Q4 Daily Log'!$C$4:$C$835,'Q4 Setup'!$C$16),"")</f>
        <v/>
      </c>
      <c r="H94" s="55">
        <f>IFERROR(SUMIFS('Q4 Daily Log'!$E$4:$E$835,'Q4 Daily Log'!$B$4:$B$835,"&gt;="&amp;DATE(2027,2,8),'Q4 Daily Log'!$B$4:$B$835,"&lt;="&amp;DATE(2027,2,12),'Q4 Daily Log'!$C$4:$C$835,'Q4 Setup'!$C$16),"")</f>
        <v>0</v>
      </c>
      <c r="I94" s="57">
        <f>IFERROR(SUMIFS('Q4 Daily Log'!$I$4:$I$835,'Q4 Daily Log'!$B$4:$B$835,"&gt;="&amp;DATE(2027,2,8),'Q4 Daily Log'!$B$4:$B$835,"&lt;="&amp;DATE(2027,2,12),'Q4 Daily Log'!$C$4:$C$835,'Q4 Setup'!$C$16),"")</f>
        <v>0</v>
      </c>
      <c r="J94" s="55">
        <f>IFERROR(SUMIFS('Q4 Daily Log'!$L$4:$L$835,'Q4 Daily Log'!$B$4:$B$835,"&gt;="&amp;DATE(2027,2,8),'Q4 Daily Log'!$B$4:$B$835,"&lt;="&amp;DATE(2027,2,12),'Q4 Daily Log'!$C$4:$C$835,'Q4 Setup'!$C$16),"")</f>
        <v>0</v>
      </c>
      <c r="K94" s="55">
        <f>IFERROR(SUMIFS('Q4 Daily Log'!$M$4:$M$835,'Q4 Daily Log'!$B$4:$B$835,"&gt;="&amp;DATE(2027,2,8),'Q4 Daily Log'!$B$4:$B$835,"&lt;="&amp;DATE(2027,2,12),'Q4 Daily Log'!$C$4:$C$835,'Q4 Setup'!$C$16),"")</f>
        <v>0</v>
      </c>
      <c r="L94" s="29">
        <f>IFERROR(SUMIFS('Q4 Daily Log'!$N$4:$N$835,'Q4 Daily Log'!$B$4:$B$835,"&gt;="&amp;DATE(2027,2,8),'Q4 Daily Log'!$B$4:$B$835,"&lt;="&amp;DATE(2027,2,12),'Q4 Daily Log'!$C$4:$C$835,'Q4 Setup'!$C$16),"")</f>
        <v>0</v>
      </c>
      <c r="M94" s="56" t="str">
        <f>IFERROR(SUMIFS('Q4 Daily Log'!$N$4:$N$835,'Q4 Daily Log'!$B$4:$B$835,"&gt;="&amp;DATE(2027,2,8),'Q4 Daily Log'!$B$4:$B$835,"&lt;="&amp;DATE(2027,2,12),'Q4 Daily Log'!$C$4:$C$835,'Q4 Setup'!$C$16)/SUMIFS('Q4 Daily Log'!$O$4:$O$835,'Q4 Daily Log'!$B$4:$B$835,"&gt;="&amp;DATE(2027,2,8),'Q4 Daily Log'!$B$4:$B$835,"&lt;="&amp;DATE(2027,2,12),'Q4 Daily Log'!$C$4:$C$835,'Q4 Setup'!$C$16),"" )</f>
        <v/>
      </c>
    </row>
    <row r="95" spans="2:13" ht="18.75" customHeight="1" x14ac:dyDescent="0.2">
      <c r="B95" s="48" t="s">
        <v>108</v>
      </c>
      <c r="C95" s="49">
        <f>'Q4 Setup'!$C$17</f>
        <v>0</v>
      </c>
      <c r="D95" s="50" t="str">
        <f>IFERROR(AVERAGEIFS('Q4 Daily Log'!$E$4:$E$835,'Q4 Daily Log'!$B$4:$B$835,"&gt;="&amp;DATE(2027,2,8),'Q4 Daily Log'!$B$4:$B$835,"&lt;="&amp;DATE(2027,2,12),'Q4 Daily Log'!$C$4:$C$835,'Q4 Setup'!$C$17),"")</f>
        <v/>
      </c>
      <c r="E95" s="51" t="str">
        <f>IFERROR(AVERAGEIFS('Q4 Daily Log'!$H$4:$H$835,'Q4 Daily Log'!$B$4:$B$835,"&gt;="&amp;DATE(2027,2,8),'Q4 Daily Log'!$B$4:$B$835,"&lt;="&amp;DATE(2027,2,12),'Q4 Daily Log'!$C$4:$C$835,'Q4 Setup'!$C$17),"")</f>
        <v/>
      </c>
      <c r="F95" s="52" t="str">
        <f>IFERROR(AVERAGEIFS('Q4 Daily Log'!$I$4:$I$835,'Q4 Daily Log'!$B$4:$B$835,"&gt;="&amp;DATE(2027,2,8),'Q4 Daily Log'!$B$4:$B$835,"&lt;="&amp;DATE(2027,2,12),'Q4 Daily Log'!$C$4:$C$835,'Q4 Setup'!$C$17),"")</f>
        <v/>
      </c>
      <c r="G95" s="51" t="str">
        <f>IFERROR(AVERAGEIFS('Q4 Daily Log'!$K$4:$K$835,'Q4 Daily Log'!$B$4:$B$835,"&gt;="&amp;DATE(2027,2,8),'Q4 Daily Log'!$B$4:$B$835,"&lt;="&amp;DATE(2027,2,12),'Q4 Daily Log'!$C$4:$C$835,'Q4 Setup'!$C$17),"")</f>
        <v/>
      </c>
      <c r="H95" s="50">
        <f>IFERROR(SUMIFS('Q4 Daily Log'!$E$4:$E$835,'Q4 Daily Log'!$B$4:$B$835,"&gt;="&amp;DATE(2027,2,8),'Q4 Daily Log'!$B$4:$B$835,"&lt;="&amp;DATE(2027,2,12),'Q4 Daily Log'!$C$4:$C$835,'Q4 Setup'!$C$17),"")</f>
        <v>0</v>
      </c>
      <c r="I95" s="52">
        <f>IFERROR(SUMIFS('Q4 Daily Log'!$I$4:$I$835,'Q4 Daily Log'!$B$4:$B$835,"&gt;="&amp;DATE(2027,2,8),'Q4 Daily Log'!$B$4:$B$835,"&lt;="&amp;DATE(2027,2,12),'Q4 Daily Log'!$C$4:$C$835,'Q4 Setup'!$C$17),"")</f>
        <v>0</v>
      </c>
      <c r="J95" s="50">
        <f>IFERROR(SUMIFS('Q4 Daily Log'!$L$4:$L$835,'Q4 Daily Log'!$B$4:$B$835,"&gt;="&amp;DATE(2027,2,8),'Q4 Daily Log'!$B$4:$B$835,"&lt;="&amp;DATE(2027,2,12),'Q4 Daily Log'!$C$4:$C$835,'Q4 Setup'!$C$17),"")</f>
        <v>0</v>
      </c>
      <c r="K95" s="50">
        <f>IFERROR(SUMIFS('Q4 Daily Log'!$M$4:$M$835,'Q4 Daily Log'!$B$4:$B$835,"&gt;="&amp;DATE(2027,2,8),'Q4 Daily Log'!$B$4:$B$835,"&lt;="&amp;DATE(2027,2,12),'Q4 Daily Log'!$C$4:$C$835,'Q4 Setup'!$C$17),"")</f>
        <v>0</v>
      </c>
      <c r="L95" s="29">
        <f>IFERROR(SUMIFS('Q4 Daily Log'!$N$4:$N$835,'Q4 Daily Log'!$B$4:$B$835,"&gt;="&amp;DATE(2027,2,8),'Q4 Daily Log'!$B$4:$B$835,"&lt;="&amp;DATE(2027,2,12),'Q4 Daily Log'!$C$4:$C$835,'Q4 Setup'!$C$17),"")</f>
        <v>0</v>
      </c>
      <c r="M95" s="51" t="str">
        <f>IFERROR(SUMIFS('Q4 Daily Log'!$N$4:$N$835,'Q4 Daily Log'!$B$4:$B$835,"&gt;="&amp;DATE(2027,2,8),'Q4 Daily Log'!$B$4:$B$835,"&lt;="&amp;DATE(2027,2,12),'Q4 Daily Log'!$C$4:$C$835,'Q4 Setup'!$C$17)/SUMIFS('Q4 Daily Log'!$O$4:$O$835,'Q4 Daily Log'!$B$4:$B$835,"&gt;="&amp;DATE(2027,2,8),'Q4 Daily Log'!$B$4:$B$835,"&lt;="&amp;DATE(2027,2,12),'Q4 Daily Log'!$C$4:$C$835,'Q4 Setup'!$C$17),"" )</f>
        <v/>
      </c>
    </row>
    <row r="96" spans="2:13" ht="18.75" customHeight="1" x14ac:dyDescent="0.2">
      <c r="B96" s="53" t="s">
        <v>108</v>
      </c>
      <c r="C96" s="54">
        <f>'Q4 Setup'!$C$18</f>
        <v>0</v>
      </c>
      <c r="D96" s="55" t="str">
        <f>IFERROR(AVERAGEIFS('Q4 Daily Log'!$E$4:$E$835,'Q4 Daily Log'!$B$4:$B$835,"&gt;="&amp;DATE(2027,2,8),'Q4 Daily Log'!$B$4:$B$835,"&lt;="&amp;DATE(2027,2,12),'Q4 Daily Log'!$C$4:$C$835,'Q4 Setup'!$C$18),"")</f>
        <v/>
      </c>
      <c r="E96" s="56" t="str">
        <f>IFERROR(AVERAGEIFS('Q4 Daily Log'!$H$4:$H$835,'Q4 Daily Log'!$B$4:$B$835,"&gt;="&amp;DATE(2027,2,8),'Q4 Daily Log'!$B$4:$B$835,"&lt;="&amp;DATE(2027,2,12),'Q4 Daily Log'!$C$4:$C$835,'Q4 Setup'!$C$18),"")</f>
        <v/>
      </c>
      <c r="F96" s="57" t="str">
        <f>IFERROR(AVERAGEIFS('Q4 Daily Log'!$I$4:$I$835,'Q4 Daily Log'!$B$4:$B$835,"&gt;="&amp;DATE(2027,2,8),'Q4 Daily Log'!$B$4:$B$835,"&lt;="&amp;DATE(2027,2,12),'Q4 Daily Log'!$C$4:$C$835,'Q4 Setup'!$C$18),"")</f>
        <v/>
      </c>
      <c r="G96" s="56" t="str">
        <f>IFERROR(AVERAGEIFS('Q4 Daily Log'!$K$4:$K$835,'Q4 Daily Log'!$B$4:$B$835,"&gt;="&amp;DATE(2027,2,8),'Q4 Daily Log'!$B$4:$B$835,"&lt;="&amp;DATE(2027,2,12),'Q4 Daily Log'!$C$4:$C$835,'Q4 Setup'!$C$18),"")</f>
        <v/>
      </c>
      <c r="H96" s="55">
        <f>IFERROR(SUMIFS('Q4 Daily Log'!$E$4:$E$835,'Q4 Daily Log'!$B$4:$B$835,"&gt;="&amp;DATE(2027,2,8),'Q4 Daily Log'!$B$4:$B$835,"&lt;="&amp;DATE(2027,2,12),'Q4 Daily Log'!$C$4:$C$835,'Q4 Setup'!$C$18),"")</f>
        <v>0</v>
      </c>
      <c r="I96" s="57">
        <f>IFERROR(SUMIFS('Q4 Daily Log'!$I$4:$I$835,'Q4 Daily Log'!$B$4:$B$835,"&gt;="&amp;DATE(2027,2,8),'Q4 Daily Log'!$B$4:$B$835,"&lt;="&amp;DATE(2027,2,12),'Q4 Daily Log'!$C$4:$C$835,'Q4 Setup'!$C$18),"")</f>
        <v>0</v>
      </c>
      <c r="J96" s="55">
        <f>IFERROR(SUMIFS('Q4 Daily Log'!$L$4:$L$835,'Q4 Daily Log'!$B$4:$B$835,"&gt;="&amp;DATE(2027,2,8),'Q4 Daily Log'!$B$4:$B$835,"&lt;="&amp;DATE(2027,2,12),'Q4 Daily Log'!$C$4:$C$835,'Q4 Setup'!$C$18),"")</f>
        <v>0</v>
      </c>
      <c r="K96" s="55">
        <f>IFERROR(SUMIFS('Q4 Daily Log'!$M$4:$M$835,'Q4 Daily Log'!$B$4:$B$835,"&gt;="&amp;DATE(2027,2,8),'Q4 Daily Log'!$B$4:$B$835,"&lt;="&amp;DATE(2027,2,12),'Q4 Daily Log'!$C$4:$C$835,'Q4 Setup'!$C$18),"")</f>
        <v>0</v>
      </c>
      <c r="L96" s="29">
        <f>IFERROR(SUMIFS('Q4 Daily Log'!$N$4:$N$835,'Q4 Daily Log'!$B$4:$B$835,"&gt;="&amp;DATE(2027,2,8),'Q4 Daily Log'!$B$4:$B$835,"&lt;="&amp;DATE(2027,2,12),'Q4 Daily Log'!$C$4:$C$835,'Q4 Setup'!$C$18),"")</f>
        <v>0</v>
      </c>
      <c r="M96" s="56" t="str">
        <f>IFERROR(SUMIFS('Q4 Daily Log'!$N$4:$N$835,'Q4 Daily Log'!$B$4:$B$835,"&gt;="&amp;DATE(2027,2,8),'Q4 Daily Log'!$B$4:$B$835,"&lt;="&amp;DATE(2027,2,12),'Q4 Daily Log'!$C$4:$C$835,'Q4 Setup'!$C$18)/SUMIFS('Q4 Daily Log'!$O$4:$O$835,'Q4 Daily Log'!$B$4:$B$835,"&gt;="&amp;DATE(2027,2,8),'Q4 Daily Log'!$B$4:$B$835,"&lt;="&amp;DATE(2027,2,12),'Q4 Daily Log'!$C$4:$C$835,'Q4 Setup'!$C$18),"" )</f>
        <v/>
      </c>
    </row>
    <row r="97" spans="2:13" ht="18.75" customHeight="1" x14ac:dyDescent="0.2">
      <c r="B97" s="101" t="s">
        <v>109</v>
      </c>
      <c r="C97" s="101"/>
      <c r="D97" s="85" t="str">
        <f>IFERROR(AVERAGE(D85:D96),"")</f>
        <v/>
      </c>
      <c r="E97" s="86" t="str">
        <f>IFERROR(AVERAGE(E85:E96),"")</f>
        <v/>
      </c>
      <c r="F97" s="87" t="str">
        <f>IFERROR(AVERAGE(F85:F96),"")</f>
        <v/>
      </c>
      <c r="G97" s="86" t="str">
        <f>IFERROR(AVERAGE(G85:G96),"")</f>
        <v/>
      </c>
      <c r="H97" s="85">
        <f>IFERROR(SUM(H85:H96),"")</f>
        <v>0</v>
      </c>
      <c r="I97" s="88">
        <f>IFERROR(SUM(I85:I96),"")</f>
        <v>0</v>
      </c>
      <c r="J97" s="85">
        <f>IFERROR(SUM(J85:J96),"")</f>
        <v>0</v>
      </c>
      <c r="K97" s="85">
        <f>IFERROR(SUM(K85:K96),"")</f>
        <v>0</v>
      </c>
      <c r="L97" s="89">
        <f>IFERROR(SUM(L85:L96),"")</f>
        <v>0</v>
      </c>
      <c r="M97" s="86" t="str">
        <f>IFERROR(AVERAGE(M85:M96),"")</f>
        <v/>
      </c>
    </row>
    <row r="98" spans="2:13" ht="7.5" customHeight="1" x14ac:dyDescent="0.2"/>
    <row r="99" spans="2:13" ht="25.5" customHeight="1" x14ac:dyDescent="0.2">
      <c r="B99" s="100" t="s">
        <v>168</v>
      </c>
      <c r="C99" s="100"/>
      <c r="D99" s="83">
        <v>46433</v>
      </c>
      <c r="E99" s="83">
        <v>46437</v>
      </c>
      <c r="F99" s="84"/>
      <c r="G99" s="84"/>
      <c r="H99" s="84"/>
      <c r="I99" s="84"/>
      <c r="J99" s="84"/>
      <c r="K99" s="84"/>
      <c r="L99" s="84"/>
      <c r="M99" s="84"/>
    </row>
    <row r="100" spans="2:13" ht="36" customHeight="1" x14ac:dyDescent="0.2">
      <c r="B100" s="47" t="s">
        <v>60</v>
      </c>
      <c r="C100" s="47" t="s">
        <v>24</v>
      </c>
      <c r="D100" s="47" t="s">
        <v>61</v>
      </c>
      <c r="E100" s="47" t="s">
        <v>62</v>
      </c>
      <c r="F100" s="47" t="s">
        <v>63</v>
      </c>
      <c r="G100" s="47" t="s">
        <v>64</v>
      </c>
      <c r="H100" s="47" t="s">
        <v>65</v>
      </c>
      <c r="I100" s="47" t="s">
        <v>66</v>
      </c>
      <c r="J100" s="47" t="s">
        <v>67</v>
      </c>
      <c r="K100" s="47" t="s">
        <v>68</v>
      </c>
      <c r="L100" s="47" t="s">
        <v>69</v>
      </c>
      <c r="M100" s="47" t="s">
        <v>70</v>
      </c>
    </row>
    <row r="101" spans="2:13" ht="18.75" customHeight="1" x14ac:dyDescent="0.2">
      <c r="B101" s="48" t="s">
        <v>111</v>
      </c>
      <c r="C101" s="49" t="str">
        <f>'Q4 Setup'!$C$7</f>
        <v>Rep 1</v>
      </c>
      <c r="D101" s="50" t="str">
        <f>IFERROR(AVERAGEIFS('Q4 Daily Log'!$E$4:$E$835,'Q4 Daily Log'!$B$4:$B$835,"&gt;="&amp;DATE(2027,2,15),'Q4 Daily Log'!$B$4:$B$835,"&lt;="&amp;DATE(2027,2,19),'Q4 Daily Log'!$C$4:$C$835,'Q4 Setup'!$C$7),"")</f>
        <v/>
      </c>
      <c r="E101" s="51" t="str">
        <f>IFERROR(AVERAGEIFS('Q4 Daily Log'!$H$4:$H$835,'Q4 Daily Log'!$B$4:$B$835,"&gt;="&amp;DATE(2027,2,15),'Q4 Daily Log'!$B$4:$B$835,"&lt;="&amp;DATE(2027,2,19),'Q4 Daily Log'!$C$4:$C$835,'Q4 Setup'!$C$7),"")</f>
        <v/>
      </c>
      <c r="F101" s="52" t="str">
        <f>IFERROR(AVERAGEIFS('Q4 Daily Log'!$I$4:$I$835,'Q4 Daily Log'!$B$4:$B$835,"&gt;="&amp;DATE(2027,2,15),'Q4 Daily Log'!$B$4:$B$835,"&lt;="&amp;DATE(2027,2,19),'Q4 Daily Log'!$C$4:$C$835,'Q4 Setup'!$C$7),"")</f>
        <v/>
      </c>
      <c r="G101" s="51" t="str">
        <f>IFERROR(AVERAGEIFS('Q4 Daily Log'!$K$4:$K$835,'Q4 Daily Log'!$B$4:$B$835,"&gt;="&amp;DATE(2027,2,15),'Q4 Daily Log'!$B$4:$B$835,"&lt;="&amp;DATE(2027,2,19),'Q4 Daily Log'!$C$4:$C$835,'Q4 Setup'!$C$7),"")</f>
        <v/>
      </c>
      <c r="H101" s="50">
        <f>IFERROR(SUMIFS('Q4 Daily Log'!$E$4:$E$835,'Q4 Daily Log'!$B$4:$B$835,"&gt;="&amp;DATE(2027,2,15),'Q4 Daily Log'!$B$4:$B$835,"&lt;="&amp;DATE(2027,2,19),'Q4 Daily Log'!$C$4:$C$835,'Q4 Setup'!$C$7),"")</f>
        <v>0</v>
      </c>
      <c r="I101" s="52">
        <f>IFERROR(SUMIFS('Q4 Daily Log'!$I$4:$I$835,'Q4 Daily Log'!$B$4:$B$835,"&gt;="&amp;DATE(2027,2,15),'Q4 Daily Log'!$B$4:$B$835,"&lt;="&amp;DATE(2027,2,19),'Q4 Daily Log'!$C$4:$C$835,'Q4 Setup'!$C$7),"")</f>
        <v>0</v>
      </c>
      <c r="J101" s="50">
        <f>IFERROR(SUMIFS('Q4 Daily Log'!$L$4:$L$835,'Q4 Daily Log'!$B$4:$B$835,"&gt;="&amp;DATE(2027,2,15),'Q4 Daily Log'!$B$4:$B$835,"&lt;="&amp;DATE(2027,2,19),'Q4 Daily Log'!$C$4:$C$835,'Q4 Setup'!$C$7),"")</f>
        <v>0</v>
      </c>
      <c r="K101" s="50">
        <f>IFERROR(SUMIFS('Q4 Daily Log'!$M$4:$M$835,'Q4 Daily Log'!$B$4:$B$835,"&gt;="&amp;DATE(2027,2,15),'Q4 Daily Log'!$B$4:$B$835,"&lt;="&amp;DATE(2027,2,19),'Q4 Daily Log'!$C$4:$C$835,'Q4 Setup'!$C$7),"")</f>
        <v>0</v>
      </c>
      <c r="L101" s="29">
        <f>IFERROR(SUMIFS('Q4 Daily Log'!$N$4:$N$835,'Q4 Daily Log'!$B$4:$B$835,"&gt;="&amp;DATE(2027,2,15),'Q4 Daily Log'!$B$4:$B$835,"&lt;="&amp;DATE(2027,2,19),'Q4 Daily Log'!$C$4:$C$835,'Q4 Setup'!$C$7),"")</f>
        <v>0</v>
      </c>
      <c r="M101" s="51" t="str">
        <f>IFERROR(SUMIFS('Q4 Daily Log'!$N$4:$N$835,'Q4 Daily Log'!$B$4:$B$835,"&gt;="&amp;DATE(2027,2,15),'Q4 Daily Log'!$B$4:$B$835,"&lt;="&amp;DATE(2027,2,19),'Q4 Daily Log'!$C$4:$C$835,'Q4 Setup'!$C$7)/SUMIFS('Q4 Daily Log'!$O$4:$O$835,'Q4 Daily Log'!$B$4:$B$835,"&gt;="&amp;DATE(2027,2,15),'Q4 Daily Log'!$B$4:$B$835,"&lt;="&amp;DATE(2027,2,19),'Q4 Daily Log'!$C$4:$C$835,'Q4 Setup'!$C$7),"" )</f>
        <v/>
      </c>
    </row>
    <row r="102" spans="2:13" ht="18.75" customHeight="1" x14ac:dyDescent="0.2">
      <c r="B102" s="53" t="s">
        <v>111</v>
      </c>
      <c r="C102" s="54" t="str">
        <f>'Q4 Setup'!$C$8</f>
        <v>Rep 2</v>
      </c>
      <c r="D102" s="55" t="str">
        <f>IFERROR(AVERAGEIFS('Q4 Daily Log'!$E$4:$E$835,'Q4 Daily Log'!$B$4:$B$835,"&gt;="&amp;DATE(2027,2,15),'Q4 Daily Log'!$B$4:$B$835,"&lt;="&amp;DATE(2027,2,19),'Q4 Daily Log'!$C$4:$C$835,'Q4 Setup'!$C$8),"")</f>
        <v/>
      </c>
      <c r="E102" s="56" t="str">
        <f>IFERROR(AVERAGEIFS('Q4 Daily Log'!$H$4:$H$835,'Q4 Daily Log'!$B$4:$B$835,"&gt;="&amp;DATE(2027,2,15),'Q4 Daily Log'!$B$4:$B$835,"&lt;="&amp;DATE(2027,2,19),'Q4 Daily Log'!$C$4:$C$835,'Q4 Setup'!$C$8),"")</f>
        <v/>
      </c>
      <c r="F102" s="57" t="str">
        <f>IFERROR(AVERAGEIFS('Q4 Daily Log'!$I$4:$I$835,'Q4 Daily Log'!$B$4:$B$835,"&gt;="&amp;DATE(2027,2,15),'Q4 Daily Log'!$B$4:$B$835,"&lt;="&amp;DATE(2027,2,19),'Q4 Daily Log'!$C$4:$C$835,'Q4 Setup'!$C$8),"")</f>
        <v/>
      </c>
      <c r="G102" s="56" t="str">
        <f>IFERROR(AVERAGEIFS('Q4 Daily Log'!$K$4:$K$835,'Q4 Daily Log'!$B$4:$B$835,"&gt;="&amp;DATE(2027,2,15),'Q4 Daily Log'!$B$4:$B$835,"&lt;="&amp;DATE(2027,2,19),'Q4 Daily Log'!$C$4:$C$835,'Q4 Setup'!$C$8),"")</f>
        <v/>
      </c>
      <c r="H102" s="55">
        <f>IFERROR(SUMIFS('Q4 Daily Log'!$E$4:$E$835,'Q4 Daily Log'!$B$4:$B$835,"&gt;="&amp;DATE(2027,2,15),'Q4 Daily Log'!$B$4:$B$835,"&lt;="&amp;DATE(2027,2,19),'Q4 Daily Log'!$C$4:$C$835,'Q4 Setup'!$C$8),"")</f>
        <v>0</v>
      </c>
      <c r="I102" s="57">
        <f>IFERROR(SUMIFS('Q4 Daily Log'!$I$4:$I$835,'Q4 Daily Log'!$B$4:$B$835,"&gt;="&amp;DATE(2027,2,15),'Q4 Daily Log'!$B$4:$B$835,"&lt;="&amp;DATE(2027,2,19),'Q4 Daily Log'!$C$4:$C$835,'Q4 Setup'!$C$8),"")</f>
        <v>0</v>
      </c>
      <c r="J102" s="55">
        <f>IFERROR(SUMIFS('Q4 Daily Log'!$L$4:$L$835,'Q4 Daily Log'!$B$4:$B$835,"&gt;="&amp;DATE(2027,2,15),'Q4 Daily Log'!$B$4:$B$835,"&lt;="&amp;DATE(2027,2,19),'Q4 Daily Log'!$C$4:$C$835,'Q4 Setup'!$C$8),"")</f>
        <v>0</v>
      </c>
      <c r="K102" s="55">
        <f>IFERROR(SUMIFS('Q4 Daily Log'!$M$4:$M$835,'Q4 Daily Log'!$B$4:$B$835,"&gt;="&amp;DATE(2027,2,15),'Q4 Daily Log'!$B$4:$B$835,"&lt;="&amp;DATE(2027,2,19),'Q4 Daily Log'!$C$4:$C$835,'Q4 Setup'!$C$8),"")</f>
        <v>0</v>
      </c>
      <c r="L102" s="29">
        <f>IFERROR(SUMIFS('Q4 Daily Log'!$N$4:$N$835,'Q4 Daily Log'!$B$4:$B$835,"&gt;="&amp;DATE(2027,2,15),'Q4 Daily Log'!$B$4:$B$835,"&lt;="&amp;DATE(2027,2,19),'Q4 Daily Log'!$C$4:$C$835,'Q4 Setup'!$C$8),"")</f>
        <v>0</v>
      </c>
      <c r="M102" s="56" t="str">
        <f>IFERROR(SUMIFS('Q4 Daily Log'!$N$4:$N$835,'Q4 Daily Log'!$B$4:$B$835,"&gt;="&amp;DATE(2027,2,15),'Q4 Daily Log'!$B$4:$B$835,"&lt;="&amp;DATE(2027,2,19),'Q4 Daily Log'!$C$4:$C$835,'Q4 Setup'!$C$8)/SUMIFS('Q4 Daily Log'!$O$4:$O$835,'Q4 Daily Log'!$B$4:$B$835,"&gt;="&amp;DATE(2027,2,15),'Q4 Daily Log'!$B$4:$B$835,"&lt;="&amp;DATE(2027,2,19),'Q4 Daily Log'!$C$4:$C$835,'Q4 Setup'!$C$8),"" )</f>
        <v/>
      </c>
    </row>
    <row r="103" spans="2:13" ht="18.75" customHeight="1" x14ac:dyDescent="0.2">
      <c r="B103" s="48" t="s">
        <v>111</v>
      </c>
      <c r="C103" s="49" t="str">
        <f>'Q4 Setup'!$C$9</f>
        <v>Rep 3</v>
      </c>
      <c r="D103" s="50" t="str">
        <f>IFERROR(AVERAGEIFS('Q4 Daily Log'!$E$4:$E$835,'Q4 Daily Log'!$B$4:$B$835,"&gt;="&amp;DATE(2027,2,15),'Q4 Daily Log'!$B$4:$B$835,"&lt;="&amp;DATE(2027,2,19),'Q4 Daily Log'!$C$4:$C$835,'Q4 Setup'!$C$9),"")</f>
        <v/>
      </c>
      <c r="E103" s="51" t="str">
        <f>IFERROR(AVERAGEIFS('Q4 Daily Log'!$H$4:$H$835,'Q4 Daily Log'!$B$4:$B$835,"&gt;="&amp;DATE(2027,2,15),'Q4 Daily Log'!$B$4:$B$835,"&lt;="&amp;DATE(2027,2,19),'Q4 Daily Log'!$C$4:$C$835,'Q4 Setup'!$C$9),"")</f>
        <v/>
      </c>
      <c r="F103" s="52" t="str">
        <f>IFERROR(AVERAGEIFS('Q4 Daily Log'!$I$4:$I$835,'Q4 Daily Log'!$B$4:$B$835,"&gt;="&amp;DATE(2027,2,15),'Q4 Daily Log'!$B$4:$B$835,"&lt;="&amp;DATE(2027,2,19),'Q4 Daily Log'!$C$4:$C$835,'Q4 Setup'!$C$9),"")</f>
        <v/>
      </c>
      <c r="G103" s="51" t="str">
        <f>IFERROR(AVERAGEIFS('Q4 Daily Log'!$K$4:$K$835,'Q4 Daily Log'!$B$4:$B$835,"&gt;="&amp;DATE(2027,2,15),'Q4 Daily Log'!$B$4:$B$835,"&lt;="&amp;DATE(2027,2,19),'Q4 Daily Log'!$C$4:$C$835,'Q4 Setup'!$C$9),"")</f>
        <v/>
      </c>
      <c r="H103" s="50">
        <f>IFERROR(SUMIFS('Q4 Daily Log'!$E$4:$E$835,'Q4 Daily Log'!$B$4:$B$835,"&gt;="&amp;DATE(2027,2,15),'Q4 Daily Log'!$B$4:$B$835,"&lt;="&amp;DATE(2027,2,19),'Q4 Daily Log'!$C$4:$C$835,'Q4 Setup'!$C$9),"")</f>
        <v>0</v>
      </c>
      <c r="I103" s="52">
        <f>IFERROR(SUMIFS('Q4 Daily Log'!$I$4:$I$835,'Q4 Daily Log'!$B$4:$B$835,"&gt;="&amp;DATE(2027,2,15),'Q4 Daily Log'!$B$4:$B$835,"&lt;="&amp;DATE(2027,2,19),'Q4 Daily Log'!$C$4:$C$835,'Q4 Setup'!$C$9),"")</f>
        <v>0</v>
      </c>
      <c r="J103" s="50">
        <f>IFERROR(SUMIFS('Q4 Daily Log'!$L$4:$L$835,'Q4 Daily Log'!$B$4:$B$835,"&gt;="&amp;DATE(2027,2,15),'Q4 Daily Log'!$B$4:$B$835,"&lt;="&amp;DATE(2027,2,19),'Q4 Daily Log'!$C$4:$C$835,'Q4 Setup'!$C$9),"")</f>
        <v>0</v>
      </c>
      <c r="K103" s="50">
        <f>IFERROR(SUMIFS('Q4 Daily Log'!$M$4:$M$835,'Q4 Daily Log'!$B$4:$B$835,"&gt;="&amp;DATE(2027,2,15),'Q4 Daily Log'!$B$4:$B$835,"&lt;="&amp;DATE(2027,2,19),'Q4 Daily Log'!$C$4:$C$835,'Q4 Setup'!$C$9),"")</f>
        <v>0</v>
      </c>
      <c r="L103" s="29">
        <f>IFERROR(SUMIFS('Q4 Daily Log'!$N$4:$N$835,'Q4 Daily Log'!$B$4:$B$835,"&gt;="&amp;DATE(2027,2,15),'Q4 Daily Log'!$B$4:$B$835,"&lt;="&amp;DATE(2027,2,19),'Q4 Daily Log'!$C$4:$C$835,'Q4 Setup'!$C$9),"")</f>
        <v>0</v>
      </c>
      <c r="M103" s="51" t="str">
        <f>IFERROR(SUMIFS('Q4 Daily Log'!$N$4:$N$835,'Q4 Daily Log'!$B$4:$B$835,"&gt;="&amp;DATE(2027,2,15),'Q4 Daily Log'!$B$4:$B$835,"&lt;="&amp;DATE(2027,2,19),'Q4 Daily Log'!$C$4:$C$835,'Q4 Setup'!$C$9)/SUMIFS('Q4 Daily Log'!$O$4:$O$835,'Q4 Daily Log'!$B$4:$B$835,"&gt;="&amp;DATE(2027,2,15),'Q4 Daily Log'!$B$4:$B$835,"&lt;="&amp;DATE(2027,2,19),'Q4 Daily Log'!$C$4:$C$835,'Q4 Setup'!$C$9),"" )</f>
        <v/>
      </c>
    </row>
    <row r="104" spans="2:13" ht="18.75" customHeight="1" x14ac:dyDescent="0.2">
      <c r="B104" s="53" t="s">
        <v>111</v>
      </c>
      <c r="C104" s="54" t="str">
        <f>'Q4 Setup'!$C$10</f>
        <v>Rep 4</v>
      </c>
      <c r="D104" s="55" t="str">
        <f>IFERROR(AVERAGEIFS('Q4 Daily Log'!$E$4:$E$835,'Q4 Daily Log'!$B$4:$B$835,"&gt;="&amp;DATE(2027,2,15),'Q4 Daily Log'!$B$4:$B$835,"&lt;="&amp;DATE(2027,2,19),'Q4 Daily Log'!$C$4:$C$835,'Q4 Setup'!$C$10),"")</f>
        <v/>
      </c>
      <c r="E104" s="56" t="str">
        <f>IFERROR(AVERAGEIFS('Q4 Daily Log'!$H$4:$H$835,'Q4 Daily Log'!$B$4:$B$835,"&gt;="&amp;DATE(2027,2,15),'Q4 Daily Log'!$B$4:$B$835,"&lt;="&amp;DATE(2027,2,19),'Q4 Daily Log'!$C$4:$C$835,'Q4 Setup'!$C$10),"")</f>
        <v/>
      </c>
      <c r="F104" s="57" t="str">
        <f>IFERROR(AVERAGEIFS('Q4 Daily Log'!$I$4:$I$835,'Q4 Daily Log'!$B$4:$B$835,"&gt;="&amp;DATE(2027,2,15),'Q4 Daily Log'!$B$4:$B$835,"&lt;="&amp;DATE(2027,2,19),'Q4 Daily Log'!$C$4:$C$835,'Q4 Setup'!$C$10),"")</f>
        <v/>
      </c>
      <c r="G104" s="56" t="str">
        <f>IFERROR(AVERAGEIFS('Q4 Daily Log'!$K$4:$K$835,'Q4 Daily Log'!$B$4:$B$835,"&gt;="&amp;DATE(2027,2,15),'Q4 Daily Log'!$B$4:$B$835,"&lt;="&amp;DATE(2027,2,19),'Q4 Daily Log'!$C$4:$C$835,'Q4 Setup'!$C$10),"")</f>
        <v/>
      </c>
      <c r="H104" s="55">
        <f>IFERROR(SUMIFS('Q4 Daily Log'!$E$4:$E$835,'Q4 Daily Log'!$B$4:$B$835,"&gt;="&amp;DATE(2027,2,15),'Q4 Daily Log'!$B$4:$B$835,"&lt;="&amp;DATE(2027,2,19),'Q4 Daily Log'!$C$4:$C$835,'Q4 Setup'!$C$10),"")</f>
        <v>0</v>
      </c>
      <c r="I104" s="57">
        <f>IFERROR(SUMIFS('Q4 Daily Log'!$I$4:$I$835,'Q4 Daily Log'!$B$4:$B$835,"&gt;="&amp;DATE(2027,2,15),'Q4 Daily Log'!$B$4:$B$835,"&lt;="&amp;DATE(2027,2,19),'Q4 Daily Log'!$C$4:$C$835,'Q4 Setup'!$C$10),"")</f>
        <v>0</v>
      </c>
      <c r="J104" s="55">
        <f>IFERROR(SUMIFS('Q4 Daily Log'!$L$4:$L$835,'Q4 Daily Log'!$B$4:$B$835,"&gt;="&amp;DATE(2027,2,15),'Q4 Daily Log'!$B$4:$B$835,"&lt;="&amp;DATE(2027,2,19),'Q4 Daily Log'!$C$4:$C$835,'Q4 Setup'!$C$10),"")</f>
        <v>0</v>
      </c>
      <c r="K104" s="55">
        <f>IFERROR(SUMIFS('Q4 Daily Log'!$M$4:$M$835,'Q4 Daily Log'!$B$4:$B$835,"&gt;="&amp;DATE(2027,2,15),'Q4 Daily Log'!$B$4:$B$835,"&lt;="&amp;DATE(2027,2,19),'Q4 Daily Log'!$C$4:$C$835,'Q4 Setup'!$C$10),"")</f>
        <v>0</v>
      </c>
      <c r="L104" s="29">
        <f>IFERROR(SUMIFS('Q4 Daily Log'!$N$4:$N$835,'Q4 Daily Log'!$B$4:$B$835,"&gt;="&amp;DATE(2027,2,15),'Q4 Daily Log'!$B$4:$B$835,"&lt;="&amp;DATE(2027,2,19),'Q4 Daily Log'!$C$4:$C$835,'Q4 Setup'!$C$10),"")</f>
        <v>0</v>
      </c>
      <c r="M104" s="56" t="str">
        <f>IFERROR(SUMIFS('Q4 Daily Log'!$N$4:$N$835,'Q4 Daily Log'!$B$4:$B$835,"&gt;="&amp;DATE(2027,2,15),'Q4 Daily Log'!$B$4:$B$835,"&lt;="&amp;DATE(2027,2,19),'Q4 Daily Log'!$C$4:$C$835,'Q4 Setup'!$C$10)/SUMIFS('Q4 Daily Log'!$O$4:$O$835,'Q4 Daily Log'!$B$4:$B$835,"&gt;="&amp;DATE(2027,2,15),'Q4 Daily Log'!$B$4:$B$835,"&lt;="&amp;DATE(2027,2,19),'Q4 Daily Log'!$C$4:$C$835,'Q4 Setup'!$C$10),"" )</f>
        <v/>
      </c>
    </row>
    <row r="105" spans="2:13" ht="18.75" customHeight="1" x14ac:dyDescent="0.2">
      <c r="B105" s="48" t="s">
        <v>111</v>
      </c>
      <c r="C105" s="49" t="str">
        <f>'Q4 Setup'!$C$11</f>
        <v>Rep 5</v>
      </c>
      <c r="D105" s="50" t="str">
        <f>IFERROR(AVERAGEIFS('Q4 Daily Log'!$E$4:$E$835,'Q4 Daily Log'!$B$4:$B$835,"&gt;="&amp;DATE(2027,2,15),'Q4 Daily Log'!$B$4:$B$835,"&lt;="&amp;DATE(2027,2,19),'Q4 Daily Log'!$C$4:$C$835,'Q4 Setup'!$C$11),"")</f>
        <v/>
      </c>
      <c r="E105" s="51" t="str">
        <f>IFERROR(AVERAGEIFS('Q4 Daily Log'!$H$4:$H$835,'Q4 Daily Log'!$B$4:$B$835,"&gt;="&amp;DATE(2027,2,15),'Q4 Daily Log'!$B$4:$B$835,"&lt;="&amp;DATE(2027,2,19),'Q4 Daily Log'!$C$4:$C$835,'Q4 Setup'!$C$11),"")</f>
        <v/>
      </c>
      <c r="F105" s="52" t="str">
        <f>IFERROR(AVERAGEIFS('Q4 Daily Log'!$I$4:$I$835,'Q4 Daily Log'!$B$4:$B$835,"&gt;="&amp;DATE(2027,2,15),'Q4 Daily Log'!$B$4:$B$835,"&lt;="&amp;DATE(2027,2,19),'Q4 Daily Log'!$C$4:$C$835,'Q4 Setup'!$C$11),"")</f>
        <v/>
      </c>
      <c r="G105" s="51" t="str">
        <f>IFERROR(AVERAGEIFS('Q4 Daily Log'!$K$4:$K$835,'Q4 Daily Log'!$B$4:$B$835,"&gt;="&amp;DATE(2027,2,15),'Q4 Daily Log'!$B$4:$B$835,"&lt;="&amp;DATE(2027,2,19),'Q4 Daily Log'!$C$4:$C$835,'Q4 Setup'!$C$11),"")</f>
        <v/>
      </c>
      <c r="H105" s="50">
        <f>IFERROR(SUMIFS('Q4 Daily Log'!$E$4:$E$835,'Q4 Daily Log'!$B$4:$B$835,"&gt;="&amp;DATE(2027,2,15),'Q4 Daily Log'!$B$4:$B$835,"&lt;="&amp;DATE(2027,2,19),'Q4 Daily Log'!$C$4:$C$835,'Q4 Setup'!$C$11),"")</f>
        <v>0</v>
      </c>
      <c r="I105" s="52">
        <f>IFERROR(SUMIFS('Q4 Daily Log'!$I$4:$I$835,'Q4 Daily Log'!$B$4:$B$835,"&gt;="&amp;DATE(2027,2,15),'Q4 Daily Log'!$B$4:$B$835,"&lt;="&amp;DATE(2027,2,19),'Q4 Daily Log'!$C$4:$C$835,'Q4 Setup'!$C$11),"")</f>
        <v>0</v>
      </c>
      <c r="J105" s="50">
        <f>IFERROR(SUMIFS('Q4 Daily Log'!$L$4:$L$835,'Q4 Daily Log'!$B$4:$B$835,"&gt;="&amp;DATE(2027,2,15),'Q4 Daily Log'!$B$4:$B$835,"&lt;="&amp;DATE(2027,2,19),'Q4 Daily Log'!$C$4:$C$835,'Q4 Setup'!$C$11),"")</f>
        <v>0</v>
      </c>
      <c r="K105" s="50">
        <f>IFERROR(SUMIFS('Q4 Daily Log'!$M$4:$M$835,'Q4 Daily Log'!$B$4:$B$835,"&gt;="&amp;DATE(2027,2,15),'Q4 Daily Log'!$B$4:$B$835,"&lt;="&amp;DATE(2027,2,19),'Q4 Daily Log'!$C$4:$C$835,'Q4 Setup'!$C$11),"")</f>
        <v>0</v>
      </c>
      <c r="L105" s="29">
        <f>IFERROR(SUMIFS('Q4 Daily Log'!$N$4:$N$835,'Q4 Daily Log'!$B$4:$B$835,"&gt;="&amp;DATE(2027,2,15),'Q4 Daily Log'!$B$4:$B$835,"&lt;="&amp;DATE(2027,2,19),'Q4 Daily Log'!$C$4:$C$835,'Q4 Setup'!$C$11),"")</f>
        <v>0</v>
      </c>
      <c r="M105" s="51" t="str">
        <f>IFERROR(SUMIFS('Q4 Daily Log'!$N$4:$N$835,'Q4 Daily Log'!$B$4:$B$835,"&gt;="&amp;DATE(2027,2,15),'Q4 Daily Log'!$B$4:$B$835,"&lt;="&amp;DATE(2027,2,19),'Q4 Daily Log'!$C$4:$C$835,'Q4 Setup'!$C$11)/SUMIFS('Q4 Daily Log'!$O$4:$O$835,'Q4 Daily Log'!$B$4:$B$835,"&gt;="&amp;DATE(2027,2,15),'Q4 Daily Log'!$B$4:$B$835,"&lt;="&amp;DATE(2027,2,19),'Q4 Daily Log'!$C$4:$C$835,'Q4 Setup'!$C$11),"" )</f>
        <v/>
      </c>
    </row>
    <row r="106" spans="2:13" ht="18.75" customHeight="1" x14ac:dyDescent="0.2">
      <c r="B106" s="53" t="s">
        <v>111</v>
      </c>
      <c r="C106" s="54" t="str">
        <f>'Q4 Setup'!$C$12</f>
        <v>Rep 6</v>
      </c>
      <c r="D106" s="55" t="str">
        <f>IFERROR(AVERAGEIFS('Q4 Daily Log'!$E$4:$E$835,'Q4 Daily Log'!$B$4:$B$835,"&gt;="&amp;DATE(2027,2,15),'Q4 Daily Log'!$B$4:$B$835,"&lt;="&amp;DATE(2027,2,19),'Q4 Daily Log'!$C$4:$C$835,'Q4 Setup'!$C$12),"")</f>
        <v/>
      </c>
      <c r="E106" s="56" t="str">
        <f>IFERROR(AVERAGEIFS('Q4 Daily Log'!$H$4:$H$835,'Q4 Daily Log'!$B$4:$B$835,"&gt;="&amp;DATE(2027,2,15),'Q4 Daily Log'!$B$4:$B$835,"&lt;="&amp;DATE(2027,2,19),'Q4 Daily Log'!$C$4:$C$835,'Q4 Setup'!$C$12),"")</f>
        <v/>
      </c>
      <c r="F106" s="57" t="str">
        <f>IFERROR(AVERAGEIFS('Q4 Daily Log'!$I$4:$I$835,'Q4 Daily Log'!$B$4:$B$835,"&gt;="&amp;DATE(2027,2,15),'Q4 Daily Log'!$B$4:$B$835,"&lt;="&amp;DATE(2027,2,19),'Q4 Daily Log'!$C$4:$C$835,'Q4 Setup'!$C$12),"")</f>
        <v/>
      </c>
      <c r="G106" s="56" t="str">
        <f>IFERROR(AVERAGEIFS('Q4 Daily Log'!$K$4:$K$835,'Q4 Daily Log'!$B$4:$B$835,"&gt;="&amp;DATE(2027,2,15),'Q4 Daily Log'!$B$4:$B$835,"&lt;="&amp;DATE(2027,2,19),'Q4 Daily Log'!$C$4:$C$835,'Q4 Setup'!$C$12),"")</f>
        <v/>
      </c>
      <c r="H106" s="55">
        <f>IFERROR(SUMIFS('Q4 Daily Log'!$E$4:$E$835,'Q4 Daily Log'!$B$4:$B$835,"&gt;="&amp;DATE(2027,2,15),'Q4 Daily Log'!$B$4:$B$835,"&lt;="&amp;DATE(2027,2,19),'Q4 Daily Log'!$C$4:$C$835,'Q4 Setup'!$C$12),"")</f>
        <v>0</v>
      </c>
      <c r="I106" s="57">
        <f>IFERROR(SUMIFS('Q4 Daily Log'!$I$4:$I$835,'Q4 Daily Log'!$B$4:$B$835,"&gt;="&amp;DATE(2027,2,15),'Q4 Daily Log'!$B$4:$B$835,"&lt;="&amp;DATE(2027,2,19),'Q4 Daily Log'!$C$4:$C$835,'Q4 Setup'!$C$12),"")</f>
        <v>0</v>
      </c>
      <c r="J106" s="55">
        <f>IFERROR(SUMIFS('Q4 Daily Log'!$L$4:$L$835,'Q4 Daily Log'!$B$4:$B$835,"&gt;="&amp;DATE(2027,2,15),'Q4 Daily Log'!$B$4:$B$835,"&lt;="&amp;DATE(2027,2,19),'Q4 Daily Log'!$C$4:$C$835,'Q4 Setup'!$C$12),"")</f>
        <v>0</v>
      </c>
      <c r="K106" s="55">
        <f>IFERROR(SUMIFS('Q4 Daily Log'!$M$4:$M$835,'Q4 Daily Log'!$B$4:$B$835,"&gt;="&amp;DATE(2027,2,15),'Q4 Daily Log'!$B$4:$B$835,"&lt;="&amp;DATE(2027,2,19),'Q4 Daily Log'!$C$4:$C$835,'Q4 Setup'!$C$12),"")</f>
        <v>0</v>
      </c>
      <c r="L106" s="29">
        <f>IFERROR(SUMIFS('Q4 Daily Log'!$N$4:$N$835,'Q4 Daily Log'!$B$4:$B$835,"&gt;="&amp;DATE(2027,2,15),'Q4 Daily Log'!$B$4:$B$835,"&lt;="&amp;DATE(2027,2,19),'Q4 Daily Log'!$C$4:$C$835,'Q4 Setup'!$C$12),"")</f>
        <v>0</v>
      </c>
      <c r="M106" s="56" t="str">
        <f>IFERROR(SUMIFS('Q4 Daily Log'!$N$4:$N$835,'Q4 Daily Log'!$B$4:$B$835,"&gt;="&amp;DATE(2027,2,15),'Q4 Daily Log'!$B$4:$B$835,"&lt;="&amp;DATE(2027,2,19),'Q4 Daily Log'!$C$4:$C$835,'Q4 Setup'!$C$12)/SUMIFS('Q4 Daily Log'!$O$4:$O$835,'Q4 Daily Log'!$B$4:$B$835,"&gt;="&amp;DATE(2027,2,15),'Q4 Daily Log'!$B$4:$B$835,"&lt;="&amp;DATE(2027,2,19),'Q4 Daily Log'!$C$4:$C$835,'Q4 Setup'!$C$12),"" )</f>
        <v/>
      </c>
    </row>
    <row r="107" spans="2:13" ht="18.75" customHeight="1" x14ac:dyDescent="0.2">
      <c r="B107" s="48" t="s">
        <v>111</v>
      </c>
      <c r="C107" s="49" t="str">
        <f>'Q4 Setup'!$C$13</f>
        <v>Rep 7</v>
      </c>
      <c r="D107" s="50" t="str">
        <f>IFERROR(AVERAGEIFS('Q4 Daily Log'!$E$4:$E$835,'Q4 Daily Log'!$B$4:$B$835,"&gt;="&amp;DATE(2027,2,15),'Q4 Daily Log'!$B$4:$B$835,"&lt;="&amp;DATE(2027,2,19),'Q4 Daily Log'!$C$4:$C$835,'Q4 Setup'!$C$13),"")</f>
        <v/>
      </c>
      <c r="E107" s="51" t="str">
        <f>IFERROR(AVERAGEIFS('Q4 Daily Log'!$H$4:$H$835,'Q4 Daily Log'!$B$4:$B$835,"&gt;="&amp;DATE(2027,2,15),'Q4 Daily Log'!$B$4:$B$835,"&lt;="&amp;DATE(2027,2,19),'Q4 Daily Log'!$C$4:$C$835,'Q4 Setup'!$C$13),"")</f>
        <v/>
      </c>
      <c r="F107" s="52" t="str">
        <f>IFERROR(AVERAGEIFS('Q4 Daily Log'!$I$4:$I$835,'Q4 Daily Log'!$B$4:$B$835,"&gt;="&amp;DATE(2027,2,15),'Q4 Daily Log'!$B$4:$B$835,"&lt;="&amp;DATE(2027,2,19),'Q4 Daily Log'!$C$4:$C$835,'Q4 Setup'!$C$13),"")</f>
        <v/>
      </c>
      <c r="G107" s="51" t="str">
        <f>IFERROR(AVERAGEIFS('Q4 Daily Log'!$K$4:$K$835,'Q4 Daily Log'!$B$4:$B$835,"&gt;="&amp;DATE(2027,2,15),'Q4 Daily Log'!$B$4:$B$835,"&lt;="&amp;DATE(2027,2,19),'Q4 Daily Log'!$C$4:$C$835,'Q4 Setup'!$C$13),"")</f>
        <v/>
      </c>
      <c r="H107" s="50">
        <f>IFERROR(SUMIFS('Q4 Daily Log'!$E$4:$E$835,'Q4 Daily Log'!$B$4:$B$835,"&gt;="&amp;DATE(2027,2,15),'Q4 Daily Log'!$B$4:$B$835,"&lt;="&amp;DATE(2027,2,19),'Q4 Daily Log'!$C$4:$C$835,'Q4 Setup'!$C$13),"")</f>
        <v>0</v>
      </c>
      <c r="I107" s="52">
        <f>IFERROR(SUMIFS('Q4 Daily Log'!$I$4:$I$835,'Q4 Daily Log'!$B$4:$B$835,"&gt;="&amp;DATE(2027,2,15),'Q4 Daily Log'!$B$4:$B$835,"&lt;="&amp;DATE(2027,2,19),'Q4 Daily Log'!$C$4:$C$835,'Q4 Setup'!$C$13),"")</f>
        <v>0</v>
      </c>
      <c r="J107" s="50">
        <f>IFERROR(SUMIFS('Q4 Daily Log'!$L$4:$L$835,'Q4 Daily Log'!$B$4:$B$835,"&gt;="&amp;DATE(2027,2,15),'Q4 Daily Log'!$B$4:$B$835,"&lt;="&amp;DATE(2027,2,19),'Q4 Daily Log'!$C$4:$C$835,'Q4 Setup'!$C$13),"")</f>
        <v>0</v>
      </c>
      <c r="K107" s="50">
        <f>IFERROR(SUMIFS('Q4 Daily Log'!$M$4:$M$835,'Q4 Daily Log'!$B$4:$B$835,"&gt;="&amp;DATE(2027,2,15),'Q4 Daily Log'!$B$4:$B$835,"&lt;="&amp;DATE(2027,2,19),'Q4 Daily Log'!$C$4:$C$835,'Q4 Setup'!$C$13),"")</f>
        <v>0</v>
      </c>
      <c r="L107" s="29">
        <f>IFERROR(SUMIFS('Q4 Daily Log'!$N$4:$N$835,'Q4 Daily Log'!$B$4:$B$835,"&gt;="&amp;DATE(2027,2,15),'Q4 Daily Log'!$B$4:$B$835,"&lt;="&amp;DATE(2027,2,19),'Q4 Daily Log'!$C$4:$C$835,'Q4 Setup'!$C$13),"")</f>
        <v>0</v>
      </c>
      <c r="M107" s="51" t="str">
        <f>IFERROR(SUMIFS('Q4 Daily Log'!$N$4:$N$835,'Q4 Daily Log'!$B$4:$B$835,"&gt;="&amp;DATE(2027,2,15),'Q4 Daily Log'!$B$4:$B$835,"&lt;="&amp;DATE(2027,2,19),'Q4 Daily Log'!$C$4:$C$835,'Q4 Setup'!$C$13)/SUMIFS('Q4 Daily Log'!$O$4:$O$835,'Q4 Daily Log'!$B$4:$B$835,"&gt;="&amp;DATE(2027,2,15),'Q4 Daily Log'!$B$4:$B$835,"&lt;="&amp;DATE(2027,2,19),'Q4 Daily Log'!$C$4:$C$835,'Q4 Setup'!$C$13),"" )</f>
        <v/>
      </c>
    </row>
    <row r="108" spans="2:13" ht="18.75" customHeight="1" x14ac:dyDescent="0.2">
      <c r="B108" s="53" t="s">
        <v>111</v>
      </c>
      <c r="C108" s="54" t="str">
        <f>'Q4 Setup'!$C$14</f>
        <v>Rep 8</v>
      </c>
      <c r="D108" s="55" t="str">
        <f>IFERROR(AVERAGEIFS('Q4 Daily Log'!$E$4:$E$835,'Q4 Daily Log'!$B$4:$B$835,"&gt;="&amp;DATE(2027,2,15),'Q4 Daily Log'!$B$4:$B$835,"&lt;="&amp;DATE(2027,2,19),'Q4 Daily Log'!$C$4:$C$835,'Q4 Setup'!$C$14),"")</f>
        <v/>
      </c>
      <c r="E108" s="56" t="str">
        <f>IFERROR(AVERAGEIFS('Q4 Daily Log'!$H$4:$H$835,'Q4 Daily Log'!$B$4:$B$835,"&gt;="&amp;DATE(2027,2,15),'Q4 Daily Log'!$B$4:$B$835,"&lt;="&amp;DATE(2027,2,19),'Q4 Daily Log'!$C$4:$C$835,'Q4 Setup'!$C$14),"")</f>
        <v/>
      </c>
      <c r="F108" s="57" t="str">
        <f>IFERROR(AVERAGEIFS('Q4 Daily Log'!$I$4:$I$835,'Q4 Daily Log'!$B$4:$B$835,"&gt;="&amp;DATE(2027,2,15),'Q4 Daily Log'!$B$4:$B$835,"&lt;="&amp;DATE(2027,2,19),'Q4 Daily Log'!$C$4:$C$835,'Q4 Setup'!$C$14),"")</f>
        <v/>
      </c>
      <c r="G108" s="56" t="str">
        <f>IFERROR(AVERAGEIFS('Q4 Daily Log'!$K$4:$K$835,'Q4 Daily Log'!$B$4:$B$835,"&gt;="&amp;DATE(2027,2,15),'Q4 Daily Log'!$B$4:$B$835,"&lt;="&amp;DATE(2027,2,19),'Q4 Daily Log'!$C$4:$C$835,'Q4 Setup'!$C$14),"")</f>
        <v/>
      </c>
      <c r="H108" s="55">
        <f>IFERROR(SUMIFS('Q4 Daily Log'!$E$4:$E$835,'Q4 Daily Log'!$B$4:$B$835,"&gt;="&amp;DATE(2027,2,15),'Q4 Daily Log'!$B$4:$B$835,"&lt;="&amp;DATE(2027,2,19),'Q4 Daily Log'!$C$4:$C$835,'Q4 Setup'!$C$14),"")</f>
        <v>0</v>
      </c>
      <c r="I108" s="57">
        <f>IFERROR(SUMIFS('Q4 Daily Log'!$I$4:$I$835,'Q4 Daily Log'!$B$4:$B$835,"&gt;="&amp;DATE(2027,2,15),'Q4 Daily Log'!$B$4:$B$835,"&lt;="&amp;DATE(2027,2,19),'Q4 Daily Log'!$C$4:$C$835,'Q4 Setup'!$C$14),"")</f>
        <v>0</v>
      </c>
      <c r="J108" s="55">
        <f>IFERROR(SUMIFS('Q4 Daily Log'!$L$4:$L$835,'Q4 Daily Log'!$B$4:$B$835,"&gt;="&amp;DATE(2027,2,15),'Q4 Daily Log'!$B$4:$B$835,"&lt;="&amp;DATE(2027,2,19),'Q4 Daily Log'!$C$4:$C$835,'Q4 Setup'!$C$14),"")</f>
        <v>0</v>
      </c>
      <c r="K108" s="55">
        <f>IFERROR(SUMIFS('Q4 Daily Log'!$M$4:$M$835,'Q4 Daily Log'!$B$4:$B$835,"&gt;="&amp;DATE(2027,2,15),'Q4 Daily Log'!$B$4:$B$835,"&lt;="&amp;DATE(2027,2,19),'Q4 Daily Log'!$C$4:$C$835,'Q4 Setup'!$C$14),"")</f>
        <v>0</v>
      </c>
      <c r="L108" s="29">
        <f>IFERROR(SUMIFS('Q4 Daily Log'!$N$4:$N$835,'Q4 Daily Log'!$B$4:$B$835,"&gt;="&amp;DATE(2027,2,15),'Q4 Daily Log'!$B$4:$B$835,"&lt;="&amp;DATE(2027,2,19),'Q4 Daily Log'!$C$4:$C$835,'Q4 Setup'!$C$14),"")</f>
        <v>0</v>
      </c>
      <c r="M108" s="56" t="str">
        <f>IFERROR(SUMIFS('Q4 Daily Log'!$N$4:$N$835,'Q4 Daily Log'!$B$4:$B$835,"&gt;="&amp;DATE(2027,2,15),'Q4 Daily Log'!$B$4:$B$835,"&lt;="&amp;DATE(2027,2,19),'Q4 Daily Log'!$C$4:$C$835,'Q4 Setup'!$C$14)/SUMIFS('Q4 Daily Log'!$O$4:$O$835,'Q4 Daily Log'!$B$4:$B$835,"&gt;="&amp;DATE(2027,2,15),'Q4 Daily Log'!$B$4:$B$835,"&lt;="&amp;DATE(2027,2,19),'Q4 Daily Log'!$C$4:$C$835,'Q4 Setup'!$C$14),"" )</f>
        <v/>
      </c>
    </row>
    <row r="109" spans="2:13" ht="18.75" customHeight="1" x14ac:dyDescent="0.2">
      <c r="B109" s="48" t="s">
        <v>111</v>
      </c>
      <c r="C109" s="49" t="str">
        <f>'Q4 Setup'!$C$15</f>
        <v>Rep 9</v>
      </c>
      <c r="D109" s="50" t="str">
        <f>IFERROR(AVERAGEIFS('Q4 Daily Log'!$E$4:$E$835,'Q4 Daily Log'!$B$4:$B$835,"&gt;="&amp;DATE(2027,2,15),'Q4 Daily Log'!$B$4:$B$835,"&lt;="&amp;DATE(2027,2,19),'Q4 Daily Log'!$C$4:$C$835,'Q4 Setup'!$C$15),"")</f>
        <v/>
      </c>
      <c r="E109" s="51" t="str">
        <f>IFERROR(AVERAGEIFS('Q4 Daily Log'!$H$4:$H$835,'Q4 Daily Log'!$B$4:$B$835,"&gt;="&amp;DATE(2027,2,15),'Q4 Daily Log'!$B$4:$B$835,"&lt;="&amp;DATE(2027,2,19),'Q4 Daily Log'!$C$4:$C$835,'Q4 Setup'!$C$15),"")</f>
        <v/>
      </c>
      <c r="F109" s="52" t="str">
        <f>IFERROR(AVERAGEIFS('Q4 Daily Log'!$I$4:$I$835,'Q4 Daily Log'!$B$4:$B$835,"&gt;="&amp;DATE(2027,2,15),'Q4 Daily Log'!$B$4:$B$835,"&lt;="&amp;DATE(2027,2,19),'Q4 Daily Log'!$C$4:$C$835,'Q4 Setup'!$C$15),"")</f>
        <v/>
      </c>
      <c r="G109" s="51" t="str">
        <f>IFERROR(AVERAGEIFS('Q4 Daily Log'!$K$4:$K$835,'Q4 Daily Log'!$B$4:$B$835,"&gt;="&amp;DATE(2027,2,15),'Q4 Daily Log'!$B$4:$B$835,"&lt;="&amp;DATE(2027,2,19),'Q4 Daily Log'!$C$4:$C$835,'Q4 Setup'!$C$15),"")</f>
        <v/>
      </c>
      <c r="H109" s="50">
        <f>IFERROR(SUMIFS('Q4 Daily Log'!$E$4:$E$835,'Q4 Daily Log'!$B$4:$B$835,"&gt;="&amp;DATE(2027,2,15),'Q4 Daily Log'!$B$4:$B$835,"&lt;="&amp;DATE(2027,2,19),'Q4 Daily Log'!$C$4:$C$835,'Q4 Setup'!$C$15),"")</f>
        <v>0</v>
      </c>
      <c r="I109" s="52">
        <f>IFERROR(SUMIFS('Q4 Daily Log'!$I$4:$I$835,'Q4 Daily Log'!$B$4:$B$835,"&gt;="&amp;DATE(2027,2,15),'Q4 Daily Log'!$B$4:$B$835,"&lt;="&amp;DATE(2027,2,19),'Q4 Daily Log'!$C$4:$C$835,'Q4 Setup'!$C$15),"")</f>
        <v>0</v>
      </c>
      <c r="J109" s="50">
        <f>IFERROR(SUMIFS('Q4 Daily Log'!$L$4:$L$835,'Q4 Daily Log'!$B$4:$B$835,"&gt;="&amp;DATE(2027,2,15),'Q4 Daily Log'!$B$4:$B$835,"&lt;="&amp;DATE(2027,2,19),'Q4 Daily Log'!$C$4:$C$835,'Q4 Setup'!$C$15),"")</f>
        <v>0</v>
      </c>
      <c r="K109" s="50">
        <f>IFERROR(SUMIFS('Q4 Daily Log'!$M$4:$M$835,'Q4 Daily Log'!$B$4:$B$835,"&gt;="&amp;DATE(2027,2,15),'Q4 Daily Log'!$B$4:$B$835,"&lt;="&amp;DATE(2027,2,19),'Q4 Daily Log'!$C$4:$C$835,'Q4 Setup'!$C$15),"")</f>
        <v>0</v>
      </c>
      <c r="L109" s="29">
        <f>IFERROR(SUMIFS('Q4 Daily Log'!$N$4:$N$835,'Q4 Daily Log'!$B$4:$B$835,"&gt;="&amp;DATE(2027,2,15),'Q4 Daily Log'!$B$4:$B$835,"&lt;="&amp;DATE(2027,2,19),'Q4 Daily Log'!$C$4:$C$835,'Q4 Setup'!$C$15),"")</f>
        <v>0</v>
      </c>
      <c r="M109" s="51" t="str">
        <f>IFERROR(SUMIFS('Q4 Daily Log'!$N$4:$N$835,'Q4 Daily Log'!$B$4:$B$835,"&gt;="&amp;DATE(2027,2,15),'Q4 Daily Log'!$B$4:$B$835,"&lt;="&amp;DATE(2027,2,19),'Q4 Daily Log'!$C$4:$C$835,'Q4 Setup'!$C$15)/SUMIFS('Q4 Daily Log'!$O$4:$O$835,'Q4 Daily Log'!$B$4:$B$835,"&gt;="&amp;DATE(2027,2,15),'Q4 Daily Log'!$B$4:$B$835,"&lt;="&amp;DATE(2027,2,19),'Q4 Daily Log'!$C$4:$C$835,'Q4 Setup'!$C$15),"" )</f>
        <v/>
      </c>
    </row>
    <row r="110" spans="2:13" ht="18.75" customHeight="1" x14ac:dyDescent="0.2">
      <c r="B110" s="53" t="s">
        <v>111</v>
      </c>
      <c r="C110" s="54" t="str">
        <f>'Q4 Setup'!$C$16</f>
        <v>Rep 10</v>
      </c>
      <c r="D110" s="55" t="str">
        <f>IFERROR(AVERAGEIFS('Q4 Daily Log'!$E$4:$E$835,'Q4 Daily Log'!$B$4:$B$835,"&gt;="&amp;DATE(2027,2,15),'Q4 Daily Log'!$B$4:$B$835,"&lt;="&amp;DATE(2027,2,19),'Q4 Daily Log'!$C$4:$C$835,'Q4 Setup'!$C$16),"")</f>
        <v/>
      </c>
      <c r="E110" s="56" t="str">
        <f>IFERROR(AVERAGEIFS('Q4 Daily Log'!$H$4:$H$835,'Q4 Daily Log'!$B$4:$B$835,"&gt;="&amp;DATE(2027,2,15),'Q4 Daily Log'!$B$4:$B$835,"&lt;="&amp;DATE(2027,2,19),'Q4 Daily Log'!$C$4:$C$835,'Q4 Setup'!$C$16),"")</f>
        <v/>
      </c>
      <c r="F110" s="57" t="str">
        <f>IFERROR(AVERAGEIFS('Q4 Daily Log'!$I$4:$I$835,'Q4 Daily Log'!$B$4:$B$835,"&gt;="&amp;DATE(2027,2,15),'Q4 Daily Log'!$B$4:$B$835,"&lt;="&amp;DATE(2027,2,19),'Q4 Daily Log'!$C$4:$C$835,'Q4 Setup'!$C$16),"")</f>
        <v/>
      </c>
      <c r="G110" s="56" t="str">
        <f>IFERROR(AVERAGEIFS('Q4 Daily Log'!$K$4:$K$835,'Q4 Daily Log'!$B$4:$B$835,"&gt;="&amp;DATE(2027,2,15),'Q4 Daily Log'!$B$4:$B$835,"&lt;="&amp;DATE(2027,2,19),'Q4 Daily Log'!$C$4:$C$835,'Q4 Setup'!$C$16),"")</f>
        <v/>
      </c>
      <c r="H110" s="55">
        <f>IFERROR(SUMIFS('Q4 Daily Log'!$E$4:$E$835,'Q4 Daily Log'!$B$4:$B$835,"&gt;="&amp;DATE(2027,2,15),'Q4 Daily Log'!$B$4:$B$835,"&lt;="&amp;DATE(2027,2,19),'Q4 Daily Log'!$C$4:$C$835,'Q4 Setup'!$C$16),"")</f>
        <v>0</v>
      </c>
      <c r="I110" s="57">
        <f>IFERROR(SUMIFS('Q4 Daily Log'!$I$4:$I$835,'Q4 Daily Log'!$B$4:$B$835,"&gt;="&amp;DATE(2027,2,15),'Q4 Daily Log'!$B$4:$B$835,"&lt;="&amp;DATE(2027,2,19),'Q4 Daily Log'!$C$4:$C$835,'Q4 Setup'!$C$16),"")</f>
        <v>0</v>
      </c>
      <c r="J110" s="55">
        <f>IFERROR(SUMIFS('Q4 Daily Log'!$L$4:$L$835,'Q4 Daily Log'!$B$4:$B$835,"&gt;="&amp;DATE(2027,2,15),'Q4 Daily Log'!$B$4:$B$835,"&lt;="&amp;DATE(2027,2,19),'Q4 Daily Log'!$C$4:$C$835,'Q4 Setup'!$C$16),"")</f>
        <v>0</v>
      </c>
      <c r="K110" s="55">
        <f>IFERROR(SUMIFS('Q4 Daily Log'!$M$4:$M$835,'Q4 Daily Log'!$B$4:$B$835,"&gt;="&amp;DATE(2027,2,15),'Q4 Daily Log'!$B$4:$B$835,"&lt;="&amp;DATE(2027,2,19),'Q4 Daily Log'!$C$4:$C$835,'Q4 Setup'!$C$16),"")</f>
        <v>0</v>
      </c>
      <c r="L110" s="29">
        <f>IFERROR(SUMIFS('Q4 Daily Log'!$N$4:$N$835,'Q4 Daily Log'!$B$4:$B$835,"&gt;="&amp;DATE(2027,2,15),'Q4 Daily Log'!$B$4:$B$835,"&lt;="&amp;DATE(2027,2,19),'Q4 Daily Log'!$C$4:$C$835,'Q4 Setup'!$C$16),"")</f>
        <v>0</v>
      </c>
      <c r="M110" s="56" t="str">
        <f>IFERROR(SUMIFS('Q4 Daily Log'!$N$4:$N$835,'Q4 Daily Log'!$B$4:$B$835,"&gt;="&amp;DATE(2027,2,15),'Q4 Daily Log'!$B$4:$B$835,"&lt;="&amp;DATE(2027,2,19),'Q4 Daily Log'!$C$4:$C$835,'Q4 Setup'!$C$16)/SUMIFS('Q4 Daily Log'!$O$4:$O$835,'Q4 Daily Log'!$B$4:$B$835,"&gt;="&amp;DATE(2027,2,15),'Q4 Daily Log'!$B$4:$B$835,"&lt;="&amp;DATE(2027,2,19),'Q4 Daily Log'!$C$4:$C$835,'Q4 Setup'!$C$16),"" )</f>
        <v/>
      </c>
    </row>
    <row r="111" spans="2:13" ht="18.75" customHeight="1" x14ac:dyDescent="0.2">
      <c r="B111" s="48" t="s">
        <v>111</v>
      </c>
      <c r="C111" s="49">
        <f>'Q4 Setup'!$C$17</f>
        <v>0</v>
      </c>
      <c r="D111" s="50" t="str">
        <f>IFERROR(AVERAGEIFS('Q4 Daily Log'!$E$4:$E$835,'Q4 Daily Log'!$B$4:$B$835,"&gt;="&amp;DATE(2027,2,15),'Q4 Daily Log'!$B$4:$B$835,"&lt;="&amp;DATE(2027,2,19),'Q4 Daily Log'!$C$4:$C$835,'Q4 Setup'!$C$17),"")</f>
        <v/>
      </c>
      <c r="E111" s="51" t="str">
        <f>IFERROR(AVERAGEIFS('Q4 Daily Log'!$H$4:$H$835,'Q4 Daily Log'!$B$4:$B$835,"&gt;="&amp;DATE(2027,2,15),'Q4 Daily Log'!$B$4:$B$835,"&lt;="&amp;DATE(2027,2,19),'Q4 Daily Log'!$C$4:$C$835,'Q4 Setup'!$C$17),"")</f>
        <v/>
      </c>
      <c r="F111" s="52" t="str">
        <f>IFERROR(AVERAGEIFS('Q4 Daily Log'!$I$4:$I$835,'Q4 Daily Log'!$B$4:$B$835,"&gt;="&amp;DATE(2027,2,15),'Q4 Daily Log'!$B$4:$B$835,"&lt;="&amp;DATE(2027,2,19),'Q4 Daily Log'!$C$4:$C$835,'Q4 Setup'!$C$17),"")</f>
        <v/>
      </c>
      <c r="G111" s="51" t="str">
        <f>IFERROR(AVERAGEIFS('Q4 Daily Log'!$K$4:$K$835,'Q4 Daily Log'!$B$4:$B$835,"&gt;="&amp;DATE(2027,2,15),'Q4 Daily Log'!$B$4:$B$835,"&lt;="&amp;DATE(2027,2,19),'Q4 Daily Log'!$C$4:$C$835,'Q4 Setup'!$C$17),"")</f>
        <v/>
      </c>
      <c r="H111" s="50">
        <f>IFERROR(SUMIFS('Q4 Daily Log'!$E$4:$E$835,'Q4 Daily Log'!$B$4:$B$835,"&gt;="&amp;DATE(2027,2,15),'Q4 Daily Log'!$B$4:$B$835,"&lt;="&amp;DATE(2027,2,19),'Q4 Daily Log'!$C$4:$C$835,'Q4 Setup'!$C$17),"")</f>
        <v>0</v>
      </c>
      <c r="I111" s="52">
        <f>IFERROR(SUMIFS('Q4 Daily Log'!$I$4:$I$835,'Q4 Daily Log'!$B$4:$B$835,"&gt;="&amp;DATE(2027,2,15),'Q4 Daily Log'!$B$4:$B$835,"&lt;="&amp;DATE(2027,2,19),'Q4 Daily Log'!$C$4:$C$835,'Q4 Setup'!$C$17),"")</f>
        <v>0</v>
      </c>
      <c r="J111" s="50">
        <f>IFERROR(SUMIFS('Q4 Daily Log'!$L$4:$L$835,'Q4 Daily Log'!$B$4:$B$835,"&gt;="&amp;DATE(2027,2,15),'Q4 Daily Log'!$B$4:$B$835,"&lt;="&amp;DATE(2027,2,19),'Q4 Daily Log'!$C$4:$C$835,'Q4 Setup'!$C$17),"")</f>
        <v>0</v>
      </c>
      <c r="K111" s="50">
        <f>IFERROR(SUMIFS('Q4 Daily Log'!$M$4:$M$835,'Q4 Daily Log'!$B$4:$B$835,"&gt;="&amp;DATE(2027,2,15),'Q4 Daily Log'!$B$4:$B$835,"&lt;="&amp;DATE(2027,2,19),'Q4 Daily Log'!$C$4:$C$835,'Q4 Setup'!$C$17),"")</f>
        <v>0</v>
      </c>
      <c r="L111" s="29">
        <f>IFERROR(SUMIFS('Q4 Daily Log'!$N$4:$N$835,'Q4 Daily Log'!$B$4:$B$835,"&gt;="&amp;DATE(2027,2,15),'Q4 Daily Log'!$B$4:$B$835,"&lt;="&amp;DATE(2027,2,19),'Q4 Daily Log'!$C$4:$C$835,'Q4 Setup'!$C$17),"")</f>
        <v>0</v>
      </c>
      <c r="M111" s="51" t="str">
        <f>IFERROR(SUMIFS('Q4 Daily Log'!$N$4:$N$835,'Q4 Daily Log'!$B$4:$B$835,"&gt;="&amp;DATE(2027,2,15),'Q4 Daily Log'!$B$4:$B$835,"&lt;="&amp;DATE(2027,2,19),'Q4 Daily Log'!$C$4:$C$835,'Q4 Setup'!$C$17)/SUMIFS('Q4 Daily Log'!$O$4:$O$835,'Q4 Daily Log'!$B$4:$B$835,"&gt;="&amp;DATE(2027,2,15),'Q4 Daily Log'!$B$4:$B$835,"&lt;="&amp;DATE(2027,2,19),'Q4 Daily Log'!$C$4:$C$835,'Q4 Setup'!$C$17),"" )</f>
        <v/>
      </c>
    </row>
    <row r="112" spans="2:13" ht="18.75" customHeight="1" x14ac:dyDescent="0.2">
      <c r="B112" s="53" t="s">
        <v>111</v>
      </c>
      <c r="C112" s="54">
        <f>'Q4 Setup'!$C$18</f>
        <v>0</v>
      </c>
      <c r="D112" s="55" t="str">
        <f>IFERROR(AVERAGEIFS('Q4 Daily Log'!$E$4:$E$835,'Q4 Daily Log'!$B$4:$B$835,"&gt;="&amp;DATE(2027,2,15),'Q4 Daily Log'!$B$4:$B$835,"&lt;="&amp;DATE(2027,2,19),'Q4 Daily Log'!$C$4:$C$835,'Q4 Setup'!$C$18),"")</f>
        <v/>
      </c>
      <c r="E112" s="56" t="str">
        <f>IFERROR(AVERAGEIFS('Q4 Daily Log'!$H$4:$H$835,'Q4 Daily Log'!$B$4:$B$835,"&gt;="&amp;DATE(2027,2,15),'Q4 Daily Log'!$B$4:$B$835,"&lt;="&amp;DATE(2027,2,19),'Q4 Daily Log'!$C$4:$C$835,'Q4 Setup'!$C$18),"")</f>
        <v/>
      </c>
      <c r="F112" s="57" t="str">
        <f>IFERROR(AVERAGEIFS('Q4 Daily Log'!$I$4:$I$835,'Q4 Daily Log'!$B$4:$B$835,"&gt;="&amp;DATE(2027,2,15),'Q4 Daily Log'!$B$4:$B$835,"&lt;="&amp;DATE(2027,2,19),'Q4 Daily Log'!$C$4:$C$835,'Q4 Setup'!$C$18),"")</f>
        <v/>
      </c>
      <c r="G112" s="56" t="str">
        <f>IFERROR(AVERAGEIFS('Q4 Daily Log'!$K$4:$K$835,'Q4 Daily Log'!$B$4:$B$835,"&gt;="&amp;DATE(2027,2,15),'Q4 Daily Log'!$B$4:$B$835,"&lt;="&amp;DATE(2027,2,19),'Q4 Daily Log'!$C$4:$C$835,'Q4 Setup'!$C$18),"")</f>
        <v/>
      </c>
      <c r="H112" s="55">
        <f>IFERROR(SUMIFS('Q4 Daily Log'!$E$4:$E$835,'Q4 Daily Log'!$B$4:$B$835,"&gt;="&amp;DATE(2027,2,15),'Q4 Daily Log'!$B$4:$B$835,"&lt;="&amp;DATE(2027,2,19),'Q4 Daily Log'!$C$4:$C$835,'Q4 Setup'!$C$18),"")</f>
        <v>0</v>
      </c>
      <c r="I112" s="57">
        <f>IFERROR(SUMIFS('Q4 Daily Log'!$I$4:$I$835,'Q4 Daily Log'!$B$4:$B$835,"&gt;="&amp;DATE(2027,2,15),'Q4 Daily Log'!$B$4:$B$835,"&lt;="&amp;DATE(2027,2,19),'Q4 Daily Log'!$C$4:$C$835,'Q4 Setup'!$C$18),"")</f>
        <v>0</v>
      </c>
      <c r="J112" s="55">
        <f>IFERROR(SUMIFS('Q4 Daily Log'!$L$4:$L$835,'Q4 Daily Log'!$B$4:$B$835,"&gt;="&amp;DATE(2027,2,15),'Q4 Daily Log'!$B$4:$B$835,"&lt;="&amp;DATE(2027,2,19),'Q4 Daily Log'!$C$4:$C$835,'Q4 Setup'!$C$18),"")</f>
        <v>0</v>
      </c>
      <c r="K112" s="55">
        <f>IFERROR(SUMIFS('Q4 Daily Log'!$M$4:$M$835,'Q4 Daily Log'!$B$4:$B$835,"&gt;="&amp;DATE(2027,2,15),'Q4 Daily Log'!$B$4:$B$835,"&lt;="&amp;DATE(2027,2,19),'Q4 Daily Log'!$C$4:$C$835,'Q4 Setup'!$C$18),"")</f>
        <v>0</v>
      </c>
      <c r="L112" s="29">
        <f>IFERROR(SUMIFS('Q4 Daily Log'!$N$4:$N$835,'Q4 Daily Log'!$B$4:$B$835,"&gt;="&amp;DATE(2027,2,15),'Q4 Daily Log'!$B$4:$B$835,"&lt;="&amp;DATE(2027,2,19),'Q4 Daily Log'!$C$4:$C$835,'Q4 Setup'!$C$18),"")</f>
        <v>0</v>
      </c>
      <c r="M112" s="56" t="str">
        <f>IFERROR(SUMIFS('Q4 Daily Log'!$N$4:$N$835,'Q4 Daily Log'!$B$4:$B$835,"&gt;="&amp;DATE(2027,2,15),'Q4 Daily Log'!$B$4:$B$835,"&lt;="&amp;DATE(2027,2,19),'Q4 Daily Log'!$C$4:$C$835,'Q4 Setup'!$C$18)/SUMIFS('Q4 Daily Log'!$O$4:$O$835,'Q4 Daily Log'!$B$4:$B$835,"&gt;="&amp;DATE(2027,2,15),'Q4 Daily Log'!$B$4:$B$835,"&lt;="&amp;DATE(2027,2,19),'Q4 Daily Log'!$C$4:$C$835,'Q4 Setup'!$C$18),"" )</f>
        <v/>
      </c>
    </row>
    <row r="113" spans="2:13" ht="18.75" customHeight="1" x14ac:dyDescent="0.2">
      <c r="B113" s="101" t="s">
        <v>112</v>
      </c>
      <c r="C113" s="101"/>
      <c r="D113" s="85" t="str">
        <f>IFERROR(AVERAGE(D101:D112),"")</f>
        <v/>
      </c>
      <c r="E113" s="86" t="str">
        <f>IFERROR(AVERAGE(E101:E112),"")</f>
        <v/>
      </c>
      <c r="F113" s="87" t="str">
        <f>IFERROR(AVERAGE(F101:F112),"")</f>
        <v/>
      </c>
      <c r="G113" s="86" t="str">
        <f>IFERROR(AVERAGE(G101:G112),"")</f>
        <v/>
      </c>
      <c r="H113" s="85">
        <f>IFERROR(SUM(H101:H112),"")</f>
        <v>0</v>
      </c>
      <c r="I113" s="88">
        <f>IFERROR(SUM(I101:I112),"")</f>
        <v>0</v>
      </c>
      <c r="J113" s="85">
        <f>IFERROR(SUM(J101:J112),"")</f>
        <v>0</v>
      </c>
      <c r="K113" s="85">
        <f>IFERROR(SUM(K101:K112),"")</f>
        <v>0</v>
      </c>
      <c r="L113" s="89">
        <f>IFERROR(SUM(L101:L112),"")</f>
        <v>0</v>
      </c>
      <c r="M113" s="86" t="str">
        <f>IFERROR(AVERAGE(M101:M112),"")</f>
        <v/>
      </c>
    </row>
    <row r="114" spans="2:13" ht="7.5" customHeight="1" x14ac:dyDescent="0.2"/>
    <row r="115" spans="2:13" ht="25.5" customHeight="1" x14ac:dyDescent="0.2">
      <c r="B115" s="100" t="s">
        <v>169</v>
      </c>
      <c r="C115" s="100"/>
      <c r="D115" s="83">
        <v>46440</v>
      </c>
      <c r="E115" s="83">
        <v>46444</v>
      </c>
      <c r="F115" s="84"/>
      <c r="G115" s="84"/>
      <c r="H115" s="84"/>
      <c r="I115" s="84"/>
      <c r="J115" s="84"/>
      <c r="K115" s="84"/>
      <c r="L115" s="84"/>
      <c r="M115" s="84"/>
    </row>
    <row r="116" spans="2:13" ht="36" customHeight="1" x14ac:dyDescent="0.2">
      <c r="B116" s="47" t="s">
        <v>60</v>
      </c>
      <c r="C116" s="47" t="s">
        <v>24</v>
      </c>
      <c r="D116" s="47" t="s">
        <v>61</v>
      </c>
      <c r="E116" s="47" t="s">
        <v>62</v>
      </c>
      <c r="F116" s="47" t="s">
        <v>63</v>
      </c>
      <c r="G116" s="47" t="s">
        <v>64</v>
      </c>
      <c r="H116" s="47" t="s">
        <v>65</v>
      </c>
      <c r="I116" s="47" t="s">
        <v>66</v>
      </c>
      <c r="J116" s="47" t="s">
        <v>67</v>
      </c>
      <c r="K116" s="47" t="s">
        <v>68</v>
      </c>
      <c r="L116" s="47" t="s">
        <v>69</v>
      </c>
      <c r="M116" s="47" t="s">
        <v>70</v>
      </c>
    </row>
    <row r="117" spans="2:13" ht="18.75" customHeight="1" x14ac:dyDescent="0.2">
      <c r="B117" s="48" t="s">
        <v>114</v>
      </c>
      <c r="C117" s="49" t="str">
        <f>'Q4 Setup'!$C$7</f>
        <v>Rep 1</v>
      </c>
      <c r="D117" s="50" t="str">
        <f>IFERROR(AVERAGEIFS('Q4 Daily Log'!$E$4:$E$835,'Q4 Daily Log'!$B$4:$B$835,"&gt;="&amp;DATE(2027,2,22),'Q4 Daily Log'!$B$4:$B$835,"&lt;="&amp;DATE(2027,2,26),'Q4 Daily Log'!$C$4:$C$835,'Q4 Setup'!$C$7),"")</f>
        <v/>
      </c>
      <c r="E117" s="51" t="str">
        <f>IFERROR(AVERAGEIFS('Q4 Daily Log'!$H$4:$H$835,'Q4 Daily Log'!$B$4:$B$835,"&gt;="&amp;DATE(2027,2,22),'Q4 Daily Log'!$B$4:$B$835,"&lt;="&amp;DATE(2027,2,26),'Q4 Daily Log'!$C$4:$C$835,'Q4 Setup'!$C$7),"")</f>
        <v/>
      </c>
      <c r="F117" s="52" t="str">
        <f>IFERROR(AVERAGEIFS('Q4 Daily Log'!$I$4:$I$835,'Q4 Daily Log'!$B$4:$B$835,"&gt;="&amp;DATE(2027,2,22),'Q4 Daily Log'!$B$4:$B$835,"&lt;="&amp;DATE(2027,2,26),'Q4 Daily Log'!$C$4:$C$835,'Q4 Setup'!$C$7),"")</f>
        <v/>
      </c>
      <c r="G117" s="51" t="str">
        <f>IFERROR(AVERAGEIFS('Q4 Daily Log'!$K$4:$K$835,'Q4 Daily Log'!$B$4:$B$835,"&gt;="&amp;DATE(2027,2,22),'Q4 Daily Log'!$B$4:$B$835,"&lt;="&amp;DATE(2027,2,26),'Q4 Daily Log'!$C$4:$C$835,'Q4 Setup'!$C$7),"")</f>
        <v/>
      </c>
      <c r="H117" s="50">
        <f>IFERROR(SUMIFS('Q4 Daily Log'!$E$4:$E$835,'Q4 Daily Log'!$B$4:$B$835,"&gt;="&amp;DATE(2027,2,22),'Q4 Daily Log'!$B$4:$B$835,"&lt;="&amp;DATE(2027,2,26),'Q4 Daily Log'!$C$4:$C$835,'Q4 Setup'!$C$7),"")</f>
        <v>0</v>
      </c>
      <c r="I117" s="52">
        <f>IFERROR(SUMIFS('Q4 Daily Log'!$I$4:$I$835,'Q4 Daily Log'!$B$4:$B$835,"&gt;="&amp;DATE(2027,2,22),'Q4 Daily Log'!$B$4:$B$835,"&lt;="&amp;DATE(2027,2,26),'Q4 Daily Log'!$C$4:$C$835,'Q4 Setup'!$C$7),"")</f>
        <v>0</v>
      </c>
      <c r="J117" s="50">
        <f>IFERROR(SUMIFS('Q4 Daily Log'!$L$4:$L$835,'Q4 Daily Log'!$B$4:$B$835,"&gt;="&amp;DATE(2027,2,22),'Q4 Daily Log'!$B$4:$B$835,"&lt;="&amp;DATE(2027,2,26),'Q4 Daily Log'!$C$4:$C$835,'Q4 Setup'!$C$7),"")</f>
        <v>0</v>
      </c>
      <c r="K117" s="50">
        <f>IFERROR(SUMIFS('Q4 Daily Log'!$M$4:$M$835,'Q4 Daily Log'!$B$4:$B$835,"&gt;="&amp;DATE(2027,2,22),'Q4 Daily Log'!$B$4:$B$835,"&lt;="&amp;DATE(2027,2,26),'Q4 Daily Log'!$C$4:$C$835,'Q4 Setup'!$C$7),"")</f>
        <v>0</v>
      </c>
      <c r="L117" s="29">
        <f>IFERROR(SUMIFS('Q4 Daily Log'!$N$4:$N$835,'Q4 Daily Log'!$B$4:$B$835,"&gt;="&amp;DATE(2027,2,22),'Q4 Daily Log'!$B$4:$B$835,"&lt;="&amp;DATE(2027,2,26),'Q4 Daily Log'!$C$4:$C$835,'Q4 Setup'!$C$7),"")</f>
        <v>0</v>
      </c>
      <c r="M117" s="51" t="str">
        <f>IFERROR(SUMIFS('Q4 Daily Log'!$N$4:$N$835,'Q4 Daily Log'!$B$4:$B$835,"&gt;="&amp;DATE(2027,2,22),'Q4 Daily Log'!$B$4:$B$835,"&lt;="&amp;DATE(2027,2,26),'Q4 Daily Log'!$C$4:$C$835,'Q4 Setup'!$C$7)/SUMIFS('Q4 Daily Log'!$O$4:$O$835,'Q4 Daily Log'!$B$4:$B$835,"&gt;="&amp;DATE(2027,2,22),'Q4 Daily Log'!$B$4:$B$835,"&lt;="&amp;DATE(2027,2,26),'Q4 Daily Log'!$C$4:$C$835,'Q4 Setup'!$C$7),"" )</f>
        <v/>
      </c>
    </row>
    <row r="118" spans="2:13" ht="18.75" customHeight="1" x14ac:dyDescent="0.2">
      <c r="B118" s="53" t="s">
        <v>114</v>
      </c>
      <c r="C118" s="54" t="str">
        <f>'Q4 Setup'!$C$8</f>
        <v>Rep 2</v>
      </c>
      <c r="D118" s="55" t="str">
        <f>IFERROR(AVERAGEIFS('Q4 Daily Log'!$E$4:$E$835,'Q4 Daily Log'!$B$4:$B$835,"&gt;="&amp;DATE(2027,2,22),'Q4 Daily Log'!$B$4:$B$835,"&lt;="&amp;DATE(2027,2,26),'Q4 Daily Log'!$C$4:$C$835,'Q4 Setup'!$C$8),"")</f>
        <v/>
      </c>
      <c r="E118" s="56" t="str">
        <f>IFERROR(AVERAGEIFS('Q4 Daily Log'!$H$4:$H$835,'Q4 Daily Log'!$B$4:$B$835,"&gt;="&amp;DATE(2027,2,22),'Q4 Daily Log'!$B$4:$B$835,"&lt;="&amp;DATE(2027,2,26),'Q4 Daily Log'!$C$4:$C$835,'Q4 Setup'!$C$8),"")</f>
        <v/>
      </c>
      <c r="F118" s="57" t="str">
        <f>IFERROR(AVERAGEIFS('Q4 Daily Log'!$I$4:$I$835,'Q4 Daily Log'!$B$4:$B$835,"&gt;="&amp;DATE(2027,2,22),'Q4 Daily Log'!$B$4:$B$835,"&lt;="&amp;DATE(2027,2,26),'Q4 Daily Log'!$C$4:$C$835,'Q4 Setup'!$C$8),"")</f>
        <v/>
      </c>
      <c r="G118" s="56" t="str">
        <f>IFERROR(AVERAGEIFS('Q4 Daily Log'!$K$4:$K$835,'Q4 Daily Log'!$B$4:$B$835,"&gt;="&amp;DATE(2027,2,22),'Q4 Daily Log'!$B$4:$B$835,"&lt;="&amp;DATE(2027,2,26),'Q4 Daily Log'!$C$4:$C$835,'Q4 Setup'!$C$8),"")</f>
        <v/>
      </c>
      <c r="H118" s="55">
        <f>IFERROR(SUMIFS('Q4 Daily Log'!$E$4:$E$835,'Q4 Daily Log'!$B$4:$B$835,"&gt;="&amp;DATE(2027,2,22),'Q4 Daily Log'!$B$4:$B$835,"&lt;="&amp;DATE(2027,2,26),'Q4 Daily Log'!$C$4:$C$835,'Q4 Setup'!$C$8),"")</f>
        <v>0</v>
      </c>
      <c r="I118" s="57">
        <f>IFERROR(SUMIFS('Q4 Daily Log'!$I$4:$I$835,'Q4 Daily Log'!$B$4:$B$835,"&gt;="&amp;DATE(2027,2,22),'Q4 Daily Log'!$B$4:$B$835,"&lt;="&amp;DATE(2027,2,26),'Q4 Daily Log'!$C$4:$C$835,'Q4 Setup'!$C$8),"")</f>
        <v>0</v>
      </c>
      <c r="J118" s="55">
        <f>IFERROR(SUMIFS('Q4 Daily Log'!$L$4:$L$835,'Q4 Daily Log'!$B$4:$B$835,"&gt;="&amp;DATE(2027,2,22),'Q4 Daily Log'!$B$4:$B$835,"&lt;="&amp;DATE(2027,2,26),'Q4 Daily Log'!$C$4:$C$835,'Q4 Setup'!$C$8),"")</f>
        <v>0</v>
      </c>
      <c r="K118" s="55">
        <f>IFERROR(SUMIFS('Q4 Daily Log'!$M$4:$M$835,'Q4 Daily Log'!$B$4:$B$835,"&gt;="&amp;DATE(2027,2,22),'Q4 Daily Log'!$B$4:$B$835,"&lt;="&amp;DATE(2027,2,26),'Q4 Daily Log'!$C$4:$C$835,'Q4 Setup'!$C$8),"")</f>
        <v>0</v>
      </c>
      <c r="L118" s="29">
        <f>IFERROR(SUMIFS('Q4 Daily Log'!$N$4:$N$835,'Q4 Daily Log'!$B$4:$B$835,"&gt;="&amp;DATE(2027,2,22),'Q4 Daily Log'!$B$4:$B$835,"&lt;="&amp;DATE(2027,2,26),'Q4 Daily Log'!$C$4:$C$835,'Q4 Setup'!$C$8),"")</f>
        <v>0</v>
      </c>
      <c r="M118" s="56" t="str">
        <f>IFERROR(SUMIFS('Q4 Daily Log'!$N$4:$N$835,'Q4 Daily Log'!$B$4:$B$835,"&gt;="&amp;DATE(2027,2,22),'Q4 Daily Log'!$B$4:$B$835,"&lt;="&amp;DATE(2027,2,26),'Q4 Daily Log'!$C$4:$C$835,'Q4 Setup'!$C$8)/SUMIFS('Q4 Daily Log'!$O$4:$O$835,'Q4 Daily Log'!$B$4:$B$835,"&gt;="&amp;DATE(2027,2,22),'Q4 Daily Log'!$B$4:$B$835,"&lt;="&amp;DATE(2027,2,26),'Q4 Daily Log'!$C$4:$C$835,'Q4 Setup'!$C$8),"" )</f>
        <v/>
      </c>
    </row>
    <row r="119" spans="2:13" ht="18.75" customHeight="1" x14ac:dyDescent="0.2">
      <c r="B119" s="48" t="s">
        <v>114</v>
      </c>
      <c r="C119" s="49" t="str">
        <f>'Q4 Setup'!$C$9</f>
        <v>Rep 3</v>
      </c>
      <c r="D119" s="50" t="str">
        <f>IFERROR(AVERAGEIFS('Q4 Daily Log'!$E$4:$E$835,'Q4 Daily Log'!$B$4:$B$835,"&gt;="&amp;DATE(2027,2,22),'Q4 Daily Log'!$B$4:$B$835,"&lt;="&amp;DATE(2027,2,26),'Q4 Daily Log'!$C$4:$C$835,'Q4 Setup'!$C$9),"")</f>
        <v/>
      </c>
      <c r="E119" s="51" t="str">
        <f>IFERROR(AVERAGEIFS('Q4 Daily Log'!$H$4:$H$835,'Q4 Daily Log'!$B$4:$B$835,"&gt;="&amp;DATE(2027,2,22),'Q4 Daily Log'!$B$4:$B$835,"&lt;="&amp;DATE(2027,2,26),'Q4 Daily Log'!$C$4:$C$835,'Q4 Setup'!$C$9),"")</f>
        <v/>
      </c>
      <c r="F119" s="52" t="str">
        <f>IFERROR(AVERAGEIFS('Q4 Daily Log'!$I$4:$I$835,'Q4 Daily Log'!$B$4:$B$835,"&gt;="&amp;DATE(2027,2,22),'Q4 Daily Log'!$B$4:$B$835,"&lt;="&amp;DATE(2027,2,26),'Q4 Daily Log'!$C$4:$C$835,'Q4 Setup'!$C$9),"")</f>
        <v/>
      </c>
      <c r="G119" s="51" t="str">
        <f>IFERROR(AVERAGEIFS('Q4 Daily Log'!$K$4:$K$835,'Q4 Daily Log'!$B$4:$B$835,"&gt;="&amp;DATE(2027,2,22),'Q4 Daily Log'!$B$4:$B$835,"&lt;="&amp;DATE(2027,2,26),'Q4 Daily Log'!$C$4:$C$835,'Q4 Setup'!$C$9),"")</f>
        <v/>
      </c>
      <c r="H119" s="50">
        <f>IFERROR(SUMIFS('Q4 Daily Log'!$E$4:$E$835,'Q4 Daily Log'!$B$4:$B$835,"&gt;="&amp;DATE(2027,2,22),'Q4 Daily Log'!$B$4:$B$835,"&lt;="&amp;DATE(2027,2,26),'Q4 Daily Log'!$C$4:$C$835,'Q4 Setup'!$C$9),"")</f>
        <v>0</v>
      </c>
      <c r="I119" s="52">
        <f>IFERROR(SUMIFS('Q4 Daily Log'!$I$4:$I$835,'Q4 Daily Log'!$B$4:$B$835,"&gt;="&amp;DATE(2027,2,22),'Q4 Daily Log'!$B$4:$B$835,"&lt;="&amp;DATE(2027,2,26),'Q4 Daily Log'!$C$4:$C$835,'Q4 Setup'!$C$9),"")</f>
        <v>0</v>
      </c>
      <c r="J119" s="50">
        <f>IFERROR(SUMIFS('Q4 Daily Log'!$L$4:$L$835,'Q4 Daily Log'!$B$4:$B$835,"&gt;="&amp;DATE(2027,2,22),'Q4 Daily Log'!$B$4:$B$835,"&lt;="&amp;DATE(2027,2,26),'Q4 Daily Log'!$C$4:$C$835,'Q4 Setup'!$C$9),"")</f>
        <v>0</v>
      </c>
      <c r="K119" s="50">
        <f>IFERROR(SUMIFS('Q4 Daily Log'!$M$4:$M$835,'Q4 Daily Log'!$B$4:$B$835,"&gt;="&amp;DATE(2027,2,22),'Q4 Daily Log'!$B$4:$B$835,"&lt;="&amp;DATE(2027,2,26),'Q4 Daily Log'!$C$4:$C$835,'Q4 Setup'!$C$9),"")</f>
        <v>0</v>
      </c>
      <c r="L119" s="29">
        <f>IFERROR(SUMIFS('Q4 Daily Log'!$N$4:$N$835,'Q4 Daily Log'!$B$4:$B$835,"&gt;="&amp;DATE(2027,2,22),'Q4 Daily Log'!$B$4:$B$835,"&lt;="&amp;DATE(2027,2,26),'Q4 Daily Log'!$C$4:$C$835,'Q4 Setup'!$C$9),"")</f>
        <v>0</v>
      </c>
      <c r="M119" s="51" t="str">
        <f>IFERROR(SUMIFS('Q4 Daily Log'!$N$4:$N$835,'Q4 Daily Log'!$B$4:$B$835,"&gt;="&amp;DATE(2027,2,22),'Q4 Daily Log'!$B$4:$B$835,"&lt;="&amp;DATE(2027,2,26),'Q4 Daily Log'!$C$4:$C$835,'Q4 Setup'!$C$9)/SUMIFS('Q4 Daily Log'!$O$4:$O$835,'Q4 Daily Log'!$B$4:$B$835,"&gt;="&amp;DATE(2027,2,22),'Q4 Daily Log'!$B$4:$B$835,"&lt;="&amp;DATE(2027,2,26),'Q4 Daily Log'!$C$4:$C$835,'Q4 Setup'!$C$9),"" )</f>
        <v/>
      </c>
    </row>
    <row r="120" spans="2:13" ht="18.75" customHeight="1" x14ac:dyDescent="0.2">
      <c r="B120" s="53" t="s">
        <v>114</v>
      </c>
      <c r="C120" s="54" t="str">
        <f>'Q4 Setup'!$C$10</f>
        <v>Rep 4</v>
      </c>
      <c r="D120" s="55" t="str">
        <f>IFERROR(AVERAGEIFS('Q4 Daily Log'!$E$4:$E$835,'Q4 Daily Log'!$B$4:$B$835,"&gt;="&amp;DATE(2027,2,22),'Q4 Daily Log'!$B$4:$B$835,"&lt;="&amp;DATE(2027,2,26),'Q4 Daily Log'!$C$4:$C$835,'Q4 Setup'!$C$10),"")</f>
        <v/>
      </c>
      <c r="E120" s="56" t="str">
        <f>IFERROR(AVERAGEIFS('Q4 Daily Log'!$H$4:$H$835,'Q4 Daily Log'!$B$4:$B$835,"&gt;="&amp;DATE(2027,2,22),'Q4 Daily Log'!$B$4:$B$835,"&lt;="&amp;DATE(2027,2,26),'Q4 Daily Log'!$C$4:$C$835,'Q4 Setup'!$C$10),"")</f>
        <v/>
      </c>
      <c r="F120" s="57" t="str">
        <f>IFERROR(AVERAGEIFS('Q4 Daily Log'!$I$4:$I$835,'Q4 Daily Log'!$B$4:$B$835,"&gt;="&amp;DATE(2027,2,22),'Q4 Daily Log'!$B$4:$B$835,"&lt;="&amp;DATE(2027,2,26),'Q4 Daily Log'!$C$4:$C$835,'Q4 Setup'!$C$10),"")</f>
        <v/>
      </c>
      <c r="G120" s="56" t="str">
        <f>IFERROR(AVERAGEIFS('Q4 Daily Log'!$K$4:$K$835,'Q4 Daily Log'!$B$4:$B$835,"&gt;="&amp;DATE(2027,2,22),'Q4 Daily Log'!$B$4:$B$835,"&lt;="&amp;DATE(2027,2,26),'Q4 Daily Log'!$C$4:$C$835,'Q4 Setup'!$C$10),"")</f>
        <v/>
      </c>
      <c r="H120" s="55">
        <f>IFERROR(SUMIFS('Q4 Daily Log'!$E$4:$E$835,'Q4 Daily Log'!$B$4:$B$835,"&gt;="&amp;DATE(2027,2,22),'Q4 Daily Log'!$B$4:$B$835,"&lt;="&amp;DATE(2027,2,26),'Q4 Daily Log'!$C$4:$C$835,'Q4 Setup'!$C$10),"")</f>
        <v>0</v>
      </c>
      <c r="I120" s="57">
        <f>IFERROR(SUMIFS('Q4 Daily Log'!$I$4:$I$835,'Q4 Daily Log'!$B$4:$B$835,"&gt;="&amp;DATE(2027,2,22),'Q4 Daily Log'!$B$4:$B$835,"&lt;="&amp;DATE(2027,2,26),'Q4 Daily Log'!$C$4:$C$835,'Q4 Setup'!$C$10),"")</f>
        <v>0</v>
      </c>
      <c r="J120" s="55">
        <f>IFERROR(SUMIFS('Q4 Daily Log'!$L$4:$L$835,'Q4 Daily Log'!$B$4:$B$835,"&gt;="&amp;DATE(2027,2,22),'Q4 Daily Log'!$B$4:$B$835,"&lt;="&amp;DATE(2027,2,26),'Q4 Daily Log'!$C$4:$C$835,'Q4 Setup'!$C$10),"")</f>
        <v>0</v>
      </c>
      <c r="K120" s="55">
        <f>IFERROR(SUMIFS('Q4 Daily Log'!$M$4:$M$835,'Q4 Daily Log'!$B$4:$B$835,"&gt;="&amp;DATE(2027,2,22),'Q4 Daily Log'!$B$4:$B$835,"&lt;="&amp;DATE(2027,2,26),'Q4 Daily Log'!$C$4:$C$835,'Q4 Setup'!$C$10),"")</f>
        <v>0</v>
      </c>
      <c r="L120" s="29">
        <f>IFERROR(SUMIFS('Q4 Daily Log'!$N$4:$N$835,'Q4 Daily Log'!$B$4:$B$835,"&gt;="&amp;DATE(2027,2,22),'Q4 Daily Log'!$B$4:$B$835,"&lt;="&amp;DATE(2027,2,26),'Q4 Daily Log'!$C$4:$C$835,'Q4 Setup'!$C$10),"")</f>
        <v>0</v>
      </c>
      <c r="M120" s="56" t="str">
        <f>IFERROR(SUMIFS('Q4 Daily Log'!$N$4:$N$835,'Q4 Daily Log'!$B$4:$B$835,"&gt;="&amp;DATE(2027,2,22),'Q4 Daily Log'!$B$4:$B$835,"&lt;="&amp;DATE(2027,2,26),'Q4 Daily Log'!$C$4:$C$835,'Q4 Setup'!$C$10)/SUMIFS('Q4 Daily Log'!$O$4:$O$835,'Q4 Daily Log'!$B$4:$B$835,"&gt;="&amp;DATE(2027,2,22),'Q4 Daily Log'!$B$4:$B$835,"&lt;="&amp;DATE(2027,2,26),'Q4 Daily Log'!$C$4:$C$835,'Q4 Setup'!$C$10),"" )</f>
        <v/>
      </c>
    </row>
    <row r="121" spans="2:13" ht="18.75" customHeight="1" x14ac:dyDescent="0.2">
      <c r="B121" s="48" t="s">
        <v>114</v>
      </c>
      <c r="C121" s="49" t="str">
        <f>'Q4 Setup'!$C$11</f>
        <v>Rep 5</v>
      </c>
      <c r="D121" s="50" t="str">
        <f>IFERROR(AVERAGEIFS('Q4 Daily Log'!$E$4:$E$835,'Q4 Daily Log'!$B$4:$B$835,"&gt;="&amp;DATE(2027,2,22),'Q4 Daily Log'!$B$4:$B$835,"&lt;="&amp;DATE(2027,2,26),'Q4 Daily Log'!$C$4:$C$835,'Q4 Setup'!$C$11),"")</f>
        <v/>
      </c>
      <c r="E121" s="51" t="str">
        <f>IFERROR(AVERAGEIFS('Q4 Daily Log'!$H$4:$H$835,'Q4 Daily Log'!$B$4:$B$835,"&gt;="&amp;DATE(2027,2,22),'Q4 Daily Log'!$B$4:$B$835,"&lt;="&amp;DATE(2027,2,26),'Q4 Daily Log'!$C$4:$C$835,'Q4 Setup'!$C$11),"")</f>
        <v/>
      </c>
      <c r="F121" s="52" t="str">
        <f>IFERROR(AVERAGEIFS('Q4 Daily Log'!$I$4:$I$835,'Q4 Daily Log'!$B$4:$B$835,"&gt;="&amp;DATE(2027,2,22),'Q4 Daily Log'!$B$4:$B$835,"&lt;="&amp;DATE(2027,2,26),'Q4 Daily Log'!$C$4:$C$835,'Q4 Setup'!$C$11),"")</f>
        <v/>
      </c>
      <c r="G121" s="51" t="str">
        <f>IFERROR(AVERAGEIFS('Q4 Daily Log'!$K$4:$K$835,'Q4 Daily Log'!$B$4:$B$835,"&gt;="&amp;DATE(2027,2,22),'Q4 Daily Log'!$B$4:$B$835,"&lt;="&amp;DATE(2027,2,26),'Q4 Daily Log'!$C$4:$C$835,'Q4 Setup'!$C$11),"")</f>
        <v/>
      </c>
      <c r="H121" s="50">
        <f>IFERROR(SUMIFS('Q4 Daily Log'!$E$4:$E$835,'Q4 Daily Log'!$B$4:$B$835,"&gt;="&amp;DATE(2027,2,22),'Q4 Daily Log'!$B$4:$B$835,"&lt;="&amp;DATE(2027,2,26),'Q4 Daily Log'!$C$4:$C$835,'Q4 Setup'!$C$11),"")</f>
        <v>0</v>
      </c>
      <c r="I121" s="52">
        <f>IFERROR(SUMIFS('Q4 Daily Log'!$I$4:$I$835,'Q4 Daily Log'!$B$4:$B$835,"&gt;="&amp;DATE(2027,2,22),'Q4 Daily Log'!$B$4:$B$835,"&lt;="&amp;DATE(2027,2,26),'Q4 Daily Log'!$C$4:$C$835,'Q4 Setup'!$C$11),"")</f>
        <v>0</v>
      </c>
      <c r="J121" s="50">
        <f>IFERROR(SUMIFS('Q4 Daily Log'!$L$4:$L$835,'Q4 Daily Log'!$B$4:$B$835,"&gt;="&amp;DATE(2027,2,22),'Q4 Daily Log'!$B$4:$B$835,"&lt;="&amp;DATE(2027,2,26),'Q4 Daily Log'!$C$4:$C$835,'Q4 Setup'!$C$11),"")</f>
        <v>0</v>
      </c>
      <c r="K121" s="50">
        <f>IFERROR(SUMIFS('Q4 Daily Log'!$M$4:$M$835,'Q4 Daily Log'!$B$4:$B$835,"&gt;="&amp;DATE(2027,2,22),'Q4 Daily Log'!$B$4:$B$835,"&lt;="&amp;DATE(2027,2,26),'Q4 Daily Log'!$C$4:$C$835,'Q4 Setup'!$C$11),"")</f>
        <v>0</v>
      </c>
      <c r="L121" s="29">
        <f>IFERROR(SUMIFS('Q4 Daily Log'!$N$4:$N$835,'Q4 Daily Log'!$B$4:$B$835,"&gt;="&amp;DATE(2027,2,22),'Q4 Daily Log'!$B$4:$B$835,"&lt;="&amp;DATE(2027,2,26),'Q4 Daily Log'!$C$4:$C$835,'Q4 Setup'!$C$11),"")</f>
        <v>0</v>
      </c>
      <c r="M121" s="51" t="str">
        <f>IFERROR(SUMIFS('Q4 Daily Log'!$N$4:$N$835,'Q4 Daily Log'!$B$4:$B$835,"&gt;="&amp;DATE(2027,2,22),'Q4 Daily Log'!$B$4:$B$835,"&lt;="&amp;DATE(2027,2,26),'Q4 Daily Log'!$C$4:$C$835,'Q4 Setup'!$C$11)/SUMIFS('Q4 Daily Log'!$O$4:$O$835,'Q4 Daily Log'!$B$4:$B$835,"&gt;="&amp;DATE(2027,2,22),'Q4 Daily Log'!$B$4:$B$835,"&lt;="&amp;DATE(2027,2,26),'Q4 Daily Log'!$C$4:$C$835,'Q4 Setup'!$C$11),"" )</f>
        <v/>
      </c>
    </row>
    <row r="122" spans="2:13" ht="18.75" customHeight="1" x14ac:dyDescent="0.2">
      <c r="B122" s="53" t="s">
        <v>114</v>
      </c>
      <c r="C122" s="54" t="str">
        <f>'Q4 Setup'!$C$12</f>
        <v>Rep 6</v>
      </c>
      <c r="D122" s="55" t="str">
        <f>IFERROR(AVERAGEIFS('Q4 Daily Log'!$E$4:$E$835,'Q4 Daily Log'!$B$4:$B$835,"&gt;="&amp;DATE(2027,2,22),'Q4 Daily Log'!$B$4:$B$835,"&lt;="&amp;DATE(2027,2,26),'Q4 Daily Log'!$C$4:$C$835,'Q4 Setup'!$C$12),"")</f>
        <v/>
      </c>
      <c r="E122" s="56" t="str">
        <f>IFERROR(AVERAGEIFS('Q4 Daily Log'!$H$4:$H$835,'Q4 Daily Log'!$B$4:$B$835,"&gt;="&amp;DATE(2027,2,22),'Q4 Daily Log'!$B$4:$B$835,"&lt;="&amp;DATE(2027,2,26),'Q4 Daily Log'!$C$4:$C$835,'Q4 Setup'!$C$12),"")</f>
        <v/>
      </c>
      <c r="F122" s="57" t="str">
        <f>IFERROR(AVERAGEIFS('Q4 Daily Log'!$I$4:$I$835,'Q4 Daily Log'!$B$4:$B$835,"&gt;="&amp;DATE(2027,2,22),'Q4 Daily Log'!$B$4:$B$835,"&lt;="&amp;DATE(2027,2,26),'Q4 Daily Log'!$C$4:$C$835,'Q4 Setup'!$C$12),"")</f>
        <v/>
      </c>
      <c r="G122" s="56" t="str">
        <f>IFERROR(AVERAGEIFS('Q4 Daily Log'!$K$4:$K$835,'Q4 Daily Log'!$B$4:$B$835,"&gt;="&amp;DATE(2027,2,22),'Q4 Daily Log'!$B$4:$B$835,"&lt;="&amp;DATE(2027,2,26),'Q4 Daily Log'!$C$4:$C$835,'Q4 Setup'!$C$12),"")</f>
        <v/>
      </c>
      <c r="H122" s="55">
        <f>IFERROR(SUMIFS('Q4 Daily Log'!$E$4:$E$835,'Q4 Daily Log'!$B$4:$B$835,"&gt;="&amp;DATE(2027,2,22),'Q4 Daily Log'!$B$4:$B$835,"&lt;="&amp;DATE(2027,2,26),'Q4 Daily Log'!$C$4:$C$835,'Q4 Setup'!$C$12),"")</f>
        <v>0</v>
      </c>
      <c r="I122" s="57">
        <f>IFERROR(SUMIFS('Q4 Daily Log'!$I$4:$I$835,'Q4 Daily Log'!$B$4:$B$835,"&gt;="&amp;DATE(2027,2,22),'Q4 Daily Log'!$B$4:$B$835,"&lt;="&amp;DATE(2027,2,26),'Q4 Daily Log'!$C$4:$C$835,'Q4 Setup'!$C$12),"")</f>
        <v>0</v>
      </c>
      <c r="J122" s="55">
        <f>IFERROR(SUMIFS('Q4 Daily Log'!$L$4:$L$835,'Q4 Daily Log'!$B$4:$B$835,"&gt;="&amp;DATE(2027,2,22),'Q4 Daily Log'!$B$4:$B$835,"&lt;="&amp;DATE(2027,2,26),'Q4 Daily Log'!$C$4:$C$835,'Q4 Setup'!$C$12),"")</f>
        <v>0</v>
      </c>
      <c r="K122" s="55">
        <f>IFERROR(SUMIFS('Q4 Daily Log'!$M$4:$M$835,'Q4 Daily Log'!$B$4:$B$835,"&gt;="&amp;DATE(2027,2,22),'Q4 Daily Log'!$B$4:$B$835,"&lt;="&amp;DATE(2027,2,26),'Q4 Daily Log'!$C$4:$C$835,'Q4 Setup'!$C$12),"")</f>
        <v>0</v>
      </c>
      <c r="L122" s="29">
        <f>IFERROR(SUMIFS('Q4 Daily Log'!$N$4:$N$835,'Q4 Daily Log'!$B$4:$B$835,"&gt;="&amp;DATE(2027,2,22),'Q4 Daily Log'!$B$4:$B$835,"&lt;="&amp;DATE(2027,2,26),'Q4 Daily Log'!$C$4:$C$835,'Q4 Setup'!$C$12),"")</f>
        <v>0</v>
      </c>
      <c r="M122" s="56" t="str">
        <f>IFERROR(SUMIFS('Q4 Daily Log'!$N$4:$N$835,'Q4 Daily Log'!$B$4:$B$835,"&gt;="&amp;DATE(2027,2,22),'Q4 Daily Log'!$B$4:$B$835,"&lt;="&amp;DATE(2027,2,26),'Q4 Daily Log'!$C$4:$C$835,'Q4 Setup'!$C$12)/SUMIFS('Q4 Daily Log'!$O$4:$O$835,'Q4 Daily Log'!$B$4:$B$835,"&gt;="&amp;DATE(2027,2,22),'Q4 Daily Log'!$B$4:$B$835,"&lt;="&amp;DATE(2027,2,26),'Q4 Daily Log'!$C$4:$C$835,'Q4 Setup'!$C$12),"" )</f>
        <v/>
      </c>
    </row>
    <row r="123" spans="2:13" ht="18.75" customHeight="1" x14ac:dyDescent="0.2">
      <c r="B123" s="48" t="s">
        <v>114</v>
      </c>
      <c r="C123" s="49" t="str">
        <f>'Q4 Setup'!$C$13</f>
        <v>Rep 7</v>
      </c>
      <c r="D123" s="50" t="str">
        <f>IFERROR(AVERAGEIFS('Q4 Daily Log'!$E$4:$E$835,'Q4 Daily Log'!$B$4:$B$835,"&gt;="&amp;DATE(2027,2,22),'Q4 Daily Log'!$B$4:$B$835,"&lt;="&amp;DATE(2027,2,26),'Q4 Daily Log'!$C$4:$C$835,'Q4 Setup'!$C$13),"")</f>
        <v/>
      </c>
      <c r="E123" s="51" t="str">
        <f>IFERROR(AVERAGEIFS('Q4 Daily Log'!$H$4:$H$835,'Q4 Daily Log'!$B$4:$B$835,"&gt;="&amp;DATE(2027,2,22),'Q4 Daily Log'!$B$4:$B$835,"&lt;="&amp;DATE(2027,2,26),'Q4 Daily Log'!$C$4:$C$835,'Q4 Setup'!$C$13),"")</f>
        <v/>
      </c>
      <c r="F123" s="52" t="str">
        <f>IFERROR(AVERAGEIFS('Q4 Daily Log'!$I$4:$I$835,'Q4 Daily Log'!$B$4:$B$835,"&gt;="&amp;DATE(2027,2,22),'Q4 Daily Log'!$B$4:$B$835,"&lt;="&amp;DATE(2027,2,26),'Q4 Daily Log'!$C$4:$C$835,'Q4 Setup'!$C$13),"")</f>
        <v/>
      </c>
      <c r="G123" s="51" t="str">
        <f>IFERROR(AVERAGEIFS('Q4 Daily Log'!$K$4:$K$835,'Q4 Daily Log'!$B$4:$B$835,"&gt;="&amp;DATE(2027,2,22),'Q4 Daily Log'!$B$4:$B$835,"&lt;="&amp;DATE(2027,2,26),'Q4 Daily Log'!$C$4:$C$835,'Q4 Setup'!$C$13),"")</f>
        <v/>
      </c>
      <c r="H123" s="50">
        <f>IFERROR(SUMIFS('Q4 Daily Log'!$E$4:$E$835,'Q4 Daily Log'!$B$4:$B$835,"&gt;="&amp;DATE(2027,2,22),'Q4 Daily Log'!$B$4:$B$835,"&lt;="&amp;DATE(2027,2,26),'Q4 Daily Log'!$C$4:$C$835,'Q4 Setup'!$C$13),"")</f>
        <v>0</v>
      </c>
      <c r="I123" s="52">
        <f>IFERROR(SUMIFS('Q4 Daily Log'!$I$4:$I$835,'Q4 Daily Log'!$B$4:$B$835,"&gt;="&amp;DATE(2027,2,22),'Q4 Daily Log'!$B$4:$B$835,"&lt;="&amp;DATE(2027,2,26),'Q4 Daily Log'!$C$4:$C$835,'Q4 Setup'!$C$13),"")</f>
        <v>0</v>
      </c>
      <c r="J123" s="50">
        <f>IFERROR(SUMIFS('Q4 Daily Log'!$L$4:$L$835,'Q4 Daily Log'!$B$4:$B$835,"&gt;="&amp;DATE(2027,2,22),'Q4 Daily Log'!$B$4:$B$835,"&lt;="&amp;DATE(2027,2,26),'Q4 Daily Log'!$C$4:$C$835,'Q4 Setup'!$C$13),"")</f>
        <v>0</v>
      </c>
      <c r="K123" s="50">
        <f>IFERROR(SUMIFS('Q4 Daily Log'!$M$4:$M$835,'Q4 Daily Log'!$B$4:$B$835,"&gt;="&amp;DATE(2027,2,22),'Q4 Daily Log'!$B$4:$B$835,"&lt;="&amp;DATE(2027,2,26),'Q4 Daily Log'!$C$4:$C$835,'Q4 Setup'!$C$13),"")</f>
        <v>0</v>
      </c>
      <c r="L123" s="29">
        <f>IFERROR(SUMIFS('Q4 Daily Log'!$N$4:$N$835,'Q4 Daily Log'!$B$4:$B$835,"&gt;="&amp;DATE(2027,2,22),'Q4 Daily Log'!$B$4:$B$835,"&lt;="&amp;DATE(2027,2,26),'Q4 Daily Log'!$C$4:$C$835,'Q4 Setup'!$C$13),"")</f>
        <v>0</v>
      </c>
      <c r="M123" s="51" t="str">
        <f>IFERROR(SUMIFS('Q4 Daily Log'!$N$4:$N$835,'Q4 Daily Log'!$B$4:$B$835,"&gt;="&amp;DATE(2027,2,22),'Q4 Daily Log'!$B$4:$B$835,"&lt;="&amp;DATE(2027,2,26),'Q4 Daily Log'!$C$4:$C$835,'Q4 Setup'!$C$13)/SUMIFS('Q4 Daily Log'!$O$4:$O$835,'Q4 Daily Log'!$B$4:$B$835,"&gt;="&amp;DATE(2027,2,22),'Q4 Daily Log'!$B$4:$B$835,"&lt;="&amp;DATE(2027,2,26),'Q4 Daily Log'!$C$4:$C$835,'Q4 Setup'!$C$13),"" )</f>
        <v/>
      </c>
    </row>
    <row r="124" spans="2:13" ht="18.75" customHeight="1" x14ac:dyDescent="0.2">
      <c r="B124" s="53" t="s">
        <v>114</v>
      </c>
      <c r="C124" s="54" t="str">
        <f>'Q4 Setup'!$C$14</f>
        <v>Rep 8</v>
      </c>
      <c r="D124" s="55" t="str">
        <f>IFERROR(AVERAGEIFS('Q4 Daily Log'!$E$4:$E$835,'Q4 Daily Log'!$B$4:$B$835,"&gt;="&amp;DATE(2027,2,22),'Q4 Daily Log'!$B$4:$B$835,"&lt;="&amp;DATE(2027,2,26),'Q4 Daily Log'!$C$4:$C$835,'Q4 Setup'!$C$14),"")</f>
        <v/>
      </c>
      <c r="E124" s="56" t="str">
        <f>IFERROR(AVERAGEIFS('Q4 Daily Log'!$H$4:$H$835,'Q4 Daily Log'!$B$4:$B$835,"&gt;="&amp;DATE(2027,2,22),'Q4 Daily Log'!$B$4:$B$835,"&lt;="&amp;DATE(2027,2,26),'Q4 Daily Log'!$C$4:$C$835,'Q4 Setup'!$C$14),"")</f>
        <v/>
      </c>
      <c r="F124" s="57" t="str">
        <f>IFERROR(AVERAGEIFS('Q4 Daily Log'!$I$4:$I$835,'Q4 Daily Log'!$B$4:$B$835,"&gt;="&amp;DATE(2027,2,22),'Q4 Daily Log'!$B$4:$B$835,"&lt;="&amp;DATE(2027,2,26),'Q4 Daily Log'!$C$4:$C$835,'Q4 Setup'!$C$14),"")</f>
        <v/>
      </c>
      <c r="G124" s="56" t="str">
        <f>IFERROR(AVERAGEIFS('Q4 Daily Log'!$K$4:$K$835,'Q4 Daily Log'!$B$4:$B$835,"&gt;="&amp;DATE(2027,2,22),'Q4 Daily Log'!$B$4:$B$835,"&lt;="&amp;DATE(2027,2,26),'Q4 Daily Log'!$C$4:$C$835,'Q4 Setup'!$C$14),"")</f>
        <v/>
      </c>
      <c r="H124" s="55">
        <f>IFERROR(SUMIFS('Q4 Daily Log'!$E$4:$E$835,'Q4 Daily Log'!$B$4:$B$835,"&gt;="&amp;DATE(2027,2,22),'Q4 Daily Log'!$B$4:$B$835,"&lt;="&amp;DATE(2027,2,26),'Q4 Daily Log'!$C$4:$C$835,'Q4 Setup'!$C$14),"")</f>
        <v>0</v>
      </c>
      <c r="I124" s="57">
        <f>IFERROR(SUMIFS('Q4 Daily Log'!$I$4:$I$835,'Q4 Daily Log'!$B$4:$B$835,"&gt;="&amp;DATE(2027,2,22),'Q4 Daily Log'!$B$4:$B$835,"&lt;="&amp;DATE(2027,2,26),'Q4 Daily Log'!$C$4:$C$835,'Q4 Setup'!$C$14),"")</f>
        <v>0</v>
      </c>
      <c r="J124" s="55">
        <f>IFERROR(SUMIFS('Q4 Daily Log'!$L$4:$L$835,'Q4 Daily Log'!$B$4:$B$835,"&gt;="&amp;DATE(2027,2,22),'Q4 Daily Log'!$B$4:$B$835,"&lt;="&amp;DATE(2027,2,26),'Q4 Daily Log'!$C$4:$C$835,'Q4 Setup'!$C$14),"")</f>
        <v>0</v>
      </c>
      <c r="K124" s="55">
        <f>IFERROR(SUMIFS('Q4 Daily Log'!$M$4:$M$835,'Q4 Daily Log'!$B$4:$B$835,"&gt;="&amp;DATE(2027,2,22),'Q4 Daily Log'!$B$4:$B$835,"&lt;="&amp;DATE(2027,2,26),'Q4 Daily Log'!$C$4:$C$835,'Q4 Setup'!$C$14),"")</f>
        <v>0</v>
      </c>
      <c r="L124" s="29">
        <f>IFERROR(SUMIFS('Q4 Daily Log'!$N$4:$N$835,'Q4 Daily Log'!$B$4:$B$835,"&gt;="&amp;DATE(2027,2,22),'Q4 Daily Log'!$B$4:$B$835,"&lt;="&amp;DATE(2027,2,26),'Q4 Daily Log'!$C$4:$C$835,'Q4 Setup'!$C$14),"")</f>
        <v>0</v>
      </c>
      <c r="M124" s="56" t="str">
        <f>IFERROR(SUMIFS('Q4 Daily Log'!$N$4:$N$835,'Q4 Daily Log'!$B$4:$B$835,"&gt;="&amp;DATE(2027,2,22),'Q4 Daily Log'!$B$4:$B$835,"&lt;="&amp;DATE(2027,2,26),'Q4 Daily Log'!$C$4:$C$835,'Q4 Setup'!$C$14)/SUMIFS('Q4 Daily Log'!$O$4:$O$835,'Q4 Daily Log'!$B$4:$B$835,"&gt;="&amp;DATE(2027,2,22),'Q4 Daily Log'!$B$4:$B$835,"&lt;="&amp;DATE(2027,2,26),'Q4 Daily Log'!$C$4:$C$835,'Q4 Setup'!$C$14),"" )</f>
        <v/>
      </c>
    </row>
    <row r="125" spans="2:13" ht="18.75" customHeight="1" x14ac:dyDescent="0.2">
      <c r="B125" s="48" t="s">
        <v>114</v>
      </c>
      <c r="C125" s="49" t="str">
        <f>'Q4 Setup'!$C$15</f>
        <v>Rep 9</v>
      </c>
      <c r="D125" s="50" t="str">
        <f>IFERROR(AVERAGEIFS('Q4 Daily Log'!$E$4:$E$835,'Q4 Daily Log'!$B$4:$B$835,"&gt;="&amp;DATE(2027,2,22),'Q4 Daily Log'!$B$4:$B$835,"&lt;="&amp;DATE(2027,2,26),'Q4 Daily Log'!$C$4:$C$835,'Q4 Setup'!$C$15),"")</f>
        <v/>
      </c>
      <c r="E125" s="51" t="str">
        <f>IFERROR(AVERAGEIFS('Q4 Daily Log'!$H$4:$H$835,'Q4 Daily Log'!$B$4:$B$835,"&gt;="&amp;DATE(2027,2,22),'Q4 Daily Log'!$B$4:$B$835,"&lt;="&amp;DATE(2027,2,26),'Q4 Daily Log'!$C$4:$C$835,'Q4 Setup'!$C$15),"")</f>
        <v/>
      </c>
      <c r="F125" s="52" t="str">
        <f>IFERROR(AVERAGEIFS('Q4 Daily Log'!$I$4:$I$835,'Q4 Daily Log'!$B$4:$B$835,"&gt;="&amp;DATE(2027,2,22),'Q4 Daily Log'!$B$4:$B$835,"&lt;="&amp;DATE(2027,2,26),'Q4 Daily Log'!$C$4:$C$835,'Q4 Setup'!$C$15),"")</f>
        <v/>
      </c>
      <c r="G125" s="51" t="str">
        <f>IFERROR(AVERAGEIFS('Q4 Daily Log'!$K$4:$K$835,'Q4 Daily Log'!$B$4:$B$835,"&gt;="&amp;DATE(2027,2,22),'Q4 Daily Log'!$B$4:$B$835,"&lt;="&amp;DATE(2027,2,26),'Q4 Daily Log'!$C$4:$C$835,'Q4 Setup'!$C$15),"")</f>
        <v/>
      </c>
      <c r="H125" s="50">
        <f>IFERROR(SUMIFS('Q4 Daily Log'!$E$4:$E$835,'Q4 Daily Log'!$B$4:$B$835,"&gt;="&amp;DATE(2027,2,22),'Q4 Daily Log'!$B$4:$B$835,"&lt;="&amp;DATE(2027,2,26),'Q4 Daily Log'!$C$4:$C$835,'Q4 Setup'!$C$15),"")</f>
        <v>0</v>
      </c>
      <c r="I125" s="52">
        <f>IFERROR(SUMIFS('Q4 Daily Log'!$I$4:$I$835,'Q4 Daily Log'!$B$4:$B$835,"&gt;="&amp;DATE(2027,2,22),'Q4 Daily Log'!$B$4:$B$835,"&lt;="&amp;DATE(2027,2,26),'Q4 Daily Log'!$C$4:$C$835,'Q4 Setup'!$C$15),"")</f>
        <v>0</v>
      </c>
      <c r="J125" s="50">
        <f>IFERROR(SUMIFS('Q4 Daily Log'!$L$4:$L$835,'Q4 Daily Log'!$B$4:$B$835,"&gt;="&amp;DATE(2027,2,22),'Q4 Daily Log'!$B$4:$B$835,"&lt;="&amp;DATE(2027,2,26),'Q4 Daily Log'!$C$4:$C$835,'Q4 Setup'!$C$15),"")</f>
        <v>0</v>
      </c>
      <c r="K125" s="50">
        <f>IFERROR(SUMIFS('Q4 Daily Log'!$M$4:$M$835,'Q4 Daily Log'!$B$4:$B$835,"&gt;="&amp;DATE(2027,2,22),'Q4 Daily Log'!$B$4:$B$835,"&lt;="&amp;DATE(2027,2,26),'Q4 Daily Log'!$C$4:$C$835,'Q4 Setup'!$C$15),"")</f>
        <v>0</v>
      </c>
      <c r="L125" s="29">
        <f>IFERROR(SUMIFS('Q4 Daily Log'!$N$4:$N$835,'Q4 Daily Log'!$B$4:$B$835,"&gt;="&amp;DATE(2027,2,22),'Q4 Daily Log'!$B$4:$B$835,"&lt;="&amp;DATE(2027,2,26),'Q4 Daily Log'!$C$4:$C$835,'Q4 Setup'!$C$15),"")</f>
        <v>0</v>
      </c>
      <c r="M125" s="51" t="str">
        <f>IFERROR(SUMIFS('Q4 Daily Log'!$N$4:$N$835,'Q4 Daily Log'!$B$4:$B$835,"&gt;="&amp;DATE(2027,2,22),'Q4 Daily Log'!$B$4:$B$835,"&lt;="&amp;DATE(2027,2,26),'Q4 Daily Log'!$C$4:$C$835,'Q4 Setup'!$C$15)/SUMIFS('Q4 Daily Log'!$O$4:$O$835,'Q4 Daily Log'!$B$4:$B$835,"&gt;="&amp;DATE(2027,2,22),'Q4 Daily Log'!$B$4:$B$835,"&lt;="&amp;DATE(2027,2,26),'Q4 Daily Log'!$C$4:$C$835,'Q4 Setup'!$C$15),"" )</f>
        <v/>
      </c>
    </row>
    <row r="126" spans="2:13" ht="18.75" customHeight="1" x14ac:dyDescent="0.2">
      <c r="B126" s="53" t="s">
        <v>114</v>
      </c>
      <c r="C126" s="54" t="str">
        <f>'Q4 Setup'!$C$16</f>
        <v>Rep 10</v>
      </c>
      <c r="D126" s="55" t="str">
        <f>IFERROR(AVERAGEIFS('Q4 Daily Log'!$E$4:$E$835,'Q4 Daily Log'!$B$4:$B$835,"&gt;="&amp;DATE(2027,2,22),'Q4 Daily Log'!$B$4:$B$835,"&lt;="&amp;DATE(2027,2,26),'Q4 Daily Log'!$C$4:$C$835,'Q4 Setup'!$C$16),"")</f>
        <v/>
      </c>
      <c r="E126" s="56" t="str">
        <f>IFERROR(AVERAGEIFS('Q4 Daily Log'!$H$4:$H$835,'Q4 Daily Log'!$B$4:$B$835,"&gt;="&amp;DATE(2027,2,22),'Q4 Daily Log'!$B$4:$B$835,"&lt;="&amp;DATE(2027,2,26),'Q4 Daily Log'!$C$4:$C$835,'Q4 Setup'!$C$16),"")</f>
        <v/>
      </c>
      <c r="F126" s="57" t="str">
        <f>IFERROR(AVERAGEIFS('Q4 Daily Log'!$I$4:$I$835,'Q4 Daily Log'!$B$4:$B$835,"&gt;="&amp;DATE(2027,2,22),'Q4 Daily Log'!$B$4:$B$835,"&lt;="&amp;DATE(2027,2,26),'Q4 Daily Log'!$C$4:$C$835,'Q4 Setup'!$C$16),"")</f>
        <v/>
      </c>
      <c r="G126" s="56" t="str">
        <f>IFERROR(AVERAGEIFS('Q4 Daily Log'!$K$4:$K$835,'Q4 Daily Log'!$B$4:$B$835,"&gt;="&amp;DATE(2027,2,22),'Q4 Daily Log'!$B$4:$B$835,"&lt;="&amp;DATE(2027,2,26),'Q4 Daily Log'!$C$4:$C$835,'Q4 Setup'!$C$16),"")</f>
        <v/>
      </c>
      <c r="H126" s="55">
        <f>IFERROR(SUMIFS('Q4 Daily Log'!$E$4:$E$835,'Q4 Daily Log'!$B$4:$B$835,"&gt;="&amp;DATE(2027,2,22),'Q4 Daily Log'!$B$4:$B$835,"&lt;="&amp;DATE(2027,2,26),'Q4 Daily Log'!$C$4:$C$835,'Q4 Setup'!$C$16),"")</f>
        <v>0</v>
      </c>
      <c r="I126" s="57">
        <f>IFERROR(SUMIFS('Q4 Daily Log'!$I$4:$I$835,'Q4 Daily Log'!$B$4:$B$835,"&gt;="&amp;DATE(2027,2,22),'Q4 Daily Log'!$B$4:$B$835,"&lt;="&amp;DATE(2027,2,26),'Q4 Daily Log'!$C$4:$C$835,'Q4 Setup'!$C$16),"")</f>
        <v>0</v>
      </c>
      <c r="J126" s="55">
        <f>IFERROR(SUMIFS('Q4 Daily Log'!$L$4:$L$835,'Q4 Daily Log'!$B$4:$B$835,"&gt;="&amp;DATE(2027,2,22),'Q4 Daily Log'!$B$4:$B$835,"&lt;="&amp;DATE(2027,2,26),'Q4 Daily Log'!$C$4:$C$835,'Q4 Setup'!$C$16),"")</f>
        <v>0</v>
      </c>
      <c r="K126" s="55">
        <f>IFERROR(SUMIFS('Q4 Daily Log'!$M$4:$M$835,'Q4 Daily Log'!$B$4:$B$835,"&gt;="&amp;DATE(2027,2,22),'Q4 Daily Log'!$B$4:$B$835,"&lt;="&amp;DATE(2027,2,26),'Q4 Daily Log'!$C$4:$C$835,'Q4 Setup'!$C$16),"")</f>
        <v>0</v>
      </c>
      <c r="L126" s="29">
        <f>IFERROR(SUMIFS('Q4 Daily Log'!$N$4:$N$835,'Q4 Daily Log'!$B$4:$B$835,"&gt;="&amp;DATE(2027,2,22),'Q4 Daily Log'!$B$4:$B$835,"&lt;="&amp;DATE(2027,2,26),'Q4 Daily Log'!$C$4:$C$835,'Q4 Setup'!$C$16),"")</f>
        <v>0</v>
      </c>
      <c r="M126" s="56" t="str">
        <f>IFERROR(SUMIFS('Q4 Daily Log'!$N$4:$N$835,'Q4 Daily Log'!$B$4:$B$835,"&gt;="&amp;DATE(2027,2,22),'Q4 Daily Log'!$B$4:$B$835,"&lt;="&amp;DATE(2027,2,26),'Q4 Daily Log'!$C$4:$C$835,'Q4 Setup'!$C$16)/SUMIFS('Q4 Daily Log'!$O$4:$O$835,'Q4 Daily Log'!$B$4:$B$835,"&gt;="&amp;DATE(2027,2,22),'Q4 Daily Log'!$B$4:$B$835,"&lt;="&amp;DATE(2027,2,26),'Q4 Daily Log'!$C$4:$C$835,'Q4 Setup'!$C$16),"" )</f>
        <v/>
      </c>
    </row>
    <row r="127" spans="2:13" ht="18.75" customHeight="1" x14ac:dyDescent="0.2">
      <c r="B127" s="48" t="s">
        <v>114</v>
      </c>
      <c r="C127" s="49">
        <f>'Q4 Setup'!$C$17</f>
        <v>0</v>
      </c>
      <c r="D127" s="50" t="str">
        <f>IFERROR(AVERAGEIFS('Q4 Daily Log'!$E$4:$E$835,'Q4 Daily Log'!$B$4:$B$835,"&gt;="&amp;DATE(2027,2,22),'Q4 Daily Log'!$B$4:$B$835,"&lt;="&amp;DATE(2027,2,26),'Q4 Daily Log'!$C$4:$C$835,'Q4 Setup'!$C$17),"")</f>
        <v/>
      </c>
      <c r="E127" s="51" t="str">
        <f>IFERROR(AVERAGEIFS('Q4 Daily Log'!$H$4:$H$835,'Q4 Daily Log'!$B$4:$B$835,"&gt;="&amp;DATE(2027,2,22),'Q4 Daily Log'!$B$4:$B$835,"&lt;="&amp;DATE(2027,2,26),'Q4 Daily Log'!$C$4:$C$835,'Q4 Setup'!$C$17),"")</f>
        <v/>
      </c>
      <c r="F127" s="52" t="str">
        <f>IFERROR(AVERAGEIFS('Q4 Daily Log'!$I$4:$I$835,'Q4 Daily Log'!$B$4:$B$835,"&gt;="&amp;DATE(2027,2,22),'Q4 Daily Log'!$B$4:$B$835,"&lt;="&amp;DATE(2027,2,26),'Q4 Daily Log'!$C$4:$C$835,'Q4 Setup'!$C$17),"")</f>
        <v/>
      </c>
      <c r="G127" s="51" t="str">
        <f>IFERROR(AVERAGEIFS('Q4 Daily Log'!$K$4:$K$835,'Q4 Daily Log'!$B$4:$B$835,"&gt;="&amp;DATE(2027,2,22),'Q4 Daily Log'!$B$4:$B$835,"&lt;="&amp;DATE(2027,2,26),'Q4 Daily Log'!$C$4:$C$835,'Q4 Setup'!$C$17),"")</f>
        <v/>
      </c>
      <c r="H127" s="50">
        <f>IFERROR(SUMIFS('Q4 Daily Log'!$E$4:$E$835,'Q4 Daily Log'!$B$4:$B$835,"&gt;="&amp;DATE(2027,2,22),'Q4 Daily Log'!$B$4:$B$835,"&lt;="&amp;DATE(2027,2,26),'Q4 Daily Log'!$C$4:$C$835,'Q4 Setup'!$C$17),"")</f>
        <v>0</v>
      </c>
      <c r="I127" s="52">
        <f>IFERROR(SUMIFS('Q4 Daily Log'!$I$4:$I$835,'Q4 Daily Log'!$B$4:$B$835,"&gt;="&amp;DATE(2027,2,22),'Q4 Daily Log'!$B$4:$B$835,"&lt;="&amp;DATE(2027,2,26),'Q4 Daily Log'!$C$4:$C$835,'Q4 Setup'!$C$17),"")</f>
        <v>0</v>
      </c>
      <c r="J127" s="50">
        <f>IFERROR(SUMIFS('Q4 Daily Log'!$L$4:$L$835,'Q4 Daily Log'!$B$4:$B$835,"&gt;="&amp;DATE(2027,2,22),'Q4 Daily Log'!$B$4:$B$835,"&lt;="&amp;DATE(2027,2,26),'Q4 Daily Log'!$C$4:$C$835,'Q4 Setup'!$C$17),"")</f>
        <v>0</v>
      </c>
      <c r="K127" s="50">
        <f>IFERROR(SUMIFS('Q4 Daily Log'!$M$4:$M$835,'Q4 Daily Log'!$B$4:$B$835,"&gt;="&amp;DATE(2027,2,22),'Q4 Daily Log'!$B$4:$B$835,"&lt;="&amp;DATE(2027,2,26),'Q4 Daily Log'!$C$4:$C$835,'Q4 Setup'!$C$17),"")</f>
        <v>0</v>
      </c>
      <c r="L127" s="29">
        <f>IFERROR(SUMIFS('Q4 Daily Log'!$N$4:$N$835,'Q4 Daily Log'!$B$4:$B$835,"&gt;="&amp;DATE(2027,2,22),'Q4 Daily Log'!$B$4:$B$835,"&lt;="&amp;DATE(2027,2,26),'Q4 Daily Log'!$C$4:$C$835,'Q4 Setup'!$C$17),"")</f>
        <v>0</v>
      </c>
      <c r="M127" s="51" t="str">
        <f>IFERROR(SUMIFS('Q4 Daily Log'!$N$4:$N$835,'Q4 Daily Log'!$B$4:$B$835,"&gt;="&amp;DATE(2027,2,22),'Q4 Daily Log'!$B$4:$B$835,"&lt;="&amp;DATE(2027,2,26),'Q4 Daily Log'!$C$4:$C$835,'Q4 Setup'!$C$17)/SUMIFS('Q4 Daily Log'!$O$4:$O$835,'Q4 Daily Log'!$B$4:$B$835,"&gt;="&amp;DATE(2027,2,22),'Q4 Daily Log'!$B$4:$B$835,"&lt;="&amp;DATE(2027,2,26),'Q4 Daily Log'!$C$4:$C$835,'Q4 Setup'!$C$17),"" )</f>
        <v/>
      </c>
    </row>
    <row r="128" spans="2:13" ht="18.75" customHeight="1" x14ac:dyDescent="0.2">
      <c r="B128" s="53" t="s">
        <v>114</v>
      </c>
      <c r="C128" s="54">
        <f>'Q4 Setup'!$C$18</f>
        <v>0</v>
      </c>
      <c r="D128" s="55" t="str">
        <f>IFERROR(AVERAGEIFS('Q4 Daily Log'!$E$4:$E$835,'Q4 Daily Log'!$B$4:$B$835,"&gt;="&amp;DATE(2027,2,22),'Q4 Daily Log'!$B$4:$B$835,"&lt;="&amp;DATE(2027,2,26),'Q4 Daily Log'!$C$4:$C$835,'Q4 Setup'!$C$18),"")</f>
        <v/>
      </c>
      <c r="E128" s="56" t="str">
        <f>IFERROR(AVERAGEIFS('Q4 Daily Log'!$H$4:$H$835,'Q4 Daily Log'!$B$4:$B$835,"&gt;="&amp;DATE(2027,2,22),'Q4 Daily Log'!$B$4:$B$835,"&lt;="&amp;DATE(2027,2,26),'Q4 Daily Log'!$C$4:$C$835,'Q4 Setup'!$C$18),"")</f>
        <v/>
      </c>
      <c r="F128" s="57" t="str">
        <f>IFERROR(AVERAGEIFS('Q4 Daily Log'!$I$4:$I$835,'Q4 Daily Log'!$B$4:$B$835,"&gt;="&amp;DATE(2027,2,22),'Q4 Daily Log'!$B$4:$B$835,"&lt;="&amp;DATE(2027,2,26),'Q4 Daily Log'!$C$4:$C$835,'Q4 Setup'!$C$18),"")</f>
        <v/>
      </c>
      <c r="G128" s="56" t="str">
        <f>IFERROR(AVERAGEIFS('Q4 Daily Log'!$K$4:$K$835,'Q4 Daily Log'!$B$4:$B$835,"&gt;="&amp;DATE(2027,2,22),'Q4 Daily Log'!$B$4:$B$835,"&lt;="&amp;DATE(2027,2,26),'Q4 Daily Log'!$C$4:$C$835,'Q4 Setup'!$C$18),"")</f>
        <v/>
      </c>
      <c r="H128" s="55">
        <f>IFERROR(SUMIFS('Q4 Daily Log'!$E$4:$E$835,'Q4 Daily Log'!$B$4:$B$835,"&gt;="&amp;DATE(2027,2,22),'Q4 Daily Log'!$B$4:$B$835,"&lt;="&amp;DATE(2027,2,26),'Q4 Daily Log'!$C$4:$C$835,'Q4 Setup'!$C$18),"")</f>
        <v>0</v>
      </c>
      <c r="I128" s="57">
        <f>IFERROR(SUMIFS('Q4 Daily Log'!$I$4:$I$835,'Q4 Daily Log'!$B$4:$B$835,"&gt;="&amp;DATE(2027,2,22),'Q4 Daily Log'!$B$4:$B$835,"&lt;="&amp;DATE(2027,2,26),'Q4 Daily Log'!$C$4:$C$835,'Q4 Setup'!$C$18),"")</f>
        <v>0</v>
      </c>
      <c r="J128" s="55">
        <f>IFERROR(SUMIFS('Q4 Daily Log'!$L$4:$L$835,'Q4 Daily Log'!$B$4:$B$835,"&gt;="&amp;DATE(2027,2,22),'Q4 Daily Log'!$B$4:$B$835,"&lt;="&amp;DATE(2027,2,26),'Q4 Daily Log'!$C$4:$C$835,'Q4 Setup'!$C$18),"")</f>
        <v>0</v>
      </c>
      <c r="K128" s="55">
        <f>IFERROR(SUMIFS('Q4 Daily Log'!$M$4:$M$835,'Q4 Daily Log'!$B$4:$B$835,"&gt;="&amp;DATE(2027,2,22),'Q4 Daily Log'!$B$4:$B$835,"&lt;="&amp;DATE(2027,2,26),'Q4 Daily Log'!$C$4:$C$835,'Q4 Setup'!$C$18),"")</f>
        <v>0</v>
      </c>
      <c r="L128" s="29">
        <f>IFERROR(SUMIFS('Q4 Daily Log'!$N$4:$N$835,'Q4 Daily Log'!$B$4:$B$835,"&gt;="&amp;DATE(2027,2,22),'Q4 Daily Log'!$B$4:$B$835,"&lt;="&amp;DATE(2027,2,26),'Q4 Daily Log'!$C$4:$C$835,'Q4 Setup'!$C$18),"")</f>
        <v>0</v>
      </c>
      <c r="M128" s="56" t="str">
        <f>IFERROR(SUMIFS('Q4 Daily Log'!$N$4:$N$835,'Q4 Daily Log'!$B$4:$B$835,"&gt;="&amp;DATE(2027,2,22),'Q4 Daily Log'!$B$4:$B$835,"&lt;="&amp;DATE(2027,2,26),'Q4 Daily Log'!$C$4:$C$835,'Q4 Setup'!$C$18)/SUMIFS('Q4 Daily Log'!$O$4:$O$835,'Q4 Daily Log'!$B$4:$B$835,"&gt;="&amp;DATE(2027,2,22),'Q4 Daily Log'!$B$4:$B$835,"&lt;="&amp;DATE(2027,2,26),'Q4 Daily Log'!$C$4:$C$835,'Q4 Setup'!$C$18),"" )</f>
        <v/>
      </c>
    </row>
    <row r="129" spans="2:13" ht="18.75" customHeight="1" x14ac:dyDescent="0.2">
      <c r="B129" s="101" t="s">
        <v>115</v>
      </c>
      <c r="C129" s="101"/>
      <c r="D129" s="85" t="str">
        <f>IFERROR(AVERAGE(D117:D128),"")</f>
        <v/>
      </c>
      <c r="E129" s="86" t="str">
        <f>IFERROR(AVERAGE(E117:E128),"")</f>
        <v/>
      </c>
      <c r="F129" s="87" t="str">
        <f>IFERROR(AVERAGE(F117:F128),"")</f>
        <v/>
      </c>
      <c r="G129" s="86" t="str">
        <f>IFERROR(AVERAGE(G117:G128),"")</f>
        <v/>
      </c>
      <c r="H129" s="85">
        <f>IFERROR(SUM(H117:H128),"")</f>
        <v>0</v>
      </c>
      <c r="I129" s="88">
        <f>IFERROR(SUM(I117:I128),"")</f>
        <v>0</v>
      </c>
      <c r="J129" s="85">
        <f>IFERROR(SUM(J117:J128),"")</f>
        <v>0</v>
      </c>
      <c r="K129" s="85">
        <f>IFERROR(SUM(K117:K128),"")</f>
        <v>0</v>
      </c>
      <c r="L129" s="89">
        <f>IFERROR(SUM(L117:L128),"")</f>
        <v>0</v>
      </c>
      <c r="M129" s="86" t="str">
        <f>IFERROR(AVERAGE(M117:M128),"")</f>
        <v/>
      </c>
    </row>
    <row r="130" spans="2:13" ht="7.5" customHeight="1" x14ac:dyDescent="0.2"/>
    <row r="131" spans="2:13" ht="25.5" customHeight="1" x14ac:dyDescent="0.2">
      <c r="B131" s="100" t="s">
        <v>170</v>
      </c>
      <c r="C131" s="100"/>
      <c r="D131" s="83">
        <v>46447</v>
      </c>
      <c r="E131" s="83">
        <v>46451</v>
      </c>
      <c r="F131" s="84"/>
      <c r="G131" s="84"/>
      <c r="H131" s="84"/>
      <c r="I131" s="84"/>
      <c r="J131" s="84"/>
      <c r="K131" s="84"/>
      <c r="L131" s="84"/>
      <c r="M131" s="84"/>
    </row>
    <row r="132" spans="2:13" ht="36" customHeight="1" x14ac:dyDescent="0.2">
      <c r="B132" s="47" t="s">
        <v>60</v>
      </c>
      <c r="C132" s="47" t="s">
        <v>24</v>
      </c>
      <c r="D132" s="47" t="s">
        <v>61</v>
      </c>
      <c r="E132" s="47" t="s">
        <v>62</v>
      </c>
      <c r="F132" s="47" t="s">
        <v>63</v>
      </c>
      <c r="G132" s="47" t="s">
        <v>64</v>
      </c>
      <c r="H132" s="47" t="s">
        <v>65</v>
      </c>
      <c r="I132" s="47" t="s">
        <v>66</v>
      </c>
      <c r="J132" s="47" t="s">
        <v>67</v>
      </c>
      <c r="K132" s="47" t="s">
        <v>68</v>
      </c>
      <c r="L132" s="47" t="s">
        <v>69</v>
      </c>
      <c r="M132" s="47" t="s">
        <v>70</v>
      </c>
    </row>
    <row r="133" spans="2:13" ht="18.75" customHeight="1" x14ac:dyDescent="0.2">
      <c r="B133" s="48" t="s">
        <v>117</v>
      </c>
      <c r="C133" s="49" t="str">
        <f>'Q4 Setup'!$C$7</f>
        <v>Rep 1</v>
      </c>
      <c r="D133" s="50" t="str">
        <f>IFERROR(AVERAGEIFS('Q4 Daily Log'!$E$4:$E$835,'Q4 Daily Log'!$B$4:$B$835,"&gt;="&amp;DATE(2027,3,1),'Q4 Daily Log'!$B$4:$B$835,"&lt;="&amp;DATE(2027,3,5),'Q4 Daily Log'!$C$4:$C$835,'Q4 Setup'!$C$7),"")</f>
        <v/>
      </c>
      <c r="E133" s="51" t="str">
        <f>IFERROR(AVERAGEIFS('Q4 Daily Log'!$H$4:$H$835,'Q4 Daily Log'!$B$4:$B$835,"&gt;="&amp;DATE(2027,3,1),'Q4 Daily Log'!$B$4:$B$835,"&lt;="&amp;DATE(2027,3,5),'Q4 Daily Log'!$C$4:$C$835,'Q4 Setup'!$C$7),"")</f>
        <v/>
      </c>
      <c r="F133" s="52" t="str">
        <f>IFERROR(AVERAGEIFS('Q4 Daily Log'!$I$4:$I$835,'Q4 Daily Log'!$B$4:$B$835,"&gt;="&amp;DATE(2027,3,1),'Q4 Daily Log'!$B$4:$B$835,"&lt;="&amp;DATE(2027,3,5),'Q4 Daily Log'!$C$4:$C$835,'Q4 Setup'!$C$7),"")</f>
        <v/>
      </c>
      <c r="G133" s="51" t="str">
        <f>IFERROR(AVERAGEIFS('Q4 Daily Log'!$K$4:$K$835,'Q4 Daily Log'!$B$4:$B$835,"&gt;="&amp;DATE(2027,3,1),'Q4 Daily Log'!$B$4:$B$835,"&lt;="&amp;DATE(2027,3,5),'Q4 Daily Log'!$C$4:$C$835,'Q4 Setup'!$C$7),"")</f>
        <v/>
      </c>
      <c r="H133" s="50">
        <f>IFERROR(SUMIFS('Q4 Daily Log'!$E$4:$E$835,'Q4 Daily Log'!$B$4:$B$835,"&gt;="&amp;DATE(2027,3,1),'Q4 Daily Log'!$B$4:$B$835,"&lt;="&amp;DATE(2027,3,5),'Q4 Daily Log'!$C$4:$C$835,'Q4 Setup'!$C$7),"")</f>
        <v>0</v>
      </c>
      <c r="I133" s="52">
        <f>IFERROR(SUMIFS('Q4 Daily Log'!$I$4:$I$835,'Q4 Daily Log'!$B$4:$B$835,"&gt;="&amp;DATE(2027,3,1),'Q4 Daily Log'!$B$4:$B$835,"&lt;="&amp;DATE(2027,3,5),'Q4 Daily Log'!$C$4:$C$835,'Q4 Setup'!$C$7),"")</f>
        <v>0</v>
      </c>
      <c r="J133" s="50">
        <f>IFERROR(SUMIFS('Q4 Daily Log'!$L$4:$L$835,'Q4 Daily Log'!$B$4:$B$835,"&gt;="&amp;DATE(2027,3,1),'Q4 Daily Log'!$B$4:$B$835,"&lt;="&amp;DATE(2027,3,5),'Q4 Daily Log'!$C$4:$C$835,'Q4 Setup'!$C$7),"")</f>
        <v>0</v>
      </c>
      <c r="K133" s="50">
        <f>IFERROR(SUMIFS('Q4 Daily Log'!$M$4:$M$835,'Q4 Daily Log'!$B$4:$B$835,"&gt;="&amp;DATE(2027,3,1),'Q4 Daily Log'!$B$4:$B$835,"&lt;="&amp;DATE(2027,3,5),'Q4 Daily Log'!$C$4:$C$835,'Q4 Setup'!$C$7),"")</f>
        <v>0</v>
      </c>
      <c r="L133" s="29">
        <f>IFERROR(SUMIFS('Q4 Daily Log'!$N$4:$N$835,'Q4 Daily Log'!$B$4:$B$835,"&gt;="&amp;DATE(2027,3,1),'Q4 Daily Log'!$B$4:$B$835,"&lt;="&amp;DATE(2027,3,5),'Q4 Daily Log'!$C$4:$C$835,'Q4 Setup'!$C$7),"")</f>
        <v>0</v>
      </c>
      <c r="M133" s="51" t="str">
        <f>IFERROR(SUMIFS('Q4 Daily Log'!$N$4:$N$835,'Q4 Daily Log'!$B$4:$B$835,"&gt;="&amp;DATE(2027,3,1),'Q4 Daily Log'!$B$4:$B$835,"&lt;="&amp;DATE(2027,3,5),'Q4 Daily Log'!$C$4:$C$835,'Q4 Setup'!$C$7)/SUMIFS('Q4 Daily Log'!$O$4:$O$835,'Q4 Daily Log'!$B$4:$B$835,"&gt;="&amp;DATE(2027,3,1),'Q4 Daily Log'!$B$4:$B$835,"&lt;="&amp;DATE(2027,3,5),'Q4 Daily Log'!$C$4:$C$835,'Q4 Setup'!$C$7),"" )</f>
        <v/>
      </c>
    </row>
    <row r="134" spans="2:13" ht="18.75" customHeight="1" x14ac:dyDescent="0.2">
      <c r="B134" s="53" t="s">
        <v>117</v>
      </c>
      <c r="C134" s="54" t="str">
        <f>'Q4 Setup'!$C$8</f>
        <v>Rep 2</v>
      </c>
      <c r="D134" s="55" t="str">
        <f>IFERROR(AVERAGEIFS('Q4 Daily Log'!$E$4:$E$835,'Q4 Daily Log'!$B$4:$B$835,"&gt;="&amp;DATE(2027,3,1),'Q4 Daily Log'!$B$4:$B$835,"&lt;="&amp;DATE(2027,3,5),'Q4 Daily Log'!$C$4:$C$835,'Q4 Setup'!$C$8),"")</f>
        <v/>
      </c>
      <c r="E134" s="56" t="str">
        <f>IFERROR(AVERAGEIFS('Q4 Daily Log'!$H$4:$H$835,'Q4 Daily Log'!$B$4:$B$835,"&gt;="&amp;DATE(2027,3,1),'Q4 Daily Log'!$B$4:$B$835,"&lt;="&amp;DATE(2027,3,5),'Q4 Daily Log'!$C$4:$C$835,'Q4 Setup'!$C$8),"")</f>
        <v/>
      </c>
      <c r="F134" s="57" t="str">
        <f>IFERROR(AVERAGEIFS('Q4 Daily Log'!$I$4:$I$835,'Q4 Daily Log'!$B$4:$B$835,"&gt;="&amp;DATE(2027,3,1),'Q4 Daily Log'!$B$4:$B$835,"&lt;="&amp;DATE(2027,3,5),'Q4 Daily Log'!$C$4:$C$835,'Q4 Setup'!$C$8),"")</f>
        <v/>
      </c>
      <c r="G134" s="56" t="str">
        <f>IFERROR(AVERAGEIFS('Q4 Daily Log'!$K$4:$K$835,'Q4 Daily Log'!$B$4:$B$835,"&gt;="&amp;DATE(2027,3,1),'Q4 Daily Log'!$B$4:$B$835,"&lt;="&amp;DATE(2027,3,5),'Q4 Daily Log'!$C$4:$C$835,'Q4 Setup'!$C$8),"")</f>
        <v/>
      </c>
      <c r="H134" s="55">
        <f>IFERROR(SUMIFS('Q4 Daily Log'!$E$4:$E$835,'Q4 Daily Log'!$B$4:$B$835,"&gt;="&amp;DATE(2027,3,1),'Q4 Daily Log'!$B$4:$B$835,"&lt;="&amp;DATE(2027,3,5),'Q4 Daily Log'!$C$4:$C$835,'Q4 Setup'!$C$8),"")</f>
        <v>0</v>
      </c>
      <c r="I134" s="57">
        <f>IFERROR(SUMIFS('Q4 Daily Log'!$I$4:$I$835,'Q4 Daily Log'!$B$4:$B$835,"&gt;="&amp;DATE(2027,3,1),'Q4 Daily Log'!$B$4:$B$835,"&lt;="&amp;DATE(2027,3,5),'Q4 Daily Log'!$C$4:$C$835,'Q4 Setup'!$C$8),"")</f>
        <v>0</v>
      </c>
      <c r="J134" s="55">
        <f>IFERROR(SUMIFS('Q4 Daily Log'!$L$4:$L$835,'Q4 Daily Log'!$B$4:$B$835,"&gt;="&amp;DATE(2027,3,1),'Q4 Daily Log'!$B$4:$B$835,"&lt;="&amp;DATE(2027,3,5),'Q4 Daily Log'!$C$4:$C$835,'Q4 Setup'!$C$8),"")</f>
        <v>0</v>
      </c>
      <c r="K134" s="55">
        <f>IFERROR(SUMIFS('Q4 Daily Log'!$M$4:$M$835,'Q4 Daily Log'!$B$4:$B$835,"&gt;="&amp;DATE(2027,3,1),'Q4 Daily Log'!$B$4:$B$835,"&lt;="&amp;DATE(2027,3,5),'Q4 Daily Log'!$C$4:$C$835,'Q4 Setup'!$C$8),"")</f>
        <v>0</v>
      </c>
      <c r="L134" s="29">
        <f>IFERROR(SUMIFS('Q4 Daily Log'!$N$4:$N$835,'Q4 Daily Log'!$B$4:$B$835,"&gt;="&amp;DATE(2027,3,1),'Q4 Daily Log'!$B$4:$B$835,"&lt;="&amp;DATE(2027,3,5),'Q4 Daily Log'!$C$4:$C$835,'Q4 Setup'!$C$8),"")</f>
        <v>0</v>
      </c>
      <c r="M134" s="56" t="str">
        <f>IFERROR(SUMIFS('Q4 Daily Log'!$N$4:$N$835,'Q4 Daily Log'!$B$4:$B$835,"&gt;="&amp;DATE(2027,3,1),'Q4 Daily Log'!$B$4:$B$835,"&lt;="&amp;DATE(2027,3,5),'Q4 Daily Log'!$C$4:$C$835,'Q4 Setup'!$C$8)/SUMIFS('Q4 Daily Log'!$O$4:$O$835,'Q4 Daily Log'!$B$4:$B$835,"&gt;="&amp;DATE(2027,3,1),'Q4 Daily Log'!$B$4:$B$835,"&lt;="&amp;DATE(2027,3,5),'Q4 Daily Log'!$C$4:$C$835,'Q4 Setup'!$C$8),"" )</f>
        <v/>
      </c>
    </row>
    <row r="135" spans="2:13" ht="18.75" customHeight="1" x14ac:dyDescent="0.2">
      <c r="B135" s="48" t="s">
        <v>117</v>
      </c>
      <c r="C135" s="49" t="str">
        <f>'Q4 Setup'!$C$9</f>
        <v>Rep 3</v>
      </c>
      <c r="D135" s="50" t="str">
        <f>IFERROR(AVERAGEIFS('Q4 Daily Log'!$E$4:$E$835,'Q4 Daily Log'!$B$4:$B$835,"&gt;="&amp;DATE(2027,3,1),'Q4 Daily Log'!$B$4:$B$835,"&lt;="&amp;DATE(2027,3,5),'Q4 Daily Log'!$C$4:$C$835,'Q4 Setup'!$C$9),"")</f>
        <v/>
      </c>
      <c r="E135" s="51" t="str">
        <f>IFERROR(AVERAGEIFS('Q4 Daily Log'!$H$4:$H$835,'Q4 Daily Log'!$B$4:$B$835,"&gt;="&amp;DATE(2027,3,1),'Q4 Daily Log'!$B$4:$B$835,"&lt;="&amp;DATE(2027,3,5),'Q4 Daily Log'!$C$4:$C$835,'Q4 Setup'!$C$9),"")</f>
        <v/>
      </c>
      <c r="F135" s="52" t="str">
        <f>IFERROR(AVERAGEIFS('Q4 Daily Log'!$I$4:$I$835,'Q4 Daily Log'!$B$4:$B$835,"&gt;="&amp;DATE(2027,3,1),'Q4 Daily Log'!$B$4:$B$835,"&lt;="&amp;DATE(2027,3,5),'Q4 Daily Log'!$C$4:$C$835,'Q4 Setup'!$C$9),"")</f>
        <v/>
      </c>
      <c r="G135" s="51" t="str">
        <f>IFERROR(AVERAGEIFS('Q4 Daily Log'!$K$4:$K$835,'Q4 Daily Log'!$B$4:$B$835,"&gt;="&amp;DATE(2027,3,1),'Q4 Daily Log'!$B$4:$B$835,"&lt;="&amp;DATE(2027,3,5),'Q4 Daily Log'!$C$4:$C$835,'Q4 Setup'!$C$9),"")</f>
        <v/>
      </c>
      <c r="H135" s="50">
        <f>IFERROR(SUMIFS('Q4 Daily Log'!$E$4:$E$835,'Q4 Daily Log'!$B$4:$B$835,"&gt;="&amp;DATE(2027,3,1),'Q4 Daily Log'!$B$4:$B$835,"&lt;="&amp;DATE(2027,3,5),'Q4 Daily Log'!$C$4:$C$835,'Q4 Setup'!$C$9),"")</f>
        <v>0</v>
      </c>
      <c r="I135" s="52">
        <f>IFERROR(SUMIFS('Q4 Daily Log'!$I$4:$I$835,'Q4 Daily Log'!$B$4:$B$835,"&gt;="&amp;DATE(2027,3,1),'Q4 Daily Log'!$B$4:$B$835,"&lt;="&amp;DATE(2027,3,5),'Q4 Daily Log'!$C$4:$C$835,'Q4 Setup'!$C$9),"")</f>
        <v>0</v>
      </c>
      <c r="J135" s="50">
        <f>IFERROR(SUMIFS('Q4 Daily Log'!$L$4:$L$835,'Q4 Daily Log'!$B$4:$B$835,"&gt;="&amp;DATE(2027,3,1),'Q4 Daily Log'!$B$4:$B$835,"&lt;="&amp;DATE(2027,3,5),'Q4 Daily Log'!$C$4:$C$835,'Q4 Setup'!$C$9),"")</f>
        <v>0</v>
      </c>
      <c r="K135" s="50">
        <f>IFERROR(SUMIFS('Q4 Daily Log'!$M$4:$M$835,'Q4 Daily Log'!$B$4:$B$835,"&gt;="&amp;DATE(2027,3,1),'Q4 Daily Log'!$B$4:$B$835,"&lt;="&amp;DATE(2027,3,5),'Q4 Daily Log'!$C$4:$C$835,'Q4 Setup'!$C$9),"")</f>
        <v>0</v>
      </c>
      <c r="L135" s="29">
        <f>IFERROR(SUMIFS('Q4 Daily Log'!$N$4:$N$835,'Q4 Daily Log'!$B$4:$B$835,"&gt;="&amp;DATE(2027,3,1),'Q4 Daily Log'!$B$4:$B$835,"&lt;="&amp;DATE(2027,3,5),'Q4 Daily Log'!$C$4:$C$835,'Q4 Setup'!$C$9),"")</f>
        <v>0</v>
      </c>
      <c r="M135" s="51" t="str">
        <f>IFERROR(SUMIFS('Q4 Daily Log'!$N$4:$N$835,'Q4 Daily Log'!$B$4:$B$835,"&gt;="&amp;DATE(2027,3,1),'Q4 Daily Log'!$B$4:$B$835,"&lt;="&amp;DATE(2027,3,5),'Q4 Daily Log'!$C$4:$C$835,'Q4 Setup'!$C$9)/SUMIFS('Q4 Daily Log'!$O$4:$O$835,'Q4 Daily Log'!$B$4:$B$835,"&gt;="&amp;DATE(2027,3,1),'Q4 Daily Log'!$B$4:$B$835,"&lt;="&amp;DATE(2027,3,5),'Q4 Daily Log'!$C$4:$C$835,'Q4 Setup'!$C$9),"" )</f>
        <v/>
      </c>
    </row>
    <row r="136" spans="2:13" ht="18.75" customHeight="1" x14ac:dyDescent="0.2">
      <c r="B136" s="53" t="s">
        <v>117</v>
      </c>
      <c r="C136" s="54" t="str">
        <f>'Q4 Setup'!$C$10</f>
        <v>Rep 4</v>
      </c>
      <c r="D136" s="55" t="str">
        <f>IFERROR(AVERAGEIFS('Q4 Daily Log'!$E$4:$E$835,'Q4 Daily Log'!$B$4:$B$835,"&gt;="&amp;DATE(2027,3,1),'Q4 Daily Log'!$B$4:$B$835,"&lt;="&amp;DATE(2027,3,5),'Q4 Daily Log'!$C$4:$C$835,'Q4 Setup'!$C$10),"")</f>
        <v/>
      </c>
      <c r="E136" s="56" t="str">
        <f>IFERROR(AVERAGEIFS('Q4 Daily Log'!$H$4:$H$835,'Q4 Daily Log'!$B$4:$B$835,"&gt;="&amp;DATE(2027,3,1),'Q4 Daily Log'!$B$4:$B$835,"&lt;="&amp;DATE(2027,3,5),'Q4 Daily Log'!$C$4:$C$835,'Q4 Setup'!$C$10),"")</f>
        <v/>
      </c>
      <c r="F136" s="57" t="str">
        <f>IFERROR(AVERAGEIFS('Q4 Daily Log'!$I$4:$I$835,'Q4 Daily Log'!$B$4:$B$835,"&gt;="&amp;DATE(2027,3,1),'Q4 Daily Log'!$B$4:$B$835,"&lt;="&amp;DATE(2027,3,5),'Q4 Daily Log'!$C$4:$C$835,'Q4 Setup'!$C$10),"")</f>
        <v/>
      </c>
      <c r="G136" s="56" t="str">
        <f>IFERROR(AVERAGEIFS('Q4 Daily Log'!$K$4:$K$835,'Q4 Daily Log'!$B$4:$B$835,"&gt;="&amp;DATE(2027,3,1),'Q4 Daily Log'!$B$4:$B$835,"&lt;="&amp;DATE(2027,3,5),'Q4 Daily Log'!$C$4:$C$835,'Q4 Setup'!$C$10),"")</f>
        <v/>
      </c>
      <c r="H136" s="55">
        <f>IFERROR(SUMIFS('Q4 Daily Log'!$E$4:$E$835,'Q4 Daily Log'!$B$4:$B$835,"&gt;="&amp;DATE(2027,3,1),'Q4 Daily Log'!$B$4:$B$835,"&lt;="&amp;DATE(2027,3,5),'Q4 Daily Log'!$C$4:$C$835,'Q4 Setup'!$C$10),"")</f>
        <v>0</v>
      </c>
      <c r="I136" s="57">
        <f>IFERROR(SUMIFS('Q4 Daily Log'!$I$4:$I$835,'Q4 Daily Log'!$B$4:$B$835,"&gt;="&amp;DATE(2027,3,1),'Q4 Daily Log'!$B$4:$B$835,"&lt;="&amp;DATE(2027,3,5),'Q4 Daily Log'!$C$4:$C$835,'Q4 Setup'!$C$10),"")</f>
        <v>0</v>
      </c>
      <c r="J136" s="55">
        <f>IFERROR(SUMIFS('Q4 Daily Log'!$L$4:$L$835,'Q4 Daily Log'!$B$4:$B$835,"&gt;="&amp;DATE(2027,3,1),'Q4 Daily Log'!$B$4:$B$835,"&lt;="&amp;DATE(2027,3,5),'Q4 Daily Log'!$C$4:$C$835,'Q4 Setup'!$C$10),"")</f>
        <v>0</v>
      </c>
      <c r="K136" s="55">
        <f>IFERROR(SUMIFS('Q4 Daily Log'!$M$4:$M$835,'Q4 Daily Log'!$B$4:$B$835,"&gt;="&amp;DATE(2027,3,1),'Q4 Daily Log'!$B$4:$B$835,"&lt;="&amp;DATE(2027,3,5),'Q4 Daily Log'!$C$4:$C$835,'Q4 Setup'!$C$10),"")</f>
        <v>0</v>
      </c>
      <c r="L136" s="29">
        <f>IFERROR(SUMIFS('Q4 Daily Log'!$N$4:$N$835,'Q4 Daily Log'!$B$4:$B$835,"&gt;="&amp;DATE(2027,3,1),'Q4 Daily Log'!$B$4:$B$835,"&lt;="&amp;DATE(2027,3,5),'Q4 Daily Log'!$C$4:$C$835,'Q4 Setup'!$C$10),"")</f>
        <v>0</v>
      </c>
      <c r="M136" s="56" t="str">
        <f>IFERROR(SUMIFS('Q4 Daily Log'!$N$4:$N$835,'Q4 Daily Log'!$B$4:$B$835,"&gt;="&amp;DATE(2027,3,1),'Q4 Daily Log'!$B$4:$B$835,"&lt;="&amp;DATE(2027,3,5),'Q4 Daily Log'!$C$4:$C$835,'Q4 Setup'!$C$10)/SUMIFS('Q4 Daily Log'!$O$4:$O$835,'Q4 Daily Log'!$B$4:$B$835,"&gt;="&amp;DATE(2027,3,1),'Q4 Daily Log'!$B$4:$B$835,"&lt;="&amp;DATE(2027,3,5),'Q4 Daily Log'!$C$4:$C$835,'Q4 Setup'!$C$10),"" )</f>
        <v/>
      </c>
    </row>
    <row r="137" spans="2:13" ht="18.75" customHeight="1" x14ac:dyDescent="0.2">
      <c r="B137" s="48" t="s">
        <v>117</v>
      </c>
      <c r="C137" s="49" t="str">
        <f>'Q4 Setup'!$C$11</f>
        <v>Rep 5</v>
      </c>
      <c r="D137" s="50" t="str">
        <f>IFERROR(AVERAGEIFS('Q4 Daily Log'!$E$4:$E$835,'Q4 Daily Log'!$B$4:$B$835,"&gt;="&amp;DATE(2027,3,1),'Q4 Daily Log'!$B$4:$B$835,"&lt;="&amp;DATE(2027,3,5),'Q4 Daily Log'!$C$4:$C$835,'Q4 Setup'!$C$11),"")</f>
        <v/>
      </c>
      <c r="E137" s="51" t="str">
        <f>IFERROR(AVERAGEIFS('Q4 Daily Log'!$H$4:$H$835,'Q4 Daily Log'!$B$4:$B$835,"&gt;="&amp;DATE(2027,3,1),'Q4 Daily Log'!$B$4:$B$835,"&lt;="&amp;DATE(2027,3,5),'Q4 Daily Log'!$C$4:$C$835,'Q4 Setup'!$C$11),"")</f>
        <v/>
      </c>
      <c r="F137" s="52" t="str">
        <f>IFERROR(AVERAGEIFS('Q4 Daily Log'!$I$4:$I$835,'Q4 Daily Log'!$B$4:$B$835,"&gt;="&amp;DATE(2027,3,1),'Q4 Daily Log'!$B$4:$B$835,"&lt;="&amp;DATE(2027,3,5),'Q4 Daily Log'!$C$4:$C$835,'Q4 Setup'!$C$11),"")</f>
        <v/>
      </c>
      <c r="G137" s="51" t="str">
        <f>IFERROR(AVERAGEIFS('Q4 Daily Log'!$K$4:$K$835,'Q4 Daily Log'!$B$4:$B$835,"&gt;="&amp;DATE(2027,3,1),'Q4 Daily Log'!$B$4:$B$835,"&lt;="&amp;DATE(2027,3,5),'Q4 Daily Log'!$C$4:$C$835,'Q4 Setup'!$C$11),"")</f>
        <v/>
      </c>
      <c r="H137" s="50">
        <f>IFERROR(SUMIFS('Q4 Daily Log'!$E$4:$E$835,'Q4 Daily Log'!$B$4:$B$835,"&gt;="&amp;DATE(2027,3,1),'Q4 Daily Log'!$B$4:$B$835,"&lt;="&amp;DATE(2027,3,5),'Q4 Daily Log'!$C$4:$C$835,'Q4 Setup'!$C$11),"")</f>
        <v>0</v>
      </c>
      <c r="I137" s="52">
        <f>IFERROR(SUMIFS('Q4 Daily Log'!$I$4:$I$835,'Q4 Daily Log'!$B$4:$B$835,"&gt;="&amp;DATE(2027,3,1),'Q4 Daily Log'!$B$4:$B$835,"&lt;="&amp;DATE(2027,3,5),'Q4 Daily Log'!$C$4:$C$835,'Q4 Setup'!$C$11),"")</f>
        <v>0</v>
      </c>
      <c r="J137" s="50">
        <f>IFERROR(SUMIFS('Q4 Daily Log'!$L$4:$L$835,'Q4 Daily Log'!$B$4:$B$835,"&gt;="&amp;DATE(2027,3,1),'Q4 Daily Log'!$B$4:$B$835,"&lt;="&amp;DATE(2027,3,5),'Q4 Daily Log'!$C$4:$C$835,'Q4 Setup'!$C$11),"")</f>
        <v>0</v>
      </c>
      <c r="K137" s="50">
        <f>IFERROR(SUMIFS('Q4 Daily Log'!$M$4:$M$835,'Q4 Daily Log'!$B$4:$B$835,"&gt;="&amp;DATE(2027,3,1),'Q4 Daily Log'!$B$4:$B$835,"&lt;="&amp;DATE(2027,3,5),'Q4 Daily Log'!$C$4:$C$835,'Q4 Setup'!$C$11),"")</f>
        <v>0</v>
      </c>
      <c r="L137" s="29">
        <f>IFERROR(SUMIFS('Q4 Daily Log'!$N$4:$N$835,'Q4 Daily Log'!$B$4:$B$835,"&gt;="&amp;DATE(2027,3,1),'Q4 Daily Log'!$B$4:$B$835,"&lt;="&amp;DATE(2027,3,5),'Q4 Daily Log'!$C$4:$C$835,'Q4 Setup'!$C$11),"")</f>
        <v>0</v>
      </c>
      <c r="M137" s="51" t="str">
        <f>IFERROR(SUMIFS('Q4 Daily Log'!$N$4:$N$835,'Q4 Daily Log'!$B$4:$B$835,"&gt;="&amp;DATE(2027,3,1),'Q4 Daily Log'!$B$4:$B$835,"&lt;="&amp;DATE(2027,3,5),'Q4 Daily Log'!$C$4:$C$835,'Q4 Setup'!$C$11)/SUMIFS('Q4 Daily Log'!$O$4:$O$835,'Q4 Daily Log'!$B$4:$B$835,"&gt;="&amp;DATE(2027,3,1),'Q4 Daily Log'!$B$4:$B$835,"&lt;="&amp;DATE(2027,3,5),'Q4 Daily Log'!$C$4:$C$835,'Q4 Setup'!$C$11),"" )</f>
        <v/>
      </c>
    </row>
    <row r="138" spans="2:13" ht="18.75" customHeight="1" x14ac:dyDescent="0.2">
      <c r="B138" s="53" t="s">
        <v>117</v>
      </c>
      <c r="C138" s="54" t="str">
        <f>'Q4 Setup'!$C$12</f>
        <v>Rep 6</v>
      </c>
      <c r="D138" s="55" t="str">
        <f>IFERROR(AVERAGEIFS('Q4 Daily Log'!$E$4:$E$835,'Q4 Daily Log'!$B$4:$B$835,"&gt;="&amp;DATE(2027,3,1),'Q4 Daily Log'!$B$4:$B$835,"&lt;="&amp;DATE(2027,3,5),'Q4 Daily Log'!$C$4:$C$835,'Q4 Setup'!$C$12),"")</f>
        <v/>
      </c>
      <c r="E138" s="56" t="str">
        <f>IFERROR(AVERAGEIFS('Q4 Daily Log'!$H$4:$H$835,'Q4 Daily Log'!$B$4:$B$835,"&gt;="&amp;DATE(2027,3,1),'Q4 Daily Log'!$B$4:$B$835,"&lt;="&amp;DATE(2027,3,5),'Q4 Daily Log'!$C$4:$C$835,'Q4 Setup'!$C$12),"")</f>
        <v/>
      </c>
      <c r="F138" s="57" t="str">
        <f>IFERROR(AVERAGEIFS('Q4 Daily Log'!$I$4:$I$835,'Q4 Daily Log'!$B$4:$B$835,"&gt;="&amp;DATE(2027,3,1),'Q4 Daily Log'!$B$4:$B$835,"&lt;="&amp;DATE(2027,3,5),'Q4 Daily Log'!$C$4:$C$835,'Q4 Setup'!$C$12),"")</f>
        <v/>
      </c>
      <c r="G138" s="56" t="str">
        <f>IFERROR(AVERAGEIFS('Q4 Daily Log'!$K$4:$K$835,'Q4 Daily Log'!$B$4:$B$835,"&gt;="&amp;DATE(2027,3,1),'Q4 Daily Log'!$B$4:$B$835,"&lt;="&amp;DATE(2027,3,5),'Q4 Daily Log'!$C$4:$C$835,'Q4 Setup'!$C$12),"")</f>
        <v/>
      </c>
      <c r="H138" s="55">
        <f>IFERROR(SUMIFS('Q4 Daily Log'!$E$4:$E$835,'Q4 Daily Log'!$B$4:$B$835,"&gt;="&amp;DATE(2027,3,1),'Q4 Daily Log'!$B$4:$B$835,"&lt;="&amp;DATE(2027,3,5),'Q4 Daily Log'!$C$4:$C$835,'Q4 Setup'!$C$12),"")</f>
        <v>0</v>
      </c>
      <c r="I138" s="57">
        <f>IFERROR(SUMIFS('Q4 Daily Log'!$I$4:$I$835,'Q4 Daily Log'!$B$4:$B$835,"&gt;="&amp;DATE(2027,3,1),'Q4 Daily Log'!$B$4:$B$835,"&lt;="&amp;DATE(2027,3,5),'Q4 Daily Log'!$C$4:$C$835,'Q4 Setup'!$C$12),"")</f>
        <v>0</v>
      </c>
      <c r="J138" s="55">
        <f>IFERROR(SUMIFS('Q4 Daily Log'!$L$4:$L$835,'Q4 Daily Log'!$B$4:$B$835,"&gt;="&amp;DATE(2027,3,1),'Q4 Daily Log'!$B$4:$B$835,"&lt;="&amp;DATE(2027,3,5),'Q4 Daily Log'!$C$4:$C$835,'Q4 Setup'!$C$12),"")</f>
        <v>0</v>
      </c>
      <c r="K138" s="55">
        <f>IFERROR(SUMIFS('Q4 Daily Log'!$M$4:$M$835,'Q4 Daily Log'!$B$4:$B$835,"&gt;="&amp;DATE(2027,3,1),'Q4 Daily Log'!$B$4:$B$835,"&lt;="&amp;DATE(2027,3,5),'Q4 Daily Log'!$C$4:$C$835,'Q4 Setup'!$C$12),"")</f>
        <v>0</v>
      </c>
      <c r="L138" s="29">
        <f>IFERROR(SUMIFS('Q4 Daily Log'!$N$4:$N$835,'Q4 Daily Log'!$B$4:$B$835,"&gt;="&amp;DATE(2027,3,1),'Q4 Daily Log'!$B$4:$B$835,"&lt;="&amp;DATE(2027,3,5),'Q4 Daily Log'!$C$4:$C$835,'Q4 Setup'!$C$12),"")</f>
        <v>0</v>
      </c>
      <c r="M138" s="56" t="str">
        <f>IFERROR(SUMIFS('Q4 Daily Log'!$N$4:$N$835,'Q4 Daily Log'!$B$4:$B$835,"&gt;="&amp;DATE(2027,3,1),'Q4 Daily Log'!$B$4:$B$835,"&lt;="&amp;DATE(2027,3,5),'Q4 Daily Log'!$C$4:$C$835,'Q4 Setup'!$C$12)/SUMIFS('Q4 Daily Log'!$O$4:$O$835,'Q4 Daily Log'!$B$4:$B$835,"&gt;="&amp;DATE(2027,3,1),'Q4 Daily Log'!$B$4:$B$835,"&lt;="&amp;DATE(2027,3,5),'Q4 Daily Log'!$C$4:$C$835,'Q4 Setup'!$C$12),"" )</f>
        <v/>
      </c>
    </row>
    <row r="139" spans="2:13" ht="18.75" customHeight="1" x14ac:dyDescent="0.2">
      <c r="B139" s="48" t="s">
        <v>117</v>
      </c>
      <c r="C139" s="49" t="str">
        <f>'Q4 Setup'!$C$13</f>
        <v>Rep 7</v>
      </c>
      <c r="D139" s="50" t="str">
        <f>IFERROR(AVERAGEIFS('Q4 Daily Log'!$E$4:$E$835,'Q4 Daily Log'!$B$4:$B$835,"&gt;="&amp;DATE(2027,3,1),'Q4 Daily Log'!$B$4:$B$835,"&lt;="&amp;DATE(2027,3,5),'Q4 Daily Log'!$C$4:$C$835,'Q4 Setup'!$C$13),"")</f>
        <v/>
      </c>
      <c r="E139" s="51" t="str">
        <f>IFERROR(AVERAGEIFS('Q4 Daily Log'!$H$4:$H$835,'Q4 Daily Log'!$B$4:$B$835,"&gt;="&amp;DATE(2027,3,1),'Q4 Daily Log'!$B$4:$B$835,"&lt;="&amp;DATE(2027,3,5),'Q4 Daily Log'!$C$4:$C$835,'Q4 Setup'!$C$13),"")</f>
        <v/>
      </c>
      <c r="F139" s="52" t="str">
        <f>IFERROR(AVERAGEIFS('Q4 Daily Log'!$I$4:$I$835,'Q4 Daily Log'!$B$4:$B$835,"&gt;="&amp;DATE(2027,3,1),'Q4 Daily Log'!$B$4:$B$835,"&lt;="&amp;DATE(2027,3,5),'Q4 Daily Log'!$C$4:$C$835,'Q4 Setup'!$C$13),"")</f>
        <v/>
      </c>
      <c r="G139" s="51" t="str">
        <f>IFERROR(AVERAGEIFS('Q4 Daily Log'!$K$4:$K$835,'Q4 Daily Log'!$B$4:$B$835,"&gt;="&amp;DATE(2027,3,1),'Q4 Daily Log'!$B$4:$B$835,"&lt;="&amp;DATE(2027,3,5),'Q4 Daily Log'!$C$4:$C$835,'Q4 Setup'!$C$13),"")</f>
        <v/>
      </c>
      <c r="H139" s="50">
        <f>IFERROR(SUMIFS('Q4 Daily Log'!$E$4:$E$835,'Q4 Daily Log'!$B$4:$B$835,"&gt;="&amp;DATE(2027,3,1),'Q4 Daily Log'!$B$4:$B$835,"&lt;="&amp;DATE(2027,3,5),'Q4 Daily Log'!$C$4:$C$835,'Q4 Setup'!$C$13),"")</f>
        <v>0</v>
      </c>
      <c r="I139" s="52">
        <f>IFERROR(SUMIFS('Q4 Daily Log'!$I$4:$I$835,'Q4 Daily Log'!$B$4:$B$835,"&gt;="&amp;DATE(2027,3,1),'Q4 Daily Log'!$B$4:$B$835,"&lt;="&amp;DATE(2027,3,5),'Q4 Daily Log'!$C$4:$C$835,'Q4 Setup'!$C$13),"")</f>
        <v>0</v>
      </c>
      <c r="J139" s="50">
        <f>IFERROR(SUMIFS('Q4 Daily Log'!$L$4:$L$835,'Q4 Daily Log'!$B$4:$B$835,"&gt;="&amp;DATE(2027,3,1),'Q4 Daily Log'!$B$4:$B$835,"&lt;="&amp;DATE(2027,3,5),'Q4 Daily Log'!$C$4:$C$835,'Q4 Setup'!$C$13),"")</f>
        <v>0</v>
      </c>
      <c r="K139" s="50">
        <f>IFERROR(SUMIFS('Q4 Daily Log'!$M$4:$M$835,'Q4 Daily Log'!$B$4:$B$835,"&gt;="&amp;DATE(2027,3,1),'Q4 Daily Log'!$B$4:$B$835,"&lt;="&amp;DATE(2027,3,5),'Q4 Daily Log'!$C$4:$C$835,'Q4 Setup'!$C$13),"")</f>
        <v>0</v>
      </c>
      <c r="L139" s="29">
        <f>IFERROR(SUMIFS('Q4 Daily Log'!$N$4:$N$835,'Q4 Daily Log'!$B$4:$B$835,"&gt;="&amp;DATE(2027,3,1),'Q4 Daily Log'!$B$4:$B$835,"&lt;="&amp;DATE(2027,3,5),'Q4 Daily Log'!$C$4:$C$835,'Q4 Setup'!$C$13),"")</f>
        <v>0</v>
      </c>
      <c r="M139" s="51" t="str">
        <f>IFERROR(SUMIFS('Q4 Daily Log'!$N$4:$N$835,'Q4 Daily Log'!$B$4:$B$835,"&gt;="&amp;DATE(2027,3,1),'Q4 Daily Log'!$B$4:$B$835,"&lt;="&amp;DATE(2027,3,5),'Q4 Daily Log'!$C$4:$C$835,'Q4 Setup'!$C$13)/SUMIFS('Q4 Daily Log'!$O$4:$O$835,'Q4 Daily Log'!$B$4:$B$835,"&gt;="&amp;DATE(2027,3,1),'Q4 Daily Log'!$B$4:$B$835,"&lt;="&amp;DATE(2027,3,5),'Q4 Daily Log'!$C$4:$C$835,'Q4 Setup'!$C$13),"" )</f>
        <v/>
      </c>
    </row>
    <row r="140" spans="2:13" ht="18.75" customHeight="1" x14ac:dyDescent="0.2">
      <c r="B140" s="53" t="s">
        <v>117</v>
      </c>
      <c r="C140" s="54" t="str">
        <f>'Q4 Setup'!$C$14</f>
        <v>Rep 8</v>
      </c>
      <c r="D140" s="55" t="str">
        <f>IFERROR(AVERAGEIFS('Q4 Daily Log'!$E$4:$E$835,'Q4 Daily Log'!$B$4:$B$835,"&gt;="&amp;DATE(2027,3,1),'Q4 Daily Log'!$B$4:$B$835,"&lt;="&amp;DATE(2027,3,5),'Q4 Daily Log'!$C$4:$C$835,'Q4 Setup'!$C$14),"")</f>
        <v/>
      </c>
      <c r="E140" s="56" t="str">
        <f>IFERROR(AVERAGEIFS('Q4 Daily Log'!$H$4:$H$835,'Q4 Daily Log'!$B$4:$B$835,"&gt;="&amp;DATE(2027,3,1),'Q4 Daily Log'!$B$4:$B$835,"&lt;="&amp;DATE(2027,3,5),'Q4 Daily Log'!$C$4:$C$835,'Q4 Setup'!$C$14),"")</f>
        <v/>
      </c>
      <c r="F140" s="57" t="str">
        <f>IFERROR(AVERAGEIFS('Q4 Daily Log'!$I$4:$I$835,'Q4 Daily Log'!$B$4:$B$835,"&gt;="&amp;DATE(2027,3,1),'Q4 Daily Log'!$B$4:$B$835,"&lt;="&amp;DATE(2027,3,5),'Q4 Daily Log'!$C$4:$C$835,'Q4 Setup'!$C$14),"")</f>
        <v/>
      </c>
      <c r="G140" s="56" t="str">
        <f>IFERROR(AVERAGEIFS('Q4 Daily Log'!$K$4:$K$835,'Q4 Daily Log'!$B$4:$B$835,"&gt;="&amp;DATE(2027,3,1),'Q4 Daily Log'!$B$4:$B$835,"&lt;="&amp;DATE(2027,3,5),'Q4 Daily Log'!$C$4:$C$835,'Q4 Setup'!$C$14),"")</f>
        <v/>
      </c>
      <c r="H140" s="55">
        <f>IFERROR(SUMIFS('Q4 Daily Log'!$E$4:$E$835,'Q4 Daily Log'!$B$4:$B$835,"&gt;="&amp;DATE(2027,3,1),'Q4 Daily Log'!$B$4:$B$835,"&lt;="&amp;DATE(2027,3,5),'Q4 Daily Log'!$C$4:$C$835,'Q4 Setup'!$C$14),"")</f>
        <v>0</v>
      </c>
      <c r="I140" s="57">
        <f>IFERROR(SUMIFS('Q4 Daily Log'!$I$4:$I$835,'Q4 Daily Log'!$B$4:$B$835,"&gt;="&amp;DATE(2027,3,1),'Q4 Daily Log'!$B$4:$B$835,"&lt;="&amp;DATE(2027,3,5),'Q4 Daily Log'!$C$4:$C$835,'Q4 Setup'!$C$14),"")</f>
        <v>0</v>
      </c>
      <c r="J140" s="55">
        <f>IFERROR(SUMIFS('Q4 Daily Log'!$L$4:$L$835,'Q4 Daily Log'!$B$4:$B$835,"&gt;="&amp;DATE(2027,3,1),'Q4 Daily Log'!$B$4:$B$835,"&lt;="&amp;DATE(2027,3,5),'Q4 Daily Log'!$C$4:$C$835,'Q4 Setup'!$C$14),"")</f>
        <v>0</v>
      </c>
      <c r="K140" s="55">
        <f>IFERROR(SUMIFS('Q4 Daily Log'!$M$4:$M$835,'Q4 Daily Log'!$B$4:$B$835,"&gt;="&amp;DATE(2027,3,1),'Q4 Daily Log'!$B$4:$B$835,"&lt;="&amp;DATE(2027,3,5),'Q4 Daily Log'!$C$4:$C$835,'Q4 Setup'!$C$14),"")</f>
        <v>0</v>
      </c>
      <c r="L140" s="29">
        <f>IFERROR(SUMIFS('Q4 Daily Log'!$N$4:$N$835,'Q4 Daily Log'!$B$4:$B$835,"&gt;="&amp;DATE(2027,3,1),'Q4 Daily Log'!$B$4:$B$835,"&lt;="&amp;DATE(2027,3,5),'Q4 Daily Log'!$C$4:$C$835,'Q4 Setup'!$C$14),"")</f>
        <v>0</v>
      </c>
      <c r="M140" s="56" t="str">
        <f>IFERROR(SUMIFS('Q4 Daily Log'!$N$4:$N$835,'Q4 Daily Log'!$B$4:$B$835,"&gt;="&amp;DATE(2027,3,1),'Q4 Daily Log'!$B$4:$B$835,"&lt;="&amp;DATE(2027,3,5),'Q4 Daily Log'!$C$4:$C$835,'Q4 Setup'!$C$14)/SUMIFS('Q4 Daily Log'!$O$4:$O$835,'Q4 Daily Log'!$B$4:$B$835,"&gt;="&amp;DATE(2027,3,1),'Q4 Daily Log'!$B$4:$B$835,"&lt;="&amp;DATE(2027,3,5),'Q4 Daily Log'!$C$4:$C$835,'Q4 Setup'!$C$14),"" )</f>
        <v/>
      </c>
    </row>
    <row r="141" spans="2:13" ht="18.75" customHeight="1" x14ac:dyDescent="0.2">
      <c r="B141" s="48" t="s">
        <v>117</v>
      </c>
      <c r="C141" s="49" t="str">
        <f>'Q4 Setup'!$C$15</f>
        <v>Rep 9</v>
      </c>
      <c r="D141" s="50" t="str">
        <f>IFERROR(AVERAGEIFS('Q4 Daily Log'!$E$4:$E$835,'Q4 Daily Log'!$B$4:$B$835,"&gt;="&amp;DATE(2027,3,1),'Q4 Daily Log'!$B$4:$B$835,"&lt;="&amp;DATE(2027,3,5),'Q4 Daily Log'!$C$4:$C$835,'Q4 Setup'!$C$15),"")</f>
        <v/>
      </c>
      <c r="E141" s="51" t="str">
        <f>IFERROR(AVERAGEIFS('Q4 Daily Log'!$H$4:$H$835,'Q4 Daily Log'!$B$4:$B$835,"&gt;="&amp;DATE(2027,3,1),'Q4 Daily Log'!$B$4:$B$835,"&lt;="&amp;DATE(2027,3,5),'Q4 Daily Log'!$C$4:$C$835,'Q4 Setup'!$C$15),"")</f>
        <v/>
      </c>
      <c r="F141" s="52" t="str">
        <f>IFERROR(AVERAGEIFS('Q4 Daily Log'!$I$4:$I$835,'Q4 Daily Log'!$B$4:$B$835,"&gt;="&amp;DATE(2027,3,1),'Q4 Daily Log'!$B$4:$B$835,"&lt;="&amp;DATE(2027,3,5),'Q4 Daily Log'!$C$4:$C$835,'Q4 Setup'!$C$15),"")</f>
        <v/>
      </c>
      <c r="G141" s="51" t="str">
        <f>IFERROR(AVERAGEIFS('Q4 Daily Log'!$K$4:$K$835,'Q4 Daily Log'!$B$4:$B$835,"&gt;="&amp;DATE(2027,3,1),'Q4 Daily Log'!$B$4:$B$835,"&lt;="&amp;DATE(2027,3,5),'Q4 Daily Log'!$C$4:$C$835,'Q4 Setup'!$C$15),"")</f>
        <v/>
      </c>
      <c r="H141" s="50">
        <f>IFERROR(SUMIFS('Q4 Daily Log'!$E$4:$E$835,'Q4 Daily Log'!$B$4:$B$835,"&gt;="&amp;DATE(2027,3,1),'Q4 Daily Log'!$B$4:$B$835,"&lt;="&amp;DATE(2027,3,5),'Q4 Daily Log'!$C$4:$C$835,'Q4 Setup'!$C$15),"")</f>
        <v>0</v>
      </c>
      <c r="I141" s="52">
        <f>IFERROR(SUMIFS('Q4 Daily Log'!$I$4:$I$835,'Q4 Daily Log'!$B$4:$B$835,"&gt;="&amp;DATE(2027,3,1),'Q4 Daily Log'!$B$4:$B$835,"&lt;="&amp;DATE(2027,3,5),'Q4 Daily Log'!$C$4:$C$835,'Q4 Setup'!$C$15),"")</f>
        <v>0</v>
      </c>
      <c r="J141" s="50">
        <f>IFERROR(SUMIFS('Q4 Daily Log'!$L$4:$L$835,'Q4 Daily Log'!$B$4:$B$835,"&gt;="&amp;DATE(2027,3,1),'Q4 Daily Log'!$B$4:$B$835,"&lt;="&amp;DATE(2027,3,5),'Q4 Daily Log'!$C$4:$C$835,'Q4 Setup'!$C$15),"")</f>
        <v>0</v>
      </c>
      <c r="K141" s="50">
        <f>IFERROR(SUMIFS('Q4 Daily Log'!$M$4:$M$835,'Q4 Daily Log'!$B$4:$B$835,"&gt;="&amp;DATE(2027,3,1),'Q4 Daily Log'!$B$4:$B$835,"&lt;="&amp;DATE(2027,3,5),'Q4 Daily Log'!$C$4:$C$835,'Q4 Setup'!$C$15),"")</f>
        <v>0</v>
      </c>
      <c r="L141" s="29">
        <f>IFERROR(SUMIFS('Q4 Daily Log'!$N$4:$N$835,'Q4 Daily Log'!$B$4:$B$835,"&gt;="&amp;DATE(2027,3,1),'Q4 Daily Log'!$B$4:$B$835,"&lt;="&amp;DATE(2027,3,5),'Q4 Daily Log'!$C$4:$C$835,'Q4 Setup'!$C$15),"")</f>
        <v>0</v>
      </c>
      <c r="M141" s="51" t="str">
        <f>IFERROR(SUMIFS('Q4 Daily Log'!$N$4:$N$835,'Q4 Daily Log'!$B$4:$B$835,"&gt;="&amp;DATE(2027,3,1),'Q4 Daily Log'!$B$4:$B$835,"&lt;="&amp;DATE(2027,3,5),'Q4 Daily Log'!$C$4:$C$835,'Q4 Setup'!$C$15)/SUMIFS('Q4 Daily Log'!$O$4:$O$835,'Q4 Daily Log'!$B$4:$B$835,"&gt;="&amp;DATE(2027,3,1),'Q4 Daily Log'!$B$4:$B$835,"&lt;="&amp;DATE(2027,3,5),'Q4 Daily Log'!$C$4:$C$835,'Q4 Setup'!$C$15),"" )</f>
        <v/>
      </c>
    </row>
    <row r="142" spans="2:13" ht="18.75" customHeight="1" x14ac:dyDescent="0.2">
      <c r="B142" s="53" t="s">
        <v>117</v>
      </c>
      <c r="C142" s="54" t="str">
        <f>'Q4 Setup'!$C$16</f>
        <v>Rep 10</v>
      </c>
      <c r="D142" s="55" t="str">
        <f>IFERROR(AVERAGEIFS('Q4 Daily Log'!$E$4:$E$835,'Q4 Daily Log'!$B$4:$B$835,"&gt;="&amp;DATE(2027,3,1),'Q4 Daily Log'!$B$4:$B$835,"&lt;="&amp;DATE(2027,3,5),'Q4 Daily Log'!$C$4:$C$835,'Q4 Setup'!$C$16),"")</f>
        <v/>
      </c>
      <c r="E142" s="56" t="str">
        <f>IFERROR(AVERAGEIFS('Q4 Daily Log'!$H$4:$H$835,'Q4 Daily Log'!$B$4:$B$835,"&gt;="&amp;DATE(2027,3,1),'Q4 Daily Log'!$B$4:$B$835,"&lt;="&amp;DATE(2027,3,5),'Q4 Daily Log'!$C$4:$C$835,'Q4 Setup'!$C$16),"")</f>
        <v/>
      </c>
      <c r="F142" s="57" t="str">
        <f>IFERROR(AVERAGEIFS('Q4 Daily Log'!$I$4:$I$835,'Q4 Daily Log'!$B$4:$B$835,"&gt;="&amp;DATE(2027,3,1),'Q4 Daily Log'!$B$4:$B$835,"&lt;="&amp;DATE(2027,3,5),'Q4 Daily Log'!$C$4:$C$835,'Q4 Setup'!$C$16),"")</f>
        <v/>
      </c>
      <c r="G142" s="56" t="str">
        <f>IFERROR(AVERAGEIFS('Q4 Daily Log'!$K$4:$K$835,'Q4 Daily Log'!$B$4:$B$835,"&gt;="&amp;DATE(2027,3,1),'Q4 Daily Log'!$B$4:$B$835,"&lt;="&amp;DATE(2027,3,5),'Q4 Daily Log'!$C$4:$C$835,'Q4 Setup'!$C$16),"")</f>
        <v/>
      </c>
      <c r="H142" s="55">
        <f>IFERROR(SUMIFS('Q4 Daily Log'!$E$4:$E$835,'Q4 Daily Log'!$B$4:$B$835,"&gt;="&amp;DATE(2027,3,1),'Q4 Daily Log'!$B$4:$B$835,"&lt;="&amp;DATE(2027,3,5),'Q4 Daily Log'!$C$4:$C$835,'Q4 Setup'!$C$16),"")</f>
        <v>0</v>
      </c>
      <c r="I142" s="57">
        <f>IFERROR(SUMIFS('Q4 Daily Log'!$I$4:$I$835,'Q4 Daily Log'!$B$4:$B$835,"&gt;="&amp;DATE(2027,3,1),'Q4 Daily Log'!$B$4:$B$835,"&lt;="&amp;DATE(2027,3,5),'Q4 Daily Log'!$C$4:$C$835,'Q4 Setup'!$C$16),"")</f>
        <v>0</v>
      </c>
      <c r="J142" s="55">
        <f>IFERROR(SUMIFS('Q4 Daily Log'!$L$4:$L$835,'Q4 Daily Log'!$B$4:$B$835,"&gt;="&amp;DATE(2027,3,1),'Q4 Daily Log'!$B$4:$B$835,"&lt;="&amp;DATE(2027,3,5),'Q4 Daily Log'!$C$4:$C$835,'Q4 Setup'!$C$16),"")</f>
        <v>0</v>
      </c>
      <c r="K142" s="55">
        <f>IFERROR(SUMIFS('Q4 Daily Log'!$M$4:$M$835,'Q4 Daily Log'!$B$4:$B$835,"&gt;="&amp;DATE(2027,3,1),'Q4 Daily Log'!$B$4:$B$835,"&lt;="&amp;DATE(2027,3,5),'Q4 Daily Log'!$C$4:$C$835,'Q4 Setup'!$C$16),"")</f>
        <v>0</v>
      </c>
      <c r="L142" s="29">
        <f>IFERROR(SUMIFS('Q4 Daily Log'!$N$4:$N$835,'Q4 Daily Log'!$B$4:$B$835,"&gt;="&amp;DATE(2027,3,1),'Q4 Daily Log'!$B$4:$B$835,"&lt;="&amp;DATE(2027,3,5),'Q4 Daily Log'!$C$4:$C$835,'Q4 Setup'!$C$16),"")</f>
        <v>0</v>
      </c>
      <c r="M142" s="56" t="str">
        <f>IFERROR(SUMIFS('Q4 Daily Log'!$N$4:$N$835,'Q4 Daily Log'!$B$4:$B$835,"&gt;="&amp;DATE(2027,3,1),'Q4 Daily Log'!$B$4:$B$835,"&lt;="&amp;DATE(2027,3,5),'Q4 Daily Log'!$C$4:$C$835,'Q4 Setup'!$C$16)/SUMIFS('Q4 Daily Log'!$O$4:$O$835,'Q4 Daily Log'!$B$4:$B$835,"&gt;="&amp;DATE(2027,3,1),'Q4 Daily Log'!$B$4:$B$835,"&lt;="&amp;DATE(2027,3,5),'Q4 Daily Log'!$C$4:$C$835,'Q4 Setup'!$C$16),"" )</f>
        <v/>
      </c>
    </row>
    <row r="143" spans="2:13" ht="18.75" customHeight="1" x14ac:dyDescent="0.2">
      <c r="B143" s="48" t="s">
        <v>117</v>
      </c>
      <c r="C143" s="49">
        <f>'Q4 Setup'!$C$17</f>
        <v>0</v>
      </c>
      <c r="D143" s="50" t="str">
        <f>IFERROR(AVERAGEIFS('Q4 Daily Log'!$E$4:$E$835,'Q4 Daily Log'!$B$4:$B$835,"&gt;="&amp;DATE(2027,3,1),'Q4 Daily Log'!$B$4:$B$835,"&lt;="&amp;DATE(2027,3,5),'Q4 Daily Log'!$C$4:$C$835,'Q4 Setup'!$C$17),"")</f>
        <v/>
      </c>
      <c r="E143" s="51" t="str">
        <f>IFERROR(AVERAGEIFS('Q4 Daily Log'!$H$4:$H$835,'Q4 Daily Log'!$B$4:$B$835,"&gt;="&amp;DATE(2027,3,1),'Q4 Daily Log'!$B$4:$B$835,"&lt;="&amp;DATE(2027,3,5),'Q4 Daily Log'!$C$4:$C$835,'Q4 Setup'!$C$17),"")</f>
        <v/>
      </c>
      <c r="F143" s="52" t="str">
        <f>IFERROR(AVERAGEIFS('Q4 Daily Log'!$I$4:$I$835,'Q4 Daily Log'!$B$4:$B$835,"&gt;="&amp;DATE(2027,3,1),'Q4 Daily Log'!$B$4:$B$835,"&lt;="&amp;DATE(2027,3,5),'Q4 Daily Log'!$C$4:$C$835,'Q4 Setup'!$C$17),"")</f>
        <v/>
      </c>
      <c r="G143" s="51" t="str">
        <f>IFERROR(AVERAGEIFS('Q4 Daily Log'!$K$4:$K$835,'Q4 Daily Log'!$B$4:$B$835,"&gt;="&amp;DATE(2027,3,1),'Q4 Daily Log'!$B$4:$B$835,"&lt;="&amp;DATE(2027,3,5),'Q4 Daily Log'!$C$4:$C$835,'Q4 Setup'!$C$17),"")</f>
        <v/>
      </c>
      <c r="H143" s="50">
        <f>IFERROR(SUMIFS('Q4 Daily Log'!$E$4:$E$835,'Q4 Daily Log'!$B$4:$B$835,"&gt;="&amp;DATE(2027,3,1),'Q4 Daily Log'!$B$4:$B$835,"&lt;="&amp;DATE(2027,3,5),'Q4 Daily Log'!$C$4:$C$835,'Q4 Setup'!$C$17),"")</f>
        <v>0</v>
      </c>
      <c r="I143" s="52">
        <f>IFERROR(SUMIFS('Q4 Daily Log'!$I$4:$I$835,'Q4 Daily Log'!$B$4:$B$835,"&gt;="&amp;DATE(2027,3,1),'Q4 Daily Log'!$B$4:$B$835,"&lt;="&amp;DATE(2027,3,5),'Q4 Daily Log'!$C$4:$C$835,'Q4 Setup'!$C$17),"")</f>
        <v>0</v>
      </c>
      <c r="J143" s="50">
        <f>IFERROR(SUMIFS('Q4 Daily Log'!$L$4:$L$835,'Q4 Daily Log'!$B$4:$B$835,"&gt;="&amp;DATE(2027,3,1),'Q4 Daily Log'!$B$4:$B$835,"&lt;="&amp;DATE(2027,3,5),'Q4 Daily Log'!$C$4:$C$835,'Q4 Setup'!$C$17),"")</f>
        <v>0</v>
      </c>
      <c r="K143" s="50">
        <f>IFERROR(SUMIFS('Q4 Daily Log'!$M$4:$M$835,'Q4 Daily Log'!$B$4:$B$835,"&gt;="&amp;DATE(2027,3,1),'Q4 Daily Log'!$B$4:$B$835,"&lt;="&amp;DATE(2027,3,5),'Q4 Daily Log'!$C$4:$C$835,'Q4 Setup'!$C$17),"")</f>
        <v>0</v>
      </c>
      <c r="L143" s="29">
        <f>IFERROR(SUMIFS('Q4 Daily Log'!$N$4:$N$835,'Q4 Daily Log'!$B$4:$B$835,"&gt;="&amp;DATE(2027,3,1),'Q4 Daily Log'!$B$4:$B$835,"&lt;="&amp;DATE(2027,3,5),'Q4 Daily Log'!$C$4:$C$835,'Q4 Setup'!$C$17),"")</f>
        <v>0</v>
      </c>
      <c r="M143" s="51" t="str">
        <f>IFERROR(SUMIFS('Q4 Daily Log'!$N$4:$N$835,'Q4 Daily Log'!$B$4:$B$835,"&gt;="&amp;DATE(2027,3,1),'Q4 Daily Log'!$B$4:$B$835,"&lt;="&amp;DATE(2027,3,5),'Q4 Daily Log'!$C$4:$C$835,'Q4 Setup'!$C$17)/SUMIFS('Q4 Daily Log'!$O$4:$O$835,'Q4 Daily Log'!$B$4:$B$835,"&gt;="&amp;DATE(2027,3,1),'Q4 Daily Log'!$B$4:$B$835,"&lt;="&amp;DATE(2027,3,5),'Q4 Daily Log'!$C$4:$C$835,'Q4 Setup'!$C$17),"" )</f>
        <v/>
      </c>
    </row>
    <row r="144" spans="2:13" ht="18.75" customHeight="1" x14ac:dyDescent="0.2">
      <c r="B144" s="53" t="s">
        <v>117</v>
      </c>
      <c r="C144" s="54">
        <f>'Q4 Setup'!$C$18</f>
        <v>0</v>
      </c>
      <c r="D144" s="55" t="str">
        <f>IFERROR(AVERAGEIFS('Q4 Daily Log'!$E$4:$E$835,'Q4 Daily Log'!$B$4:$B$835,"&gt;="&amp;DATE(2027,3,1),'Q4 Daily Log'!$B$4:$B$835,"&lt;="&amp;DATE(2027,3,5),'Q4 Daily Log'!$C$4:$C$835,'Q4 Setup'!$C$18),"")</f>
        <v/>
      </c>
      <c r="E144" s="56" t="str">
        <f>IFERROR(AVERAGEIFS('Q4 Daily Log'!$H$4:$H$835,'Q4 Daily Log'!$B$4:$B$835,"&gt;="&amp;DATE(2027,3,1),'Q4 Daily Log'!$B$4:$B$835,"&lt;="&amp;DATE(2027,3,5),'Q4 Daily Log'!$C$4:$C$835,'Q4 Setup'!$C$18),"")</f>
        <v/>
      </c>
      <c r="F144" s="57" t="str">
        <f>IFERROR(AVERAGEIFS('Q4 Daily Log'!$I$4:$I$835,'Q4 Daily Log'!$B$4:$B$835,"&gt;="&amp;DATE(2027,3,1),'Q4 Daily Log'!$B$4:$B$835,"&lt;="&amp;DATE(2027,3,5),'Q4 Daily Log'!$C$4:$C$835,'Q4 Setup'!$C$18),"")</f>
        <v/>
      </c>
      <c r="G144" s="56" t="str">
        <f>IFERROR(AVERAGEIFS('Q4 Daily Log'!$K$4:$K$835,'Q4 Daily Log'!$B$4:$B$835,"&gt;="&amp;DATE(2027,3,1),'Q4 Daily Log'!$B$4:$B$835,"&lt;="&amp;DATE(2027,3,5),'Q4 Daily Log'!$C$4:$C$835,'Q4 Setup'!$C$18),"")</f>
        <v/>
      </c>
      <c r="H144" s="55">
        <f>IFERROR(SUMIFS('Q4 Daily Log'!$E$4:$E$835,'Q4 Daily Log'!$B$4:$B$835,"&gt;="&amp;DATE(2027,3,1),'Q4 Daily Log'!$B$4:$B$835,"&lt;="&amp;DATE(2027,3,5),'Q4 Daily Log'!$C$4:$C$835,'Q4 Setup'!$C$18),"")</f>
        <v>0</v>
      </c>
      <c r="I144" s="57">
        <f>IFERROR(SUMIFS('Q4 Daily Log'!$I$4:$I$835,'Q4 Daily Log'!$B$4:$B$835,"&gt;="&amp;DATE(2027,3,1),'Q4 Daily Log'!$B$4:$B$835,"&lt;="&amp;DATE(2027,3,5),'Q4 Daily Log'!$C$4:$C$835,'Q4 Setup'!$C$18),"")</f>
        <v>0</v>
      </c>
      <c r="J144" s="55">
        <f>IFERROR(SUMIFS('Q4 Daily Log'!$L$4:$L$835,'Q4 Daily Log'!$B$4:$B$835,"&gt;="&amp;DATE(2027,3,1),'Q4 Daily Log'!$B$4:$B$835,"&lt;="&amp;DATE(2027,3,5),'Q4 Daily Log'!$C$4:$C$835,'Q4 Setup'!$C$18),"")</f>
        <v>0</v>
      </c>
      <c r="K144" s="55">
        <f>IFERROR(SUMIFS('Q4 Daily Log'!$M$4:$M$835,'Q4 Daily Log'!$B$4:$B$835,"&gt;="&amp;DATE(2027,3,1),'Q4 Daily Log'!$B$4:$B$835,"&lt;="&amp;DATE(2027,3,5),'Q4 Daily Log'!$C$4:$C$835,'Q4 Setup'!$C$18),"")</f>
        <v>0</v>
      </c>
      <c r="L144" s="29">
        <f>IFERROR(SUMIFS('Q4 Daily Log'!$N$4:$N$835,'Q4 Daily Log'!$B$4:$B$835,"&gt;="&amp;DATE(2027,3,1),'Q4 Daily Log'!$B$4:$B$835,"&lt;="&amp;DATE(2027,3,5),'Q4 Daily Log'!$C$4:$C$835,'Q4 Setup'!$C$18),"")</f>
        <v>0</v>
      </c>
      <c r="M144" s="56" t="str">
        <f>IFERROR(SUMIFS('Q4 Daily Log'!$N$4:$N$835,'Q4 Daily Log'!$B$4:$B$835,"&gt;="&amp;DATE(2027,3,1),'Q4 Daily Log'!$B$4:$B$835,"&lt;="&amp;DATE(2027,3,5),'Q4 Daily Log'!$C$4:$C$835,'Q4 Setup'!$C$18)/SUMIFS('Q4 Daily Log'!$O$4:$O$835,'Q4 Daily Log'!$B$4:$B$835,"&gt;="&amp;DATE(2027,3,1),'Q4 Daily Log'!$B$4:$B$835,"&lt;="&amp;DATE(2027,3,5),'Q4 Daily Log'!$C$4:$C$835,'Q4 Setup'!$C$18),"" )</f>
        <v/>
      </c>
    </row>
    <row r="145" spans="2:13" ht="18.75" customHeight="1" x14ac:dyDescent="0.2">
      <c r="B145" s="101" t="s">
        <v>118</v>
      </c>
      <c r="C145" s="101"/>
      <c r="D145" s="85" t="str">
        <f>IFERROR(AVERAGE(D133:D144),"")</f>
        <v/>
      </c>
      <c r="E145" s="86" t="str">
        <f>IFERROR(AVERAGE(E133:E144),"")</f>
        <v/>
      </c>
      <c r="F145" s="87" t="str">
        <f>IFERROR(AVERAGE(F133:F144),"")</f>
        <v/>
      </c>
      <c r="G145" s="86" t="str">
        <f>IFERROR(AVERAGE(G133:G144),"")</f>
        <v/>
      </c>
      <c r="H145" s="85">
        <f>IFERROR(SUM(H133:H144),"")</f>
        <v>0</v>
      </c>
      <c r="I145" s="88">
        <f>IFERROR(SUM(I133:I144),"")</f>
        <v>0</v>
      </c>
      <c r="J145" s="85">
        <f>IFERROR(SUM(J133:J144),"")</f>
        <v>0</v>
      </c>
      <c r="K145" s="85">
        <f>IFERROR(SUM(K133:K144),"")</f>
        <v>0</v>
      </c>
      <c r="L145" s="89">
        <f>IFERROR(SUM(L133:L144),"")</f>
        <v>0</v>
      </c>
      <c r="M145" s="86" t="str">
        <f>IFERROR(AVERAGE(M133:M144),"")</f>
        <v/>
      </c>
    </row>
    <row r="146" spans="2:13" ht="7.5" customHeight="1" x14ac:dyDescent="0.2"/>
    <row r="147" spans="2:13" ht="25.5" customHeight="1" x14ac:dyDescent="0.2">
      <c r="B147" s="100" t="s">
        <v>171</v>
      </c>
      <c r="C147" s="100"/>
      <c r="D147" s="83">
        <v>46454</v>
      </c>
      <c r="E147" s="83">
        <v>46458</v>
      </c>
      <c r="F147" s="84"/>
      <c r="G147" s="84"/>
      <c r="H147" s="84"/>
      <c r="I147" s="84"/>
      <c r="J147" s="84"/>
      <c r="K147" s="84"/>
      <c r="L147" s="84"/>
      <c r="M147" s="84"/>
    </row>
    <row r="148" spans="2:13" ht="36" customHeight="1" x14ac:dyDescent="0.2">
      <c r="B148" s="47" t="s">
        <v>60</v>
      </c>
      <c r="C148" s="47" t="s">
        <v>24</v>
      </c>
      <c r="D148" s="47" t="s">
        <v>61</v>
      </c>
      <c r="E148" s="47" t="s">
        <v>62</v>
      </c>
      <c r="F148" s="47" t="s">
        <v>63</v>
      </c>
      <c r="G148" s="47" t="s">
        <v>64</v>
      </c>
      <c r="H148" s="47" t="s">
        <v>65</v>
      </c>
      <c r="I148" s="47" t="s">
        <v>66</v>
      </c>
      <c r="J148" s="47" t="s">
        <v>67</v>
      </c>
      <c r="K148" s="47" t="s">
        <v>68</v>
      </c>
      <c r="L148" s="47" t="s">
        <v>69</v>
      </c>
      <c r="M148" s="47" t="s">
        <v>70</v>
      </c>
    </row>
    <row r="149" spans="2:13" ht="18.75" customHeight="1" x14ac:dyDescent="0.2">
      <c r="B149" s="48" t="s">
        <v>120</v>
      </c>
      <c r="C149" s="49" t="str">
        <f>'Q4 Setup'!$C$7</f>
        <v>Rep 1</v>
      </c>
      <c r="D149" s="50" t="str">
        <f>IFERROR(AVERAGEIFS('Q4 Daily Log'!$E$4:$E$835,'Q4 Daily Log'!$B$4:$B$835,"&gt;="&amp;DATE(2027,3,8),'Q4 Daily Log'!$B$4:$B$835,"&lt;="&amp;DATE(2027,3,12),'Q4 Daily Log'!$C$4:$C$835,'Q4 Setup'!$C$7),"")</f>
        <v/>
      </c>
      <c r="E149" s="51" t="str">
        <f>IFERROR(AVERAGEIFS('Q4 Daily Log'!$H$4:$H$835,'Q4 Daily Log'!$B$4:$B$835,"&gt;="&amp;DATE(2027,3,8),'Q4 Daily Log'!$B$4:$B$835,"&lt;="&amp;DATE(2027,3,12),'Q4 Daily Log'!$C$4:$C$835,'Q4 Setup'!$C$7),"")</f>
        <v/>
      </c>
      <c r="F149" s="52" t="str">
        <f>IFERROR(AVERAGEIFS('Q4 Daily Log'!$I$4:$I$835,'Q4 Daily Log'!$B$4:$B$835,"&gt;="&amp;DATE(2027,3,8),'Q4 Daily Log'!$B$4:$B$835,"&lt;="&amp;DATE(2027,3,12),'Q4 Daily Log'!$C$4:$C$835,'Q4 Setup'!$C$7),"")</f>
        <v/>
      </c>
      <c r="G149" s="51" t="str">
        <f>IFERROR(AVERAGEIFS('Q4 Daily Log'!$K$4:$K$835,'Q4 Daily Log'!$B$4:$B$835,"&gt;="&amp;DATE(2027,3,8),'Q4 Daily Log'!$B$4:$B$835,"&lt;="&amp;DATE(2027,3,12),'Q4 Daily Log'!$C$4:$C$835,'Q4 Setup'!$C$7),"")</f>
        <v/>
      </c>
      <c r="H149" s="50">
        <f>IFERROR(SUMIFS('Q4 Daily Log'!$E$4:$E$835,'Q4 Daily Log'!$B$4:$B$835,"&gt;="&amp;DATE(2027,3,8),'Q4 Daily Log'!$B$4:$B$835,"&lt;="&amp;DATE(2027,3,12),'Q4 Daily Log'!$C$4:$C$835,'Q4 Setup'!$C$7),"")</f>
        <v>0</v>
      </c>
      <c r="I149" s="52">
        <f>IFERROR(SUMIFS('Q4 Daily Log'!$I$4:$I$835,'Q4 Daily Log'!$B$4:$B$835,"&gt;="&amp;DATE(2027,3,8),'Q4 Daily Log'!$B$4:$B$835,"&lt;="&amp;DATE(2027,3,12),'Q4 Daily Log'!$C$4:$C$835,'Q4 Setup'!$C$7),"")</f>
        <v>0</v>
      </c>
      <c r="J149" s="50">
        <f>IFERROR(SUMIFS('Q4 Daily Log'!$L$4:$L$835,'Q4 Daily Log'!$B$4:$B$835,"&gt;="&amp;DATE(2027,3,8),'Q4 Daily Log'!$B$4:$B$835,"&lt;="&amp;DATE(2027,3,12),'Q4 Daily Log'!$C$4:$C$835,'Q4 Setup'!$C$7),"")</f>
        <v>0</v>
      </c>
      <c r="K149" s="50">
        <f>IFERROR(SUMIFS('Q4 Daily Log'!$M$4:$M$835,'Q4 Daily Log'!$B$4:$B$835,"&gt;="&amp;DATE(2027,3,8),'Q4 Daily Log'!$B$4:$B$835,"&lt;="&amp;DATE(2027,3,12),'Q4 Daily Log'!$C$4:$C$835,'Q4 Setup'!$C$7),"")</f>
        <v>0</v>
      </c>
      <c r="L149" s="29">
        <f>IFERROR(SUMIFS('Q4 Daily Log'!$N$4:$N$835,'Q4 Daily Log'!$B$4:$B$835,"&gt;="&amp;DATE(2027,3,8),'Q4 Daily Log'!$B$4:$B$835,"&lt;="&amp;DATE(2027,3,12),'Q4 Daily Log'!$C$4:$C$835,'Q4 Setup'!$C$7),"")</f>
        <v>0</v>
      </c>
      <c r="M149" s="51" t="str">
        <f>IFERROR(SUMIFS('Q4 Daily Log'!$N$4:$N$835,'Q4 Daily Log'!$B$4:$B$835,"&gt;="&amp;DATE(2027,3,8),'Q4 Daily Log'!$B$4:$B$835,"&lt;="&amp;DATE(2027,3,12),'Q4 Daily Log'!$C$4:$C$835,'Q4 Setup'!$C$7)/SUMIFS('Q4 Daily Log'!$O$4:$O$835,'Q4 Daily Log'!$B$4:$B$835,"&gt;="&amp;DATE(2027,3,8),'Q4 Daily Log'!$B$4:$B$835,"&lt;="&amp;DATE(2027,3,12),'Q4 Daily Log'!$C$4:$C$835,'Q4 Setup'!$C$7),"" )</f>
        <v/>
      </c>
    </row>
    <row r="150" spans="2:13" ht="18.75" customHeight="1" x14ac:dyDescent="0.2">
      <c r="B150" s="53" t="s">
        <v>120</v>
      </c>
      <c r="C150" s="54" t="str">
        <f>'Q4 Setup'!$C$8</f>
        <v>Rep 2</v>
      </c>
      <c r="D150" s="55" t="str">
        <f>IFERROR(AVERAGEIFS('Q4 Daily Log'!$E$4:$E$835,'Q4 Daily Log'!$B$4:$B$835,"&gt;="&amp;DATE(2027,3,8),'Q4 Daily Log'!$B$4:$B$835,"&lt;="&amp;DATE(2027,3,12),'Q4 Daily Log'!$C$4:$C$835,'Q4 Setup'!$C$8),"")</f>
        <v/>
      </c>
      <c r="E150" s="56" t="str">
        <f>IFERROR(AVERAGEIFS('Q4 Daily Log'!$H$4:$H$835,'Q4 Daily Log'!$B$4:$B$835,"&gt;="&amp;DATE(2027,3,8),'Q4 Daily Log'!$B$4:$B$835,"&lt;="&amp;DATE(2027,3,12),'Q4 Daily Log'!$C$4:$C$835,'Q4 Setup'!$C$8),"")</f>
        <v/>
      </c>
      <c r="F150" s="57" t="str">
        <f>IFERROR(AVERAGEIFS('Q4 Daily Log'!$I$4:$I$835,'Q4 Daily Log'!$B$4:$B$835,"&gt;="&amp;DATE(2027,3,8),'Q4 Daily Log'!$B$4:$B$835,"&lt;="&amp;DATE(2027,3,12),'Q4 Daily Log'!$C$4:$C$835,'Q4 Setup'!$C$8),"")</f>
        <v/>
      </c>
      <c r="G150" s="56" t="str">
        <f>IFERROR(AVERAGEIFS('Q4 Daily Log'!$K$4:$K$835,'Q4 Daily Log'!$B$4:$B$835,"&gt;="&amp;DATE(2027,3,8),'Q4 Daily Log'!$B$4:$B$835,"&lt;="&amp;DATE(2027,3,12),'Q4 Daily Log'!$C$4:$C$835,'Q4 Setup'!$C$8),"")</f>
        <v/>
      </c>
      <c r="H150" s="55">
        <f>IFERROR(SUMIFS('Q4 Daily Log'!$E$4:$E$835,'Q4 Daily Log'!$B$4:$B$835,"&gt;="&amp;DATE(2027,3,8),'Q4 Daily Log'!$B$4:$B$835,"&lt;="&amp;DATE(2027,3,12),'Q4 Daily Log'!$C$4:$C$835,'Q4 Setup'!$C$8),"")</f>
        <v>0</v>
      </c>
      <c r="I150" s="57">
        <f>IFERROR(SUMIFS('Q4 Daily Log'!$I$4:$I$835,'Q4 Daily Log'!$B$4:$B$835,"&gt;="&amp;DATE(2027,3,8),'Q4 Daily Log'!$B$4:$B$835,"&lt;="&amp;DATE(2027,3,12),'Q4 Daily Log'!$C$4:$C$835,'Q4 Setup'!$C$8),"")</f>
        <v>0</v>
      </c>
      <c r="J150" s="55">
        <f>IFERROR(SUMIFS('Q4 Daily Log'!$L$4:$L$835,'Q4 Daily Log'!$B$4:$B$835,"&gt;="&amp;DATE(2027,3,8),'Q4 Daily Log'!$B$4:$B$835,"&lt;="&amp;DATE(2027,3,12),'Q4 Daily Log'!$C$4:$C$835,'Q4 Setup'!$C$8),"")</f>
        <v>0</v>
      </c>
      <c r="K150" s="55">
        <f>IFERROR(SUMIFS('Q4 Daily Log'!$M$4:$M$835,'Q4 Daily Log'!$B$4:$B$835,"&gt;="&amp;DATE(2027,3,8),'Q4 Daily Log'!$B$4:$B$835,"&lt;="&amp;DATE(2027,3,12),'Q4 Daily Log'!$C$4:$C$835,'Q4 Setup'!$C$8),"")</f>
        <v>0</v>
      </c>
      <c r="L150" s="29">
        <f>IFERROR(SUMIFS('Q4 Daily Log'!$N$4:$N$835,'Q4 Daily Log'!$B$4:$B$835,"&gt;="&amp;DATE(2027,3,8),'Q4 Daily Log'!$B$4:$B$835,"&lt;="&amp;DATE(2027,3,12),'Q4 Daily Log'!$C$4:$C$835,'Q4 Setup'!$C$8),"")</f>
        <v>0</v>
      </c>
      <c r="M150" s="56" t="str">
        <f>IFERROR(SUMIFS('Q4 Daily Log'!$N$4:$N$835,'Q4 Daily Log'!$B$4:$B$835,"&gt;="&amp;DATE(2027,3,8),'Q4 Daily Log'!$B$4:$B$835,"&lt;="&amp;DATE(2027,3,12),'Q4 Daily Log'!$C$4:$C$835,'Q4 Setup'!$C$8)/SUMIFS('Q4 Daily Log'!$O$4:$O$835,'Q4 Daily Log'!$B$4:$B$835,"&gt;="&amp;DATE(2027,3,8),'Q4 Daily Log'!$B$4:$B$835,"&lt;="&amp;DATE(2027,3,12),'Q4 Daily Log'!$C$4:$C$835,'Q4 Setup'!$C$8),"" )</f>
        <v/>
      </c>
    </row>
    <row r="151" spans="2:13" ht="18.75" customHeight="1" x14ac:dyDescent="0.2">
      <c r="B151" s="48" t="s">
        <v>120</v>
      </c>
      <c r="C151" s="49" t="str">
        <f>'Q4 Setup'!$C$9</f>
        <v>Rep 3</v>
      </c>
      <c r="D151" s="50" t="str">
        <f>IFERROR(AVERAGEIFS('Q4 Daily Log'!$E$4:$E$835,'Q4 Daily Log'!$B$4:$B$835,"&gt;="&amp;DATE(2027,3,8),'Q4 Daily Log'!$B$4:$B$835,"&lt;="&amp;DATE(2027,3,12),'Q4 Daily Log'!$C$4:$C$835,'Q4 Setup'!$C$9),"")</f>
        <v/>
      </c>
      <c r="E151" s="51" t="str">
        <f>IFERROR(AVERAGEIFS('Q4 Daily Log'!$H$4:$H$835,'Q4 Daily Log'!$B$4:$B$835,"&gt;="&amp;DATE(2027,3,8),'Q4 Daily Log'!$B$4:$B$835,"&lt;="&amp;DATE(2027,3,12),'Q4 Daily Log'!$C$4:$C$835,'Q4 Setup'!$C$9),"")</f>
        <v/>
      </c>
      <c r="F151" s="52" t="str">
        <f>IFERROR(AVERAGEIFS('Q4 Daily Log'!$I$4:$I$835,'Q4 Daily Log'!$B$4:$B$835,"&gt;="&amp;DATE(2027,3,8),'Q4 Daily Log'!$B$4:$B$835,"&lt;="&amp;DATE(2027,3,12),'Q4 Daily Log'!$C$4:$C$835,'Q4 Setup'!$C$9),"")</f>
        <v/>
      </c>
      <c r="G151" s="51" t="str">
        <f>IFERROR(AVERAGEIFS('Q4 Daily Log'!$K$4:$K$835,'Q4 Daily Log'!$B$4:$B$835,"&gt;="&amp;DATE(2027,3,8),'Q4 Daily Log'!$B$4:$B$835,"&lt;="&amp;DATE(2027,3,12),'Q4 Daily Log'!$C$4:$C$835,'Q4 Setup'!$C$9),"")</f>
        <v/>
      </c>
      <c r="H151" s="50">
        <f>IFERROR(SUMIFS('Q4 Daily Log'!$E$4:$E$835,'Q4 Daily Log'!$B$4:$B$835,"&gt;="&amp;DATE(2027,3,8),'Q4 Daily Log'!$B$4:$B$835,"&lt;="&amp;DATE(2027,3,12),'Q4 Daily Log'!$C$4:$C$835,'Q4 Setup'!$C$9),"")</f>
        <v>0</v>
      </c>
      <c r="I151" s="52">
        <f>IFERROR(SUMIFS('Q4 Daily Log'!$I$4:$I$835,'Q4 Daily Log'!$B$4:$B$835,"&gt;="&amp;DATE(2027,3,8),'Q4 Daily Log'!$B$4:$B$835,"&lt;="&amp;DATE(2027,3,12),'Q4 Daily Log'!$C$4:$C$835,'Q4 Setup'!$C$9),"")</f>
        <v>0</v>
      </c>
      <c r="J151" s="50">
        <f>IFERROR(SUMIFS('Q4 Daily Log'!$L$4:$L$835,'Q4 Daily Log'!$B$4:$B$835,"&gt;="&amp;DATE(2027,3,8),'Q4 Daily Log'!$B$4:$B$835,"&lt;="&amp;DATE(2027,3,12),'Q4 Daily Log'!$C$4:$C$835,'Q4 Setup'!$C$9),"")</f>
        <v>0</v>
      </c>
      <c r="K151" s="50">
        <f>IFERROR(SUMIFS('Q4 Daily Log'!$M$4:$M$835,'Q4 Daily Log'!$B$4:$B$835,"&gt;="&amp;DATE(2027,3,8),'Q4 Daily Log'!$B$4:$B$835,"&lt;="&amp;DATE(2027,3,12),'Q4 Daily Log'!$C$4:$C$835,'Q4 Setup'!$C$9),"")</f>
        <v>0</v>
      </c>
      <c r="L151" s="29">
        <f>IFERROR(SUMIFS('Q4 Daily Log'!$N$4:$N$835,'Q4 Daily Log'!$B$4:$B$835,"&gt;="&amp;DATE(2027,3,8),'Q4 Daily Log'!$B$4:$B$835,"&lt;="&amp;DATE(2027,3,12),'Q4 Daily Log'!$C$4:$C$835,'Q4 Setup'!$C$9),"")</f>
        <v>0</v>
      </c>
      <c r="M151" s="51" t="str">
        <f>IFERROR(SUMIFS('Q4 Daily Log'!$N$4:$N$835,'Q4 Daily Log'!$B$4:$B$835,"&gt;="&amp;DATE(2027,3,8),'Q4 Daily Log'!$B$4:$B$835,"&lt;="&amp;DATE(2027,3,12),'Q4 Daily Log'!$C$4:$C$835,'Q4 Setup'!$C$9)/SUMIFS('Q4 Daily Log'!$O$4:$O$835,'Q4 Daily Log'!$B$4:$B$835,"&gt;="&amp;DATE(2027,3,8),'Q4 Daily Log'!$B$4:$B$835,"&lt;="&amp;DATE(2027,3,12),'Q4 Daily Log'!$C$4:$C$835,'Q4 Setup'!$C$9),"" )</f>
        <v/>
      </c>
    </row>
    <row r="152" spans="2:13" ht="18.75" customHeight="1" x14ac:dyDescent="0.2">
      <c r="B152" s="53" t="s">
        <v>120</v>
      </c>
      <c r="C152" s="54" t="str">
        <f>'Q4 Setup'!$C$10</f>
        <v>Rep 4</v>
      </c>
      <c r="D152" s="55" t="str">
        <f>IFERROR(AVERAGEIFS('Q4 Daily Log'!$E$4:$E$835,'Q4 Daily Log'!$B$4:$B$835,"&gt;="&amp;DATE(2027,3,8),'Q4 Daily Log'!$B$4:$B$835,"&lt;="&amp;DATE(2027,3,12),'Q4 Daily Log'!$C$4:$C$835,'Q4 Setup'!$C$10),"")</f>
        <v/>
      </c>
      <c r="E152" s="56" t="str">
        <f>IFERROR(AVERAGEIFS('Q4 Daily Log'!$H$4:$H$835,'Q4 Daily Log'!$B$4:$B$835,"&gt;="&amp;DATE(2027,3,8),'Q4 Daily Log'!$B$4:$B$835,"&lt;="&amp;DATE(2027,3,12),'Q4 Daily Log'!$C$4:$C$835,'Q4 Setup'!$C$10),"")</f>
        <v/>
      </c>
      <c r="F152" s="57" t="str">
        <f>IFERROR(AVERAGEIFS('Q4 Daily Log'!$I$4:$I$835,'Q4 Daily Log'!$B$4:$B$835,"&gt;="&amp;DATE(2027,3,8),'Q4 Daily Log'!$B$4:$B$835,"&lt;="&amp;DATE(2027,3,12),'Q4 Daily Log'!$C$4:$C$835,'Q4 Setup'!$C$10),"")</f>
        <v/>
      </c>
      <c r="G152" s="56" t="str">
        <f>IFERROR(AVERAGEIFS('Q4 Daily Log'!$K$4:$K$835,'Q4 Daily Log'!$B$4:$B$835,"&gt;="&amp;DATE(2027,3,8),'Q4 Daily Log'!$B$4:$B$835,"&lt;="&amp;DATE(2027,3,12),'Q4 Daily Log'!$C$4:$C$835,'Q4 Setup'!$C$10),"")</f>
        <v/>
      </c>
      <c r="H152" s="55">
        <f>IFERROR(SUMIFS('Q4 Daily Log'!$E$4:$E$835,'Q4 Daily Log'!$B$4:$B$835,"&gt;="&amp;DATE(2027,3,8),'Q4 Daily Log'!$B$4:$B$835,"&lt;="&amp;DATE(2027,3,12),'Q4 Daily Log'!$C$4:$C$835,'Q4 Setup'!$C$10),"")</f>
        <v>0</v>
      </c>
      <c r="I152" s="57">
        <f>IFERROR(SUMIFS('Q4 Daily Log'!$I$4:$I$835,'Q4 Daily Log'!$B$4:$B$835,"&gt;="&amp;DATE(2027,3,8),'Q4 Daily Log'!$B$4:$B$835,"&lt;="&amp;DATE(2027,3,12),'Q4 Daily Log'!$C$4:$C$835,'Q4 Setup'!$C$10),"")</f>
        <v>0</v>
      </c>
      <c r="J152" s="55">
        <f>IFERROR(SUMIFS('Q4 Daily Log'!$L$4:$L$835,'Q4 Daily Log'!$B$4:$B$835,"&gt;="&amp;DATE(2027,3,8),'Q4 Daily Log'!$B$4:$B$835,"&lt;="&amp;DATE(2027,3,12),'Q4 Daily Log'!$C$4:$C$835,'Q4 Setup'!$C$10),"")</f>
        <v>0</v>
      </c>
      <c r="K152" s="55">
        <f>IFERROR(SUMIFS('Q4 Daily Log'!$M$4:$M$835,'Q4 Daily Log'!$B$4:$B$835,"&gt;="&amp;DATE(2027,3,8),'Q4 Daily Log'!$B$4:$B$835,"&lt;="&amp;DATE(2027,3,12),'Q4 Daily Log'!$C$4:$C$835,'Q4 Setup'!$C$10),"")</f>
        <v>0</v>
      </c>
      <c r="L152" s="29">
        <f>IFERROR(SUMIFS('Q4 Daily Log'!$N$4:$N$835,'Q4 Daily Log'!$B$4:$B$835,"&gt;="&amp;DATE(2027,3,8),'Q4 Daily Log'!$B$4:$B$835,"&lt;="&amp;DATE(2027,3,12),'Q4 Daily Log'!$C$4:$C$835,'Q4 Setup'!$C$10),"")</f>
        <v>0</v>
      </c>
      <c r="M152" s="56" t="str">
        <f>IFERROR(SUMIFS('Q4 Daily Log'!$N$4:$N$835,'Q4 Daily Log'!$B$4:$B$835,"&gt;="&amp;DATE(2027,3,8),'Q4 Daily Log'!$B$4:$B$835,"&lt;="&amp;DATE(2027,3,12),'Q4 Daily Log'!$C$4:$C$835,'Q4 Setup'!$C$10)/SUMIFS('Q4 Daily Log'!$O$4:$O$835,'Q4 Daily Log'!$B$4:$B$835,"&gt;="&amp;DATE(2027,3,8),'Q4 Daily Log'!$B$4:$B$835,"&lt;="&amp;DATE(2027,3,12),'Q4 Daily Log'!$C$4:$C$835,'Q4 Setup'!$C$10),"" )</f>
        <v/>
      </c>
    </row>
    <row r="153" spans="2:13" ht="18.75" customHeight="1" x14ac:dyDescent="0.2">
      <c r="B153" s="48" t="s">
        <v>120</v>
      </c>
      <c r="C153" s="49" t="str">
        <f>'Q4 Setup'!$C$11</f>
        <v>Rep 5</v>
      </c>
      <c r="D153" s="50" t="str">
        <f>IFERROR(AVERAGEIFS('Q4 Daily Log'!$E$4:$E$835,'Q4 Daily Log'!$B$4:$B$835,"&gt;="&amp;DATE(2027,3,8),'Q4 Daily Log'!$B$4:$B$835,"&lt;="&amp;DATE(2027,3,12),'Q4 Daily Log'!$C$4:$C$835,'Q4 Setup'!$C$11),"")</f>
        <v/>
      </c>
      <c r="E153" s="51" t="str">
        <f>IFERROR(AVERAGEIFS('Q4 Daily Log'!$H$4:$H$835,'Q4 Daily Log'!$B$4:$B$835,"&gt;="&amp;DATE(2027,3,8),'Q4 Daily Log'!$B$4:$B$835,"&lt;="&amp;DATE(2027,3,12),'Q4 Daily Log'!$C$4:$C$835,'Q4 Setup'!$C$11),"")</f>
        <v/>
      </c>
      <c r="F153" s="52" t="str">
        <f>IFERROR(AVERAGEIFS('Q4 Daily Log'!$I$4:$I$835,'Q4 Daily Log'!$B$4:$B$835,"&gt;="&amp;DATE(2027,3,8),'Q4 Daily Log'!$B$4:$B$835,"&lt;="&amp;DATE(2027,3,12),'Q4 Daily Log'!$C$4:$C$835,'Q4 Setup'!$C$11),"")</f>
        <v/>
      </c>
      <c r="G153" s="51" t="str">
        <f>IFERROR(AVERAGEIFS('Q4 Daily Log'!$K$4:$K$835,'Q4 Daily Log'!$B$4:$B$835,"&gt;="&amp;DATE(2027,3,8),'Q4 Daily Log'!$B$4:$B$835,"&lt;="&amp;DATE(2027,3,12),'Q4 Daily Log'!$C$4:$C$835,'Q4 Setup'!$C$11),"")</f>
        <v/>
      </c>
      <c r="H153" s="50">
        <f>IFERROR(SUMIFS('Q4 Daily Log'!$E$4:$E$835,'Q4 Daily Log'!$B$4:$B$835,"&gt;="&amp;DATE(2027,3,8),'Q4 Daily Log'!$B$4:$B$835,"&lt;="&amp;DATE(2027,3,12),'Q4 Daily Log'!$C$4:$C$835,'Q4 Setup'!$C$11),"")</f>
        <v>0</v>
      </c>
      <c r="I153" s="52">
        <f>IFERROR(SUMIFS('Q4 Daily Log'!$I$4:$I$835,'Q4 Daily Log'!$B$4:$B$835,"&gt;="&amp;DATE(2027,3,8),'Q4 Daily Log'!$B$4:$B$835,"&lt;="&amp;DATE(2027,3,12),'Q4 Daily Log'!$C$4:$C$835,'Q4 Setup'!$C$11),"")</f>
        <v>0</v>
      </c>
      <c r="J153" s="50">
        <f>IFERROR(SUMIFS('Q4 Daily Log'!$L$4:$L$835,'Q4 Daily Log'!$B$4:$B$835,"&gt;="&amp;DATE(2027,3,8),'Q4 Daily Log'!$B$4:$B$835,"&lt;="&amp;DATE(2027,3,12),'Q4 Daily Log'!$C$4:$C$835,'Q4 Setup'!$C$11),"")</f>
        <v>0</v>
      </c>
      <c r="K153" s="50">
        <f>IFERROR(SUMIFS('Q4 Daily Log'!$M$4:$M$835,'Q4 Daily Log'!$B$4:$B$835,"&gt;="&amp;DATE(2027,3,8),'Q4 Daily Log'!$B$4:$B$835,"&lt;="&amp;DATE(2027,3,12),'Q4 Daily Log'!$C$4:$C$835,'Q4 Setup'!$C$11),"")</f>
        <v>0</v>
      </c>
      <c r="L153" s="29">
        <f>IFERROR(SUMIFS('Q4 Daily Log'!$N$4:$N$835,'Q4 Daily Log'!$B$4:$B$835,"&gt;="&amp;DATE(2027,3,8),'Q4 Daily Log'!$B$4:$B$835,"&lt;="&amp;DATE(2027,3,12),'Q4 Daily Log'!$C$4:$C$835,'Q4 Setup'!$C$11),"")</f>
        <v>0</v>
      </c>
      <c r="M153" s="51" t="str">
        <f>IFERROR(SUMIFS('Q4 Daily Log'!$N$4:$N$835,'Q4 Daily Log'!$B$4:$B$835,"&gt;="&amp;DATE(2027,3,8),'Q4 Daily Log'!$B$4:$B$835,"&lt;="&amp;DATE(2027,3,12),'Q4 Daily Log'!$C$4:$C$835,'Q4 Setup'!$C$11)/SUMIFS('Q4 Daily Log'!$O$4:$O$835,'Q4 Daily Log'!$B$4:$B$835,"&gt;="&amp;DATE(2027,3,8),'Q4 Daily Log'!$B$4:$B$835,"&lt;="&amp;DATE(2027,3,12),'Q4 Daily Log'!$C$4:$C$835,'Q4 Setup'!$C$11),"" )</f>
        <v/>
      </c>
    </row>
    <row r="154" spans="2:13" ht="18.75" customHeight="1" x14ac:dyDescent="0.2">
      <c r="B154" s="53" t="s">
        <v>120</v>
      </c>
      <c r="C154" s="54" t="str">
        <f>'Q4 Setup'!$C$12</f>
        <v>Rep 6</v>
      </c>
      <c r="D154" s="55" t="str">
        <f>IFERROR(AVERAGEIFS('Q4 Daily Log'!$E$4:$E$835,'Q4 Daily Log'!$B$4:$B$835,"&gt;="&amp;DATE(2027,3,8),'Q4 Daily Log'!$B$4:$B$835,"&lt;="&amp;DATE(2027,3,12),'Q4 Daily Log'!$C$4:$C$835,'Q4 Setup'!$C$12),"")</f>
        <v/>
      </c>
      <c r="E154" s="56" t="str">
        <f>IFERROR(AVERAGEIFS('Q4 Daily Log'!$H$4:$H$835,'Q4 Daily Log'!$B$4:$B$835,"&gt;="&amp;DATE(2027,3,8),'Q4 Daily Log'!$B$4:$B$835,"&lt;="&amp;DATE(2027,3,12),'Q4 Daily Log'!$C$4:$C$835,'Q4 Setup'!$C$12),"")</f>
        <v/>
      </c>
      <c r="F154" s="57" t="str">
        <f>IFERROR(AVERAGEIFS('Q4 Daily Log'!$I$4:$I$835,'Q4 Daily Log'!$B$4:$B$835,"&gt;="&amp;DATE(2027,3,8),'Q4 Daily Log'!$B$4:$B$835,"&lt;="&amp;DATE(2027,3,12),'Q4 Daily Log'!$C$4:$C$835,'Q4 Setup'!$C$12),"")</f>
        <v/>
      </c>
      <c r="G154" s="56" t="str">
        <f>IFERROR(AVERAGEIFS('Q4 Daily Log'!$K$4:$K$835,'Q4 Daily Log'!$B$4:$B$835,"&gt;="&amp;DATE(2027,3,8),'Q4 Daily Log'!$B$4:$B$835,"&lt;="&amp;DATE(2027,3,12),'Q4 Daily Log'!$C$4:$C$835,'Q4 Setup'!$C$12),"")</f>
        <v/>
      </c>
      <c r="H154" s="55">
        <f>IFERROR(SUMIFS('Q4 Daily Log'!$E$4:$E$835,'Q4 Daily Log'!$B$4:$B$835,"&gt;="&amp;DATE(2027,3,8),'Q4 Daily Log'!$B$4:$B$835,"&lt;="&amp;DATE(2027,3,12),'Q4 Daily Log'!$C$4:$C$835,'Q4 Setup'!$C$12),"")</f>
        <v>0</v>
      </c>
      <c r="I154" s="57">
        <f>IFERROR(SUMIFS('Q4 Daily Log'!$I$4:$I$835,'Q4 Daily Log'!$B$4:$B$835,"&gt;="&amp;DATE(2027,3,8),'Q4 Daily Log'!$B$4:$B$835,"&lt;="&amp;DATE(2027,3,12),'Q4 Daily Log'!$C$4:$C$835,'Q4 Setup'!$C$12),"")</f>
        <v>0</v>
      </c>
      <c r="J154" s="55">
        <f>IFERROR(SUMIFS('Q4 Daily Log'!$L$4:$L$835,'Q4 Daily Log'!$B$4:$B$835,"&gt;="&amp;DATE(2027,3,8),'Q4 Daily Log'!$B$4:$B$835,"&lt;="&amp;DATE(2027,3,12),'Q4 Daily Log'!$C$4:$C$835,'Q4 Setup'!$C$12),"")</f>
        <v>0</v>
      </c>
      <c r="K154" s="55">
        <f>IFERROR(SUMIFS('Q4 Daily Log'!$M$4:$M$835,'Q4 Daily Log'!$B$4:$B$835,"&gt;="&amp;DATE(2027,3,8),'Q4 Daily Log'!$B$4:$B$835,"&lt;="&amp;DATE(2027,3,12),'Q4 Daily Log'!$C$4:$C$835,'Q4 Setup'!$C$12),"")</f>
        <v>0</v>
      </c>
      <c r="L154" s="29">
        <f>IFERROR(SUMIFS('Q4 Daily Log'!$N$4:$N$835,'Q4 Daily Log'!$B$4:$B$835,"&gt;="&amp;DATE(2027,3,8),'Q4 Daily Log'!$B$4:$B$835,"&lt;="&amp;DATE(2027,3,12),'Q4 Daily Log'!$C$4:$C$835,'Q4 Setup'!$C$12),"")</f>
        <v>0</v>
      </c>
      <c r="M154" s="56" t="str">
        <f>IFERROR(SUMIFS('Q4 Daily Log'!$N$4:$N$835,'Q4 Daily Log'!$B$4:$B$835,"&gt;="&amp;DATE(2027,3,8),'Q4 Daily Log'!$B$4:$B$835,"&lt;="&amp;DATE(2027,3,12),'Q4 Daily Log'!$C$4:$C$835,'Q4 Setup'!$C$12)/SUMIFS('Q4 Daily Log'!$O$4:$O$835,'Q4 Daily Log'!$B$4:$B$835,"&gt;="&amp;DATE(2027,3,8),'Q4 Daily Log'!$B$4:$B$835,"&lt;="&amp;DATE(2027,3,12),'Q4 Daily Log'!$C$4:$C$835,'Q4 Setup'!$C$12),"" )</f>
        <v/>
      </c>
    </row>
    <row r="155" spans="2:13" ht="18.75" customHeight="1" x14ac:dyDescent="0.2">
      <c r="B155" s="48" t="s">
        <v>120</v>
      </c>
      <c r="C155" s="49" t="str">
        <f>'Q4 Setup'!$C$13</f>
        <v>Rep 7</v>
      </c>
      <c r="D155" s="50" t="str">
        <f>IFERROR(AVERAGEIFS('Q4 Daily Log'!$E$4:$E$835,'Q4 Daily Log'!$B$4:$B$835,"&gt;="&amp;DATE(2027,3,8),'Q4 Daily Log'!$B$4:$B$835,"&lt;="&amp;DATE(2027,3,12),'Q4 Daily Log'!$C$4:$C$835,'Q4 Setup'!$C$13),"")</f>
        <v/>
      </c>
      <c r="E155" s="51" t="str">
        <f>IFERROR(AVERAGEIFS('Q4 Daily Log'!$H$4:$H$835,'Q4 Daily Log'!$B$4:$B$835,"&gt;="&amp;DATE(2027,3,8),'Q4 Daily Log'!$B$4:$B$835,"&lt;="&amp;DATE(2027,3,12),'Q4 Daily Log'!$C$4:$C$835,'Q4 Setup'!$C$13),"")</f>
        <v/>
      </c>
      <c r="F155" s="52" t="str">
        <f>IFERROR(AVERAGEIFS('Q4 Daily Log'!$I$4:$I$835,'Q4 Daily Log'!$B$4:$B$835,"&gt;="&amp;DATE(2027,3,8),'Q4 Daily Log'!$B$4:$B$835,"&lt;="&amp;DATE(2027,3,12),'Q4 Daily Log'!$C$4:$C$835,'Q4 Setup'!$C$13),"")</f>
        <v/>
      </c>
      <c r="G155" s="51" t="str">
        <f>IFERROR(AVERAGEIFS('Q4 Daily Log'!$K$4:$K$835,'Q4 Daily Log'!$B$4:$B$835,"&gt;="&amp;DATE(2027,3,8),'Q4 Daily Log'!$B$4:$B$835,"&lt;="&amp;DATE(2027,3,12),'Q4 Daily Log'!$C$4:$C$835,'Q4 Setup'!$C$13),"")</f>
        <v/>
      </c>
      <c r="H155" s="50">
        <f>IFERROR(SUMIFS('Q4 Daily Log'!$E$4:$E$835,'Q4 Daily Log'!$B$4:$B$835,"&gt;="&amp;DATE(2027,3,8),'Q4 Daily Log'!$B$4:$B$835,"&lt;="&amp;DATE(2027,3,12),'Q4 Daily Log'!$C$4:$C$835,'Q4 Setup'!$C$13),"")</f>
        <v>0</v>
      </c>
      <c r="I155" s="52">
        <f>IFERROR(SUMIFS('Q4 Daily Log'!$I$4:$I$835,'Q4 Daily Log'!$B$4:$B$835,"&gt;="&amp;DATE(2027,3,8),'Q4 Daily Log'!$B$4:$B$835,"&lt;="&amp;DATE(2027,3,12),'Q4 Daily Log'!$C$4:$C$835,'Q4 Setup'!$C$13),"")</f>
        <v>0</v>
      </c>
      <c r="J155" s="50">
        <f>IFERROR(SUMIFS('Q4 Daily Log'!$L$4:$L$835,'Q4 Daily Log'!$B$4:$B$835,"&gt;="&amp;DATE(2027,3,8),'Q4 Daily Log'!$B$4:$B$835,"&lt;="&amp;DATE(2027,3,12),'Q4 Daily Log'!$C$4:$C$835,'Q4 Setup'!$C$13),"")</f>
        <v>0</v>
      </c>
      <c r="K155" s="50">
        <f>IFERROR(SUMIFS('Q4 Daily Log'!$M$4:$M$835,'Q4 Daily Log'!$B$4:$B$835,"&gt;="&amp;DATE(2027,3,8),'Q4 Daily Log'!$B$4:$B$835,"&lt;="&amp;DATE(2027,3,12),'Q4 Daily Log'!$C$4:$C$835,'Q4 Setup'!$C$13),"")</f>
        <v>0</v>
      </c>
      <c r="L155" s="29">
        <f>IFERROR(SUMIFS('Q4 Daily Log'!$N$4:$N$835,'Q4 Daily Log'!$B$4:$B$835,"&gt;="&amp;DATE(2027,3,8),'Q4 Daily Log'!$B$4:$B$835,"&lt;="&amp;DATE(2027,3,12),'Q4 Daily Log'!$C$4:$C$835,'Q4 Setup'!$C$13),"")</f>
        <v>0</v>
      </c>
      <c r="M155" s="51" t="str">
        <f>IFERROR(SUMIFS('Q4 Daily Log'!$N$4:$N$835,'Q4 Daily Log'!$B$4:$B$835,"&gt;="&amp;DATE(2027,3,8),'Q4 Daily Log'!$B$4:$B$835,"&lt;="&amp;DATE(2027,3,12),'Q4 Daily Log'!$C$4:$C$835,'Q4 Setup'!$C$13)/SUMIFS('Q4 Daily Log'!$O$4:$O$835,'Q4 Daily Log'!$B$4:$B$835,"&gt;="&amp;DATE(2027,3,8),'Q4 Daily Log'!$B$4:$B$835,"&lt;="&amp;DATE(2027,3,12),'Q4 Daily Log'!$C$4:$C$835,'Q4 Setup'!$C$13),"" )</f>
        <v/>
      </c>
    </row>
    <row r="156" spans="2:13" ht="18.75" customHeight="1" x14ac:dyDescent="0.2">
      <c r="B156" s="53" t="s">
        <v>120</v>
      </c>
      <c r="C156" s="54" t="str">
        <f>'Q4 Setup'!$C$14</f>
        <v>Rep 8</v>
      </c>
      <c r="D156" s="55" t="str">
        <f>IFERROR(AVERAGEIFS('Q4 Daily Log'!$E$4:$E$835,'Q4 Daily Log'!$B$4:$B$835,"&gt;="&amp;DATE(2027,3,8),'Q4 Daily Log'!$B$4:$B$835,"&lt;="&amp;DATE(2027,3,12),'Q4 Daily Log'!$C$4:$C$835,'Q4 Setup'!$C$14),"")</f>
        <v/>
      </c>
      <c r="E156" s="56" t="str">
        <f>IFERROR(AVERAGEIFS('Q4 Daily Log'!$H$4:$H$835,'Q4 Daily Log'!$B$4:$B$835,"&gt;="&amp;DATE(2027,3,8),'Q4 Daily Log'!$B$4:$B$835,"&lt;="&amp;DATE(2027,3,12),'Q4 Daily Log'!$C$4:$C$835,'Q4 Setup'!$C$14),"")</f>
        <v/>
      </c>
      <c r="F156" s="57" t="str">
        <f>IFERROR(AVERAGEIFS('Q4 Daily Log'!$I$4:$I$835,'Q4 Daily Log'!$B$4:$B$835,"&gt;="&amp;DATE(2027,3,8),'Q4 Daily Log'!$B$4:$B$835,"&lt;="&amp;DATE(2027,3,12),'Q4 Daily Log'!$C$4:$C$835,'Q4 Setup'!$C$14),"")</f>
        <v/>
      </c>
      <c r="G156" s="56" t="str">
        <f>IFERROR(AVERAGEIFS('Q4 Daily Log'!$K$4:$K$835,'Q4 Daily Log'!$B$4:$B$835,"&gt;="&amp;DATE(2027,3,8),'Q4 Daily Log'!$B$4:$B$835,"&lt;="&amp;DATE(2027,3,12),'Q4 Daily Log'!$C$4:$C$835,'Q4 Setup'!$C$14),"")</f>
        <v/>
      </c>
      <c r="H156" s="55">
        <f>IFERROR(SUMIFS('Q4 Daily Log'!$E$4:$E$835,'Q4 Daily Log'!$B$4:$B$835,"&gt;="&amp;DATE(2027,3,8),'Q4 Daily Log'!$B$4:$B$835,"&lt;="&amp;DATE(2027,3,12),'Q4 Daily Log'!$C$4:$C$835,'Q4 Setup'!$C$14),"")</f>
        <v>0</v>
      </c>
      <c r="I156" s="57">
        <f>IFERROR(SUMIFS('Q4 Daily Log'!$I$4:$I$835,'Q4 Daily Log'!$B$4:$B$835,"&gt;="&amp;DATE(2027,3,8),'Q4 Daily Log'!$B$4:$B$835,"&lt;="&amp;DATE(2027,3,12),'Q4 Daily Log'!$C$4:$C$835,'Q4 Setup'!$C$14),"")</f>
        <v>0</v>
      </c>
      <c r="J156" s="55">
        <f>IFERROR(SUMIFS('Q4 Daily Log'!$L$4:$L$835,'Q4 Daily Log'!$B$4:$B$835,"&gt;="&amp;DATE(2027,3,8),'Q4 Daily Log'!$B$4:$B$835,"&lt;="&amp;DATE(2027,3,12),'Q4 Daily Log'!$C$4:$C$835,'Q4 Setup'!$C$14),"")</f>
        <v>0</v>
      </c>
      <c r="K156" s="55">
        <f>IFERROR(SUMIFS('Q4 Daily Log'!$M$4:$M$835,'Q4 Daily Log'!$B$4:$B$835,"&gt;="&amp;DATE(2027,3,8),'Q4 Daily Log'!$B$4:$B$835,"&lt;="&amp;DATE(2027,3,12),'Q4 Daily Log'!$C$4:$C$835,'Q4 Setup'!$C$14),"")</f>
        <v>0</v>
      </c>
      <c r="L156" s="29">
        <f>IFERROR(SUMIFS('Q4 Daily Log'!$N$4:$N$835,'Q4 Daily Log'!$B$4:$B$835,"&gt;="&amp;DATE(2027,3,8),'Q4 Daily Log'!$B$4:$B$835,"&lt;="&amp;DATE(2027,3,12),'Q4 Daily Log'!$C$4:$C$835,'Q4 Setup'!$C$14),"")</f>
        <v>0</v>
      </c>
      <c r="M156" s="56" t="str">
        <f>IFERROR(SUMIFS('Q4 Daily Log'!$N$4:$N$835,'Q4 Daily Log'!$B$4:$B$835,"&gt;="&amp;DATE(2027,3,8),'Q4 Daily Log'!$B$4:$B$835,"&lt;="&amp;DATE(2027,3,12),'Q4 Daily Log'!$C$4:$C$835,'Q4 Setup'!$C$14)/SUMIFS('Q4 Daily Log'!$O$4:$O$835,'Q4 Daily Log'!$B$4:$B$835,"&gt;="&amp;DATE(2027,3,8),'Q4 Daily Log'!$B$4:$B$835,"&lt;="&amp;DATE(2027,3,12),'Q4 Daily Log'!$C$4:$C$835,'Q4 Setup'!$C$14),"" )</f>
        <v/>
      </c>
    </row>
    <row r="157" spans="2:13" ht="18.75" customHeight="1" x14ac:dyDescent="0.2">
      <c r="B157" s="48" t="s">
        <v>120</v>
      </c>
      <c r="C157" s="49" t="str">
        <f>'Q4 Setup'!$C$15</f>
        <v>Rep 9</v>
      </c>
      <c r="D157" s="50" t="str">
        <f>IFERROR(AVERAGEIFS('Q4 Daily Log'!$E$4:$E$835,'Q4 Daily Log'!$B$4:$B$835,"&gt;="&amp;DATE(2027,3,8),'Q4 Daily Log'!$B$4:$B$835,"&lt;="&amp;DATE(2027,3,12),'Q4 Daily Log'!$C$4:$C$835,'Q4 Setup'!$C$15),"")</f>
        <v/>
      </c>
      <c r="E157" s="51" t="str">
        <f>IFERROR(AVERAGEIFS('Q4 Daily Log'!$H$4:$H$835,'Q4 Daily Log'!$B$4:$B$835,"&gt;="&amp;DATE(2027,3,8),'Q4 Daily Log'!$B$4:$B$835,"&lt;="&amp;DATE(2027,3,12),'Q4 Daily Log'!$C$4:$C$835,'Q4 Setup'!$C$15),"")</f>
        <v/>
      </c>
      <c r="F157" s="52" t="str">
        <f>IFERROR(AVERAGEIFS('Q4 Daily Log'!$I$4:$I$835,'Q4 Daily Log'!$B$4:$B$835,"&gt;="&amp;DATE(2027,3,8),'Q4 Daily Log'!$B$4:$B$835,"&lt;="&amp;DATE(2027,3,12),'Q4 Daily Log'!$C$4:$C$835,'Q4 Setup'!$C$15),"")</f>
        <v/>
      </c>
      <c r="G157" s="51" t="str">
        <f>IFERROR(AVERAGEIFS('Q4 Daily Log'!$K$4:$K$835,'Q4 Daily Log'!$B$4:$B$835,"&gt;="&amp;DATE(2027,3,8),'Q4 Daily Log'!$B$4:$B$835,"&lt;="&amp;DATE(2027,3,12),'Q4 Daily Log'!$C$4:$C$835,'Q4 Setup'!$C$15),"")</f>
        <v/>
      </c>
      <c r="H157" s="50">
        <f>IFERROR(SUMIFS('Q4 Daily Log'!$E$4:$E$835,'Q4 Daily Log'!$B$4:$B$835,"&gt;="&amp;DATE(2027,3,8),'Q4 Daily Log'!$B$4:$B$835,"&lt;="&amp;DATE(2027,3,12),'Q4 Daily Log'!$C$4:$C$835,'Q4 Setup'!$C$15),"")</f>
        <v>0</v>
      </c>
      <c r="I157" s="52">
        <f>IFERROR(SUMIFS('Q4 Daily Log'!$I$4:$I$835,'Q4 Daily Log'!$B$4:$B$835,"&gt;="&amp;DATE(2027,3,8),'Q4 Daily Log'!$B$4:$B$835,"&lt;="&amp;DATE(2027,3,12),'Q4 Daily Log'!$C$4:$C$835,'Q4 Setup'!$C$15),"")</f>
        <v>0</v>
      </c>
      <c r="J157" s="50">
        <f>IFERROR(SUMIFS('Q4 Daily Log'!$L$4:$L$835,'Q4 Daily Log'!$B$4:$B$835,"&gt;="&amp;DATE(2027,3,8),'Q4 Daily Log'!$B$4:$B$835,"&lt;="&amp;DATE(2027,3,12),'Q4 Daily Log'!$C$4:$C$835,'Q4 Setup'!$C$15),"")</f>
        <v>0</v>
      </c>
      <c r="K157" s="50">
        <f>IFERROR(SUMIFS('Q4 Daily Log'!$M$4:$M$835,'Q4 Daily Log'!$B$4:$B$835,"&gt;="&amp;DATE(2027,3,8),'Q4 Daily Log'!$B$4:$B$835,"&lt;="&amp;DATE(2027,3,12),'Q4 Daily Log'!$C$4:$C$835,'Q4 Setup'!$C$15),"")</f>
        <v>0</v>
      </c>
      <c r="L157" s="29">
        <f>IFERROR(SUMIFS('Q4 Daily Log'!$N$4:$N$835,'Q4 Daily Log'!$B$4:$B$835,"&gt;="&amp;DATE(2027,3,8),'Q4 Daily Log'!$B$4:$B$835,"&lt;="&amp;DATE(2027,3,12),'Q4 Daily Log'!$C$4:$C$835,'Q4 Setup'!$C$15),"")</f>
        <v>0</v>
      </c>
      <c r="M157" s="51" t="str">
        <f>IFERROR(SUMIFS('Q4 Daily Log'!$N$4:$N$835,'Q4 Daily Log'!$B$4:$B$835,"&gt;="&amp;DATE(2027,3,8),'Q4 Daily Log'!$B$4:$B$835,"&lt;="&amp;DATE(2027,3,12),'Q4 Daily Log'!$C$4:$C$835,'Q4 Setup'!$C$15)/SUMIFS('Q4 Daily Log'!$O$4:$O$835,'Q4 Daily Log'!$B$4:$B$835,"&gt;="&amp;DATE(2027,3,8),'Q4 Daily Log'!$B$4:$B$835,"&lt;="&amp;DATE(2027,3,12),'Q4 Daily Log'!$C$4:$C$835,'Q4 Setup'!$C$15),"" )</f>
        <v/>
      </c>
    </row>
    <row r="158" spans="2:13" ht="18.75" customHeight="1" x14ac:dyDescent="0.2">
      <c r="B158" s="53" t="s">
        <v>120</v>
      </c>
      <c r="C158" s="54" t="str">
        <f>'Q4 Setup'!$C$16</f>
        <v>Rep 10</v>
      </c>
      <c r="D158" s="55" t="str">
        <f>IFERROR(AVERAGEIFS('Q4 Daily Log'!$E$4:$E$835,'Q4 Daily Log'!$B$4:$B$835,"&gt;="&amp;DATE(2027,3,8),'Q4 Daily Log'!$B$4:$B$835,"&lt;="&amp;DATE(2027,3,12),'Q4 Daily Log'!$C$4:$C$835,'Q4 Setup'!$C$16),"")</f>
        <v/>
      </c>
      <c r="E158" s="56" t="str">
        <f>IFERROR(AVERAGEIFS('Q4 Daily Log'!$H$4:$H$835,'Q4 Daily Log'!$B$4:$B$835,"&gt;="&amp;DATE(2027,3,8),'Q4 Daily Log'!$B$4:$B$835,"&lt;="&amp;DATE(2027,3,12),'Q4 Daily Log'!$C$4:$C$835,'Q4 Setup'!$C$16),"")</f>
        <v/>
      </c>
      <c r="F158" s="57" t="str">
        <f>IFERROR(AVERAGEIFS('Q4 Daily Log'!$I$4:$I$835,'Q4 Daily Log'!$B$4:$B$835,"&gt;="&amp;DATE(2027,3,8),'Q4 Daily Log'!$B$4:$B$835,"&lt;="&amp;DATE(2027,3,12),'Q4 Daily Log'!$C$4:$C$835,'Q4 Setup'!$C$16),"")</f>
        <v/>
      </c>
      <c r="G158" s="56" t="str">
        <f>IFERROR(AVERAGEIFS('Q4 Daily Log'!$K$4:$K$835,'Q4 Daily Log'!$B$4:$B$835,"&gt;="&amp;DATE(2027,3,8),'Q4 Daily Log'!$B$4:$B$835,"&lt;="&amp;DATE(2027,3,12),'Q4 Daily Log'!$C$4:$C$835,'Q4 Setup'!$C$16),"")</f>
        <v/>
      </c>
      <c r="H158" s="55">
        <f>IFERROR(SUMIFS('Q4 Daily Log'!$E$4:$E$835,'Q4 Daily Log'!$B$4:$B$835,"&gt;="&amp;DATE(2027,3,8),'Q4 Daily Log'!$B$4:$B$835,"&lt;="&amp;DATE(2027,3,12),'Q4 Daily Log'!$C$4:$C$835,'Q4 Setup'!$C$16),"")</f>
        <v>0</v>
      </c>
      <c r="I158" s="57">
        <f>IFERROR(SUMIFS('Q4 Daily Log'!$I$4:$I$835,'Q4 Daily Log'!$B$4:$B$835,"&gt;="&amp;DATE(2027,3,8),'Q4 Daily Log'!$B$4:$B$835,"&lt;="&amp;DATE(2027,3,12),'Q4 Daily Log'!$C$4:$C$835,'Q4 Setup'!$C$16),"")</f>
        <v>0</v>
      </c>
      <c r="J158" s="55">
        <f>IFERROR(SUMIFS('Q4 Daily Log'!$L$4:$L$835,'Q4 Daily Log'!$B$4:$B$835,"&gt;="&amp;DATE(2027,3,8),'Q4 Daily Log'!$B$4:$B$835,"&lt;="&amp;DATE(2027,3,12),'Q4 Daily Log'!$C$4:$C$835,'Q4 Setup'!$C$16),"")</f>
        <v>0</v>
      </c>
      <c r="K158" s="55">
        <f>IFERROR(SUMIFS('Q4 Daily Log'!$M$4:$M$835,'Q4 Daily Log'!$B$4:$B$835,"&gt;="&amp;DATE(2027,3,8),'Q4 Daily Log'!$B$4:$B$835,"&lt;="&amp;DATE(2027,3,12),'Q4 Daily Log'!$C$4:$C$835,'Q4 Setup'!$C$16),"")</f>
        <v>0</v>
      </c>
      <c r="L158" s="29">
        <f>IFERROR(SUMIFS('Q4 Daily Log'!$N$4:$N$835,'Q4 Daily Log'!$B$4:$B$835,"&gt;="&amp;DATE(2027,3,8),'Q4 Daily Log'!$B$4:$B$835,"&lt;="&amp;DATE(2027,3,12),'Q4 Daily Log'!$C$4:$C$835,'Q4 Setup'!$C$16),"")</f>
        <v>0</v>
      </c>
      <c r="M158" s="56" t="str">
        <f>IFERROR(SUMIFS('Q4 Daily Log'!$N$4:$N$835,'Q4 Daily Log'!$B$4:$B$835,"&gt;="&amp;DATE(2027,3,8),'Q4 Daily Log'!$B$4:$B$835,"&lt;="&amp;DATE(2027,3,12),'Q4 Daily Log'!$C$4:$C$835,'Q4 Setup'!$C$16)/SUMIFS('Q4 Daily Log'!$O$4:$O$835,'Q4 Daily Log'!$B$4:$B$835,"&gt;="&amp;DATE(2027,3,8),'Q4 Daily Log'!$B$4:$B$835,"&lt;="&amp;DATE(2027,3,12),'Q4 Daily Log'!$C$4:$C$835,'Q4 Setup'!$C$16),"" )</f>
        <v/>
      </c>
    </row>
    <row r="159" spans="2:13" ht="18.75" customHeight="1" x14ac:dyDescent="0.2">
      <c r="B159" s="48" t="s">
        <v>120</v>
      </c>
      <c r="C159" s="49">
        <f>'Q4 Setup'!$C$17</f>
        <v>0</v>
      </c>
      <c r="D159" s="50" t="str">
        <f>IFERROR(AVERAGEIFS('Q4 Daily Log'!$E$4:$E$835,'Q4 Daily Log'!$B$4:$B$835,"&gt;="&amp;DATE(2027,3,8),'Q4 Daily Log'!$B$4:$B$835,"&lt;="&amp;DATE(2027,3,12),'Q4 Daily Log'!$C$4:$C$835,'Q4 Setup'!$C$17),"")</f>
        <v/>
      </c>
      <c r="E159" s="51" t="str">
        <f>IFERROR(AVERAGEIFS('Q4 Daily Log'!$H$4:$H$835,'Q4 Daily Log'!$B$4:$B$835,"&gt;="&amp;DATE(2027,3,8),'Q4 Daily Log'!$B$4:$B$835,"&lt;="&amp;DATE(2027,3,12),'Q4 Daily Log'!$C$4:$C$835,'Q4 Setup'!$C$17),"")</f>
        <v/>
      </c>
      <c r="F159" s="52" t="str">
        <f>IFERROR(AVERAGEIFS('Q4 Daily Log'!$I$4:$I$835,'Q4 Daily Log'!$B$4:$B$835,"&gt;="&amp;DATE(2027,3,8),'Q4 Daily Log'!$B$4:$B$835,"&lt;="&amp;DATE(2027,3,12),'Q4 Daily Log'!$C$4:$C$835,'Q4 Setup'!$C$17),"")</f>
        <v/>
      </c>
      <c r="G159" s="51" t="str">
        <f>IFERROR(AVERAGEIFS('Q4 Daily Log'!$K$4:$K$835,'Q4 Daily Log'!$B$4:$B$835,"&gt;="&amp;DATE(2027,3,8),'Q4 Daily Log'!$B$4:$B$835,"&lt;="&amp;DATE(2027,3,12),'Q4 Daily Log'!$C$4:$C$835,'Q4 Setup'!$C$17),"")</f>
        <v/>
      </c>
      <c r="H159" s="50">
        <f>IFERROR(SUMIFS('Q4 Daily Log'!$E$4:$E$835,'Q4 Daily Log'!$B$4:$B$835,"&gt;="&amp;DATE(2027,3,8),'Q4 Daily Log'!$B$4:$B$835,"&lt;="&amp;DATE(2027,3,12),'Q4 Daily Log'!$C$4:$C$835,'Q4 Setup'!$C$17),"")</f>
        <v>0</v>
      </c>
      <c r="I159" s="52">
        <f>IFERROR(SUMIFS('Q4 Daily Log'!$I$4:$I$835,'Q4 Daily Log'!$B$4:$B$835,"&gt;="&amp;DATE(2027,3,8),'Q4 Daily Log'!$B$4:$B$835,"&lt;="&amp;DATE(2027,3,12),'Q4 Daily Log'!$C$4:$C$835,'Q4 Setup'!$C$17),"")</f>
        <v>0</v>
      </c>
      <c r="J159" s="50">
        <f>IFERROR(SUMIFS('Q4 Daily Log'!$L$4:$L$835,'Q4 Daily Log'!$B$4:$B$835,"&gt;="&amp;DATE(2027,3,8),'Q4 Daily Log'!$B$4:$B$835,"&lt;="&amp;DATE(2027,3,12),'Q4 Daily Log'!$C$4:$C$835,'Q4 Setup'!$C$17),"")</f>
        <v>0</v>
      </c>
      <c r="K159" s="50">
        <f>IFERROR(SUMIFS('Q4 Daily Log'!$M$4:$M$835,'Q4 Daily Log'!$B$4:$B$835,"&gt;="&amp;DATE(2027,3,8),'Q4 Daily Log'!$B$4:$B$835,"&lt;="&amp;DATE(2027,3,12),'Q4 Daily Log'!$C$4:$C$835,'Q4 Setup'!$C$17),"")</f>
        <v>0</v>
      </c>
      <c r="L159" s="29">
        <f>IFERROR(SUMIFS('Q4 Daily Log'!$N$4:$N$835,'Q4 Daily Log'!$B$4:$B$835,"&gt;="&amp;DATE(2027,3,8),'Q4 Daily Log'!$B$4:$B$835,"&lt;="&amp;DATE(2027,3,12),'Q4 Daily Log'!$C$4:$C$835,'Q4 Setup'!$C$17),"")</f>
        <v>0</v>
      </c>
      <c r="M159" s="51" t="str">
        <f>IFERROR(SUMIFS('Q4 Daily Log'!$N$4:$N$835,'Q4 Daily Log'!$B$4:$B$835,"&gt;="&amp;DATE(2027,3,8),'Q4 Daily Log'!$B$4:$B$835,"&lt;="&amp;DATE(2027,3,12),'Q4 Daily Log'!$C$4:$C$835,'Q4 Setup'!$C$17)/SUMIFS('Q4 Daily Log'!$O$4:$O$835,'Q4 Daily Log'!$B$4:$B$835,"&gt;="&amp;DATE(2027,3,8),'Q4 Daily Log'!$B$4:$B$835,"&lt;="&amp;DATE(2027,3,12),'Q4 Daily Log'!$C$4:$C$835,'Q4 Setup'!$C$17),"" )</f>
        <v/>
      </c>
    </row>
    <row r="160" spans="2:13" ht="18.75" customHeight="1" x14ac:dyDescent="0.2">
      <c r="B160" s="53" t="s">
        <v>120</v>
      </c>
      <c r="C160" s="54">
        <f>'Q4 Setup'!$C$18</f>
        <v>0</v>
      </c>
      <c r="D160" s="55" t="str">
        <f>IFERROR(AVERAGEIFS('Q4 Daily Log'!$E$4:$E$835,'Q4 Daily Log'!$B$4:$B$835,"&gt;="&amp;DATE(2027,3,8),'Q4 Daily Log'!$B$4:$B$835,"&lt;="&amp;DATE(2027,3,12),'Q4 Daily Log'!$C$4:$C$835,'Q4 Setup'!$C$18),"")</f>
        <v/>
      </c>
      <c r="E160" s="56" t="str">
        <f>IFERROR(AVERAGEIFS('Q4 Daily Log'!$H$4:$H$835,'Q4 Daily Log'!$B$4:$B$835,"&gt;="&amp;DATE(2027,3,8),'Q4 Daily Log'!$B$4:$B$835,"&lt;="&amp;DATE(2027,3,12),'Q4 Daily Log'!$C$4:$C$835,'Q4 Setup'!$C$18),"")</f>
        <v/>
      </c>
      <c r="F160" s="57" t="str">
        <f>IFERROR(AVERAGEIFS('Q4 Daily Log'!$I$4:$I$835,'Q4 Daily Log'!$B$4:$B$835,"&gt;="&amp;DATE(2027,3,8),'Q4 Daily Log'!$B$4:$B$835,"&lt;="&amp;DATE(2027,3,12),'Q4 Daily Log'!$C$4:$C$835,'Q4 Setup'!$C$18),"")</f>
        <v/>
      </c>
      <c r="G160" s="56" t="str">
        <f>IFERROR(AVERAGEIFS('Q4 Daily Log'!$K$4:$K$835,'Q4 Daily Log'!$B$4:$B$835,"&gt;="&amp;DATE(2027,3,8),'Q4 Daily Log'!$B$4:$B$835,"&lt;="&amp;DATE(2027,3,12),'Q4 Daily Log'!$C$4:$C$835,'Q4 Setup'!$C$18),"")</f>
        <v/>
      </c>
      <c r="H160" s="55">
        <f>IFERROR(SUMIFS('Q4 Daily Log'!$E$4:$E$835,'Q4 Daily Log'!$B$4:$B$835,"&gt;="&amp;DATE(2027,3,8),'Q4 Daily Log'!$B$4:$B$835,"&lt;="&amp;DATE(2027,3,12),'Q4 Daily Log'!$C$4:$C$835,'Q4 Setup'!$C$18),"")</f>
        <v>0</v>
      </c>
      <c r="I160" s="57">
        <f>IFERROR(SUMIFS('Q4 Daily Log'!$I$4:$I$835,'Q4 Daily Log'!$B$4:$B$835,"&gt;="&amp;DATE(2027,3,8),'Q4 Daily Log'!$B$4:$B$835,"&lt;="&amp;DATE(2027,3,12),'Q4 Daily Log'!$C$4:$C$835,'Q4 Setup'!$C$18),"")</f>
        <v>0</v>
      </c>
      <c r="J160" s="55">
        <f>IFERROR(SUMIFS('Q4 Daily Log'!$L$4:$L$835,'Q4 Daily Log'!$B$4:$B$835,"&gt;="&amp;DATE(2027,3,8),'Q4 Daily Log'!$B$4:$B$835,"&lt;="&amp;DATE(2027,3,12),'Q4 Daily Log'!$C$4:$C$835,'Q4 Setup'!$C$18),"")</f>
        <v>0</v>
      </c>
      <c r="K160" s="55">
        <f>IFERROR(SUMIFS('Q4 Daily Log'!$M$4:$M$835,'Q4 Daily Log'!$B$4:$B$835,"&gt;="&amp;DATE(2027,3,8),'Q4 Daily Log'!$B$4:$B$835,"&lt;="&amp;DATE(2027,3,12),'Q4 Daily Log'!$C$4:$C$835,'Q4 Setup'!$C$18),"")</f>
        <v>0</v>
      </c>
      <c r="L160" s="29">
        <f>IFERROR(SUMIFS('Q4 Daily Log'!$N$4:$N$835,'Q4 Daily Log'!$B$4:$B$835,"&gt;="&amp;DATE(2027,3,8),'Q4 Daily Log'!$B$4:$B$835,"&lt;="&amp;DATE(2027,3,12),'Q4 Daily Log'!$C$4:$C$835,'Q4 Setup'!$C$18),"")</f>
        <v>0</v>
      </c>
      <c r="M160" s="56" t="str">
        <f>IFERROR(SUMIFS('Q4 Daily Log'!$N$4:$N$835,'Q4 Daily Log'!$B$4:$B$835,"&gt;="&amp;DATE(2027,3,8),'Q4 Daily Log'!$B$4:$B$835,"&lt;="&amp;DATE(2027,3,12),'Q4 Daily Log'!$C$4:$C$835,'Q4 Setup'!$C$18)/SUMIFS('Q4 Daily Log'!$O$4:$O$835,'Q4 Daily Log'!$B$4:$B$835,"&gt;="&amp;DATE(2027,3,8),'Q4 Daily Log'!$B$4:$B$835,"&lt;="&amp;DATE(2027,3,12),'Q4 Daily Log'!$C$4:$C$835,'Q4 Setup'!$C$18),"" )</f>
        <v/>
      </c>
    </row>
    <row r="161" spans="2:13" ht="18.75" customHeight="1" x14ac:dyDescent="0.2">
      <c r="B161" s="101" t="s">
        <v>121</v>
      </c>
      <c r="C161" s="101"/>
      <c r="D161" s="85" t="str">
        <f>IFERROR(AVERAGE(D149:D160),"")</f>
        <v/>
      </c>
      <c r="E161" s="86" t="str">
        <f>IFERROR(AVERAGE(E149:E160),"")</f>
        <v/>
      </c>
      <c r="F161" s="87" t="str">
        <f>IFERROR(AVERAGE(F149:F160),"")</f>
        <v/>
      </c>
      <c r="G161" s="86" t="str">
        <f>IFERROR(AVERAGE(G149:G160),"")</f>
        <v/>
      </c>
      <c r="H161" s="85">
        <f>IFERROR(SUM(H149:H160),"")</f>
        <v>0</v>
      </c>
      <c r="I161" s="88">
        <f>IFERROR(SUM(I149:I160),"")</f>
        <v>0</v>
      </c>
      <c r="J161" s="85">
        <f>IFERROR(SUM(J149:J160),"")</f>
        <v>0</v>
      </c>
      <c r="K161" s="85">
        <f>IFERROR(SUM(K149:K160),"")</f>
        <v>0</v>
      </c>
      <c r="L161" s="89">
        <f>IFERROR(SUM(L149:L160),"")</f>
        <v>0</v>
      </c>
      <c r="M161" s="86" t="str">
        <f>IFERROR(AVERAGE(M149:M160),"")</f>
        <v/>
      </c>
    </row>
    <row r="162" spans="2:13" ht="7.5" customHeight="1" x14ac:dyDescent="0.2"/>
    <row r="163" spans="2:13" ht="25.5" customHeight="1" x14ac:dyDescent="0.2">
      <c r="B163" s="100" t="s">
        <v>172</v>
      </c>
      <c r="C163" s="100"/>
      <c r="D163" s="83">
        <v>46461</v>
      </c>
      <c r="E163" s="83">
        <v>46465</v>
      </c>
      <c r="F163" s="84"/>
      <c r="G163" s="84"/>
      <c r="H163" s="84"/>
      <c r="I163" s="84"/>
      <c r="J163" s="84"/>
      <c r="K163" s="84"/>
      <c r="L163" s="84"/>
      <c r="M163" s="84"/>
    </row>
    <row r="164" spans="2:13" ht="36" customHeight="1" x14ac:dyDescent="0.2">
      <c r="B164" s="47" t="s">
        <v>60</v>
      </c>
      <c r="C164" s="47" t="s">
        <v>24</v>
      </c>
      <c r="D164" s="47" t="s">
        <v>61</v>
      </c>
      <c r="E164" s="47" t="s">
        <v>62</v>
      </c>
      <c r="F164" s="47" t="s">
        <v>63</v>
      </c>
      <c r="G164" s="47" t="s">
        <v>64</v>
      </c>
      <c r="H164" s="47" t="s">
        <v>65</v>
      </c>
      <c r="I164" s="47" t="s">
        <v>66</v>
      </c>
      <c r="J164" s="47" t="s">
        <v>67</v>
      </c>
      <c r="K164" s="47" t="s">
        <v>68</v>
      </c>
      <c r="L164" s="47" t="s">
        <v>69</v>
      </c>
      <c r="M164" s="47" t="s">
        <v>70</v>
      </c>
    </row>
    <row r="165" spans="2:13" ht="18.75" customHeight="1" x14ac:dyDescent="0.2">
      <c r="B165" s="48" t="s">
        <v>123</v>
      </c>
      <c r="C165" s="49" t="str">
        <f>'Q4 Setup'!$C$7</f>
        <v>Rep 1</v>
      </c>
      <c r="D165" s="50" t="str">
        <f>IFERROR(AVERAGEIFS('Q4 Daily Log'!$E$4:$E$835,'Q4 Daily Log'!$B$4:$B$835,"&gt;="&amp;DATE(2027,3,15),'Q4 Daily Log'!$B$4:$B$835,"&lt;="&amp;DATE(2027,3,19),'Q4 Daily Log'!$C$4:$C$835,'Q4 Setup'!$C$7),"")</f>
        <v/>
      </c>
      <c r="E165" s="51" t="str">
        <f>IFERROR(AVERAGEIFS('Q4 Daily Log'!$H$4:$H$835,'Q4 Daily Log'!$B$4:$B$835,"&gt;="&amp;DATE(2027,3,15),'Q4 Daily Log'!$B$4:$B$835,"&lt;="&amp;DATE(2027,3,19),'Q4 Daily Log'!$C$4:$C$835,'Q4 Setup'!$C$7),"")</f>
        <v/>
      </c>
      <c r="F165" s="52" t="str">
        <f>IFERROR(AVERAGEIFS('Q4 Daily Log'!$I$4:$I$835,'Q4 Daily Log'!$B$4:$B$835,"&gt;="&amp;DATE(2027,3,15),'Q4 Daily Log'!$B$4:$B$835,"&lt;="&amp;DATE(2027,3,19),'Q4 Daily Log'!$C$4:$C$835,'Q4 Setup'!$C$7),"")</f>
        <v/>
      </c>
      <c r="G165" s="51" t="str">
        <f>IFERROR(AVERAGEIFS('Q4 Daily Log'!$K$4:$K$835,'Q4 Daily Log'!$B$4:$B$835,"&gt;="&amp;DATE(2027,3,15),'Q4 Daily Log'!$B$4:$B$835,"&lt;="&amp;DATE(2027,3,19),'Q4 Daily Log'!$C$4:$C$835,'Q4 Setup'!$C$7),"")</f>
        <v/>
      </c>
      <c r="H165" s="50">
        <f>IFERROR(SUMIFS('Q4 Daily Log'!$E$4:$E$835,'Q4 Daily Log'!$B$4:$B$835,"&gt;="&amp;DATE(2027,3,15),'Q4 Daily Log'!$B$4:$B$835,"&lt;="&amp;DATE(2027,3,19),'Q4 Daily Log'!$C$4:$C$835,'Q4 Setup'!$C$7),"")</f>
        <v>0</v>
      </c>
      <c r="I165" s="52">
        <f>IFERROR(SUMIFS('Q4 Daily Log'!$I$4:$I$835,'Q4 Daily Log'!$B$4:$B$835,"&gt;="&amp;DATE(2027,3,15),'Q4 Daily Log'!$B$4:$B$835,"&lt;="&amp;DATE(2027,3,19),'Q4 Daily Log'!$C$4:$C$835,'Q4 Setup'!$C$7),"")</f>
        <v>0</v>
      </c>
      <c r="J165" s="50">
        <f>IFERROR(SUMIFS('Q4 Daily Log'!$L$4:$L$835,'Q4 Daily Log'!$B$4:$B$835,"&gt;="&amp;DATE(2027,3,15),'Q4 Daily Log'!$B$4:$B$835,"&lt;="&amp;DATE(2027,3,19),'Q4 Daily Log'!$C$4:$C$835,'Q4 Setup'!$C$7),"")</f>
        <v>0</v>
      </c>
      <c r="K165" s="50">
        <f>IFERROR(SUMIFS('Q4 Daily Log'!$M$4:$M$835,'Q4 Daily Log'!$B$4:$B$835,"&gt;="&amp;DATE(2027,3,15),'Q4 Daily Log'!$B$4:$B$835,"&lt;="&amp;DATE(2027,3,19),'Q4 Daily Log'!$C$4:$C$835,'Q4 Setup'!$C$7),"")</f>
        <v>0</v>
      </c>
      <c r="L165" s="29">
        <f>IFERROR(SUMIFS('Q4 Daily Log'!$N$4:$N$835,'Q4 Daily Log'!$B$4:$B$835,"&gt;="&amp;DATE(2027,3,15),'Q4 Daily Log'!$B$4:$B$835,"&lt;="&amp;DATE(2027,3,19),'Q4 Daily Log'!$C$4:$C$835,'Q4 Setup'!$C$7),"")</f>
        <v>0</v>
      </c>
      <c r="M165" s="51" t="str">
        <f>IFERROR(SUMIFS('Q4 Daily Log'!$N$4:$N$835,'Q4 Daily Log'!$B$4:$B$835,"&gt;="&amp;DATE(2027,3,15),'Q4 Daily Log'!$B$4:$B$835,"&lt;="&amp;DATE(2027,3,19),'Q4 Daily Log'!$C$4:$C$835,'Q4 Setup'!$C$7)/SUMIFS('Q4 Daily Log'!$O$4:$O$835,'Q4 Daily Log'!$B$4:$B$835,"&gt;="&amp;DATE(2027,3,15),'Q4 Daily Log'!$B$4:$B$835,"&lt;="&amp;DATE(2027,3,19),'Q4 Daily Log'!$C$4:$C$835,'Q4 Setup'!$C$7),"" )</f>
        <v/>
      </c>
    </row>
    <row r="166" spans="2:13" ht="18.75" customHeight="1" x14ac:dyDescent="0.2">
      <c r="B166" s="53" t="s">
        <v>123</v>
      </c>
      <c r="C166" s="54" t="str">
        <f>'Q4 Setup'!$C$8</f>
        <v>Rep 2</v>
      </c>
      <c r="D166" s="55" t="str">
        <f>IFERROR(AVERAGEIFS('Q4 Daily Log'!$E$4:$E$835,'Q4 Daily Log'!$B$4:$B$835,"&gt;="&amp;DATE(2027,3,15),'Q4 Daily Log'!$B$4:$B$835,"&lt;="&amp;DATE(2027,3,19),'Q4 Daily Log'!$C$4:$C$835,'Q4 Setup'!$C$8),"")</f>
        <v/>
      </c>
      <c r="E166" s="56" t="str">
        <f>IFERROR(AVERAGEIFS('Q4 Daily Log'!$H$4:$H$835,'Q4 Daily Log'!$B$4:$B$835,"&gt;="&amp;DATE(2027,3,15),'Q4 Daily Log'!$B$4:$B$835,"&lt;="&amp;DATE(2027,3,19),'Q4 Daily Log'!$C$4:$C$835,'Q4 Setup'!$C$8),"")</f>
        <v/>
      </c>
      <c r="F166" s="57" t="str">
        <f>IFERROR(AVERAGEIFS('Q4 Daily Log'!$I$4:$I$835,'Q4 Daily Log'!$B$4:$B$835,"&gt;="&amp;DATE(2027,3,15),'Q4 Daily Log'!$B$4:$B$835,"&lt;="&amp;DATE(2027,3,19),'Q4 Daily Log'!$C$4:$C$835,'Q4 Setup'!$C$8),"")</f>
        <v/>
      </c>
      <c r="G166" s="56" t="str">
        <f>IFERROR(AVERAGEIFS('Q4 Daily Log'!$K$4:$K$835,'Q4 Daily Log'!$B$4:$B$835,"&gt;="&amp;DATE(2027,3,15),'Q4 Daily Log'!$B$4:$B$835,"&lt;="&amp;DATE(2027,3,19),'Q4 Daily Log'!$C$4:$C$835,'Q4 Setup'!$C$8),"")</f>
        <v/>
      </c>
      <c r="H166" s="55">
        <f>IFERROR(SUMIFS('Q4 Daily Log'!$E$4:$E$835,'Q4 Daily Log'!$B$4:$B$835,"&gt;="&amp;DATE(2027,3,15),'Q4 Daily Log'!$B$4:$B$835,"&lt;="&amp;DATE(2027,3,19),'Q4 Daily Log'!$C$4:$C$835,'Q4 Setup'!$C$8),"")</f>
        <v>0</v>
      </c>
      <c r="I166" s="57">
        <f>IFERROR(SUMIFS('Q4 Daily Log'!$I$4:$I$835,'Q4 Daily Log'!$B$4:$B$835,"&gt;="&amp;DATE(2027,3,15),'Q4 Daily Log'!$B$4:$B$835,"&lt;="&amp;DATE(2027,3,19),'Q4 Daily Log'!$C$4:$C$835,'Q4 Setup'!$C$8),"")</f>
        <v>0</v>
      </c>
      <c r="J166" s="55">
        <f>IFERROR(SUMIFS('Q4 Daily Log'!$L$4:$L$835,'Q4 Daily Log'!$B$4:$B$835,"&gt;="&amp;DATE(2027,3,15),'Q4 Daily Log'!$B$4:$B$835,"&lt;="&amp;DATE(2027,3,19),'Q4 Daily Log'!$C$4:$C$835,'Q4 Setup'!$C$8),"")</f>
        <v>0</v>
      </c>
      <c r="K166" s="55">
        <f>IFERROR(SUMIFS('Q4 Daily Log'!$M$4:$M$835,'Q4 Daily Log'!$B$4:$B$835,"&gt;="&amp;DATE(2027,3,15),'Q4 Daily Log'!$B$4:$B$835,"&lt;="&amp;DATE(2027,3,19),'Q4 Daily Log'!$C$4:$C$835,'Q4 Setup'!$C$8),"")</f>
        <v>0</v>
      </c>
      <c r="L166" s="29">
        <f>IFERROR(SUMIFS('Q4 Daily Log'!$N$4:$N$835,'Q4 Daily Log'!$B$4:$B$835,"&gt;="&amp;DATE(2027,3,15),'Q4 Daily Log'!$B$4:$B$835,"&lt;="&amp;DATE(2027,3,19),'Q4 Daily Log'!$C$4:$C$835,'Q4 Setup'!$C$8),"")</f>
        <v>0</v>
      </c>
      <c r="M166" s="56" t="str">
        <f>IFERROR(SUMIFS('Q4 Daily Log'!$N$4:$N$835,'Q4 Daily Log'!$B$4:$B$835,"&gt;="&amp;DATE(2027,3,15),'Q4 Daily Log'!$B$4:$B$835,"&lt;="&amp;DATE(2027,3,19),'Q4 Daily Log'!$C$4:$C$835,'Q4 Setup'!$C$8)/SUMIFS('Q4 Daily Log'!$O$4:$O$835,'Q4 Daily Log'!$B$4:$B$835,"&gt;="&amp;DATE(2027,3,15),'Q4 Daily Log'!$B$4:$B$835,"&lt;="&amp;DATE(2027,3,19),'Q4 Daily Log'!$C$4:$C$835,'Q4 Setup'!$C$8),"" )</f>
        <v/>
      </c>
    </row>
    <row r="167" spans="2:13" ht="18.75" customHeight="1" x14ac:dyDescent="0.2">
      <c r="B167" s="48" t="s">
        <v>123</v>
      </c>
      <c r="C167" s="49" t="str">
        <f>'Q4 Setup'!$C$9</f>
        <v>Rep 3</v>
      </c>
      <c r="D167" s="50" t="str">
        <f>IFERROR(AVERAGEIFS('Q4 Daily Log'!$E$4:$E$835,'Q4 Daily Log'!$B$4:$B$835,"&gt;="&amp;DATE(2027,3,15),'Q4 Daily Log'!$B$4:$B$835,"&lt;="&amp;DATE(2027,3,19),'Q4 Daily Log'!$C$4:$C$835,'Q4 Setup'!$C$9),"")</f>
        <v/>
      </c>
      <c r="E167" s="51" t="str">
        <f>IFERROR(AVERAGEIFS('Q4 Daily Log'!$H$4:$H$835,'Q4 Daily Log'!$B$4:$B$835,"&gt;="&amp;DATE(2027,3,15),'Q4 Daily Log'!$B$4:$B$835,"&lt;="&amp;DATE(2027,3,19),'Q4 Daily Log'!$C$4:$C$835,'Q4 Setup'!$C$9),"")</f>
        <v/>
      </c>
      <c r="F167" s="52" t="str">
        <f>IFERROR(AVERAGEIFS('Q4 Daily Log'!$I$4:$I$835,'Q4 Daily Log'!$B$4:$B$835,"&gt;="&amp;DATE(2027,3,15),'Q4 Daily Log'!$B$4:$B$835,"&lt;="&amp;DATE(2027,3,19),'Q4 Daily Log'!$C$4:$C$835,'Q4 Setup'!$C$9),"")</f>
        <v/>
      </c>
      <c r="G167" s="51" t="str">
        <f>IFERROR(AVERAGEIFS('Q4 Daily Log'!$K$4:$K$835,'Q4 Daily Log'!$B$4:$B$835,"&gt;="&amp;DATE(2027,3,15),'Q4 Daily Log'!$B$4:$B$835,"&lt;="&amp;DATE(2027,3,19),'Q4 Daily Log'!$C$4:$C$835,'Q4 Setup'!$C$9),"")</f>
        <v/>
      </c>
      <c r="H167" s="50">
        <f>IFERROR(SUMIFS('Q4 Daily Log'!$E$4:$E$835,'Q4 Daily Log'!$B$4:$B$835,"&gt;="&amp;DATE(2027,3,15),'Q4 Daily Log'!$B$4:$B$835,"&lt;="&amp;DATE(2027,3,19),'Q4 Daily Log'!$C$4:$C$835,'Q4 Setup'!$C$9),"")</f>
        <v>0</v>
      </c>
      <c r="I167" s="52">
        <f>IFERROR(SUMIFS('Q4 Daily Log'!$I$4:$I$835,'Q4 Daily Log'!$B$4:$B$835,"&gt;="&amp;DATE(2027,3,15),'Q4 Daily Log'!$B$4:$B$835,"&lt;="&amp;DATE(2027,3,19),'Q4 Daily Log'!$C$4:$C$835,'Q4 Setup'!$C$9),"")</f>
        <v>0</v>
      </c>
      <c r="J167" s="50">
        <f>IFERROR(SUMIFS('Q4 Daily Log'!$L$4:$L$835,'Q4 Daily Log'!$B$4:$B$835,"&gt;="&amp;DATE(2027,3,15),'Q4 Daily Log'!$B$4:$B$835,"&lt;="&amp;DATE(2027,3,19),'Q4 Daily Log'!$C$4:$C$835,'Q4 Setup'!$C$9),"")</f>
        <v>0</v>
      </c>
      <c r="K167" s="50">
        <f>IFERROR(SUMIFS('Q4 Daily Log'!$M$4:$M$835,'Q4 Daily Log'!$B$4:$B$835,"&gt;="&amp;DATE(2027,3,15),'Q4 Daily Log'!$B$4:$B$835,"&lt;="&amp;DATE(2027,3,19),'Q4 Daily Log'!$C$4:$C$835,'Q4 Setup'!$C$9),"")</f>
        <v>0</v>
      </c>
      <c r="L167" s="29">
        <f>IFERROR(SUMIFS('Q4 Daily Log'!$N$4:$N$835,'Q4 Daily Log'!$B$4:$B$835,"&gt;="&amp;DATE(2027,3,15),'Q4 Daily Log'!$B$4:$B$835,"&lt;="&amp;DATE(2027,3,19),'Q4 Daily Log'!$C$4:$C$835,'Q4 Setup'!$C$9),"")</f>
        <v>0</v>
      </c>
      <c r="M167" s="51" t="str">
        <f>IFERROR(SUMIFS('Q4 Daily Log'!$N$4:$N$835,'Q4 Daily Log'!$B$4:$B$835,"&gt;="&amp;DATE(2027,3,15),'Q4 Daily Log'!$B$4:$B$835,"&lt;="&amp;DATE(2027,3,19),'Q4 Daily Log'!$C$4:$C$835,'Q4 Setup'!$C$9)/SUMIFS('Q4 Daily Log'!$O$4:$O$835,'Q4 Daily Log'!$B$4:$B$835,"&gt;="&amp;DATE(2027,3,15),'Q4 Daily Log'!$B$4:$B$835,"&lt;="&amp;DATE(2027,3,19),'Q4 Daily Log'!$C$4:$C$835,'Q4 Setup'!$C$9),"" )</f>
        <v/>
      </c>
    </row>
    <row r="168" spans="2:13" ht="18.75" customHeight="1" x14ac:dyDescent="0.2">
      <c r="B168" s="53" t="s">
        <v>123</v>
      </c>
      <c r="C168" s="54" t="str">
        <f>'Q4 Setup'!$C$10</f>
        <v>Rep 4</v>
      </c>
      <c r="D168" s="55" t="str">
        <f>IFERROR(AVERAGEIFS('Q4 Daily Log'!$E$4:$E$835,'Q4 Daily Log'!$B$4:$B$835,"&gt;="&amp;DATE(2027,3,15),'Q4 Daily Log'!$B$4:$B$835,"&lt;="&amp;DATE(2027,3,19),'Q4 Daily Log'!$C$4:$C$835,'Q4 Setup'!$C$10),"")</f>
        <v/>
      </c>
      <c r="E168" s="56" t="str">
        <f>IFERROR(AVERAGEIFS('Q4 Daily Log'!$H$4:$H$835,'Q4 Daily Log'!$B$4:$B$835,"&gt;="&amp;DATE(2027,3,15),'Q4 Daily Log'!$B$4:$B$835,"&lt;="&amp;DATE(2027,3,19),'Q4 Daily Log'!$C$4:$C$835,'Q4 Setup'!$C$10),"")</f>
        <v/>
      </c>
      <c r="F168" s="57" t="str">
        <f>IFERROR(AVERAGEIFS('Q4 Daily Log'!$I$4:$I$835,'Q4 Daily Log'!$B$4:$B$835,"&gt;="&amp;DATE(2027,3,15),'Q4 Daily Log'!$B$4:$B$835,"&lt;="&amp;DATE(2027,3,19),'Q4 Daily Log'!$C$4:$C$835,'Q4 Setup'!$C$10),"")</f>
        <v/>
      </c>
      <c r="G168" s="56" t="str">
        <f>IFERROR(AVERAGEIFS('Q4 Daily Log'!$K$4:$K$835,'Q4 Daily Log'!$B$4:$B$835,"&gt;="&amp;DATE(2027,3,15),'Q4 Daily Log'!$B$4:$B$835,"&lt;="&amp;DATE(2027,3,19),'Q4 Daily Log'!$C$4:$C$835,'Q4 Setup'!$C$10),"")</f>
        <v/>
      </c>
      <c r="H168" s="55">
        <f>IFERROR(SUMIFS('Q4 Daily Log'!$E$4:$E$835,'Q4 Daily Log'!$B$4:$B$835,"&gt;="&amp;DATE(2027,3,15),'Q4 Daily Log'!$B$4:$B$835,"&lt;="&amp;DATE(2027,3,19),'Q4 Daily Log'!$C$4:$C$835,'Q4 Setup'!$C$10),"")</f>
        <v>0</v>
      </c>
      <c r="I168" s="57">
        <f>IFERROR(SUMIFS('Q4 Daily Log'!$I$4:$I$835,'Q4 Daily Log'!$B$4:$B$835,"&gt;="&amp;DATE(2027,3,15),'Q4 Daily Log'!$B$4:$B$835,"&lt;="&amp;DATE(2027,3,19),'Q4 Daily Log'!$C$4:$C$835,'Q4 Setup'!$C$10),"")</f>
        <v>0</v>
      </c>
      <c r="J168" s="55">
        <f>IFERROR(SUMIFS('Q4 Daily Log'!$L$4:$L$835,'Q4 Daily Log'!$B$4:$B$835,"&gt;="&amp;DATE(2027,3,15),'Q4 Daily Log'!$B$4:$B$835,"&lt;="&amp;DATE(2027,3,19),'Q4 Daily Log'!$C$4:$C$835,'Q4 Setup'!$C$10),"")</f>
        <v>0</v>
      </c>
      <c r="K168" s="55">
        <f>IFERROR(SUMIFS('Q4 Daily Log'!$M$4:$M$835,'Q4 Daily Log'!$B$4:$B$835,"&gt;="&amp;DATE(2027,3,15),'Q4 Daily Log'!$B$4:$B$835,"&lt;="&amp;DATE(2027,3,19),'Q4 Daily Log'!$C$4:$C$835,'Q4 Setup'!$C$10),"")</f>
        <v>0</v>
      </c>
      <c r="L168" s="29">
        <f>IFERROR(SUMIFS('Q4 Daily Log'!$N$4:$N$835,'Q4 Daily Log'!$B$4:$B$835,"&gt;="&amp;DATE(2027,3,15),'Q4 Daily Log'!$B$4:$B$835,"&lt;="&amp;DATE(2027,3,19),'Q4 Daily Log'!$C$4:$C$835,'Q4 Setup'!$C$10),"")</f>
        <v>0</v>
      </c>
      <c r="M168" s="56" t="str">
        <f>IFERROR(SUMIFS('Q4 Daily Log'!$N$4:$N$835,'Q4 Daily Log'!$B$4:$B$835,"&gt;="&amp;DATE(2027,3,15),'Q4 Daily Log'!$B$4:$B$835,"&lt;="&amp;DATE(2027,3,19),'Q4 Daily Log'!$C$4:$C$835,'Q4 Setup'!$C$10)/SUMIFS('Q4 Daily Log'!$O$4:$O$835,'Q4 Daily Log'!$B$4:$B$835,"&gt;="&amp;DATE(2027,3,15),'Q4 Daily Log'!$B$4:$B$835,"&lt;="&amp;DATE(2027,3,19),'Q4 Daily Log'!$C$4:$C$835,'Q4 Setup'!$C$10),"" )</f>
        <v/>
      </c>
    </row>
    <row r="169" spans="2:13" ht="18.75" customHeight="1" x14ac:dyDescent="0.2">
      <c r="B169" s="48" t="s">
        <v>123</v>
      </c>
      <c r="C169" s="49" t="str">
        <f>'Q4 Setup'!$C$11</f>
        <v>Rep 5</v>
      </c>
      <c r="D169" s="50" t="str">
        <f>IFERROR(AVERAGEIFS('Q4 Daily Log'!$E$4:$E$835,'Q4 Daily Log'!$B$4:$B$835,"&gt;="&amp;DATE(2027,3,15),'Q4 Daily Log'!$B$4:$B$835,"&lt;="&amp;DATE(2027,3,19),'Q4 Daily Log'!$C$4:$C$835,'Q4 Setup'!$C$11),"")</f>
        <v/>
      </c>
      <c r="E169" s="51" t="str">
        <f>IFERROR(AVERAGEIFS('Q4 Daily Log'!$H$4:$H$835,'Q4 Daily Log'!$B$4:$B$835,"&gt;="&amp;DATE(2027,3,15),'Q4 Daily Log'!$B$4:$B$835,"&lt;="&amp;DATE(2027,3,19),'Q4 Daily Log'!$C$4:$C$835,'Q4 Setup'!$C$11),"")</f>
        <v/>
      </c>
      <c r="F169" s="52" t="str">
        <f>IFERROR(AVERAGEIFS('Q4 Daily Log'!$I$4:$I$835,'Q4 Daily Log'!$B$4:$B$835,"&gt;="&amp;DATE(2027,3,15),'Q4 Daily Log'!$B$4:$B$835,"&lt;="&amp;DATE(2027,3,19),'Q4 Daily Log'!$C$4:$C$835,'Q4 Setup'!$C$11),"")</f>
        <v/>
      </c>
      <c r="G169" s="51" t="str">
        <f>IFERROR(AVERAGEIFS('Q4 Daily Log'!$K$4:$K$835,'Q4 Daily Log'!$B$4:$B$835,"&gt;="&amp;DATE(2027,3,15),'Q4 Daily Log'!$B$4:$B$835,"&lt;="&amp;DATE(2027,3,19),'Q4 Daily Log'!$C$4:$C$835,'Q4 Setup'!$C$11),"")</f>
        <v/>
      </c>
      <c r="H169" s="50">
        <f>IFERROR(SUMIFS('Q4 Daily Log'!$E$4:$E$835,'Q4 Daily Log'!$B$4:$B$835,"&gt;="&amp;DATE(2027,3,15),'Q4 Daily Log'!$B$4:$B$835,"&lt;="&amp;DATE(2027,3,19),'Q4 Daily Log'!$C$4:$C$835,'Q4 Setup'!$C$11),"")</f>
        <v>0</v>
      </c>
      <c r="I169" s="52">
        <f>IFERROR(SUMIFS('Q4 Daily Log'!$I$4:$I$835,'Q4 Daily Log'!$B$4:$B$835,"&gt;="&amp;DATE(2027,3,15),'Q4 Daily Log'!$B$4:$B$835,"&lt;="&amp;DATE(2027,3,19),'Q4 Daily Log'!$C$4:$C$835,'Q4 Setup'!$C$11),"")</f>
        <v>0</v>
      </c>
      <c r="J169" s="50">
        <f>IFERROR(SUMIFS('Q4 Daily Log'!$L$4:$L$835,'Q4 Daily Log'!$B$4:$B$835,"&gt;="&amp;DATE(2027,3,15),'Q4 Daily Log'!$B$4:$B$835,"&lt;="&amp;DATE(2027,3,19),'Q4 Daily Log'!$C$4:$C$835,'Q4 Setup'!$C$11),"")</f>
        <v>0</v>
      </c>
      <c r="K169" s="50">
        <f>IFERROR(SUMIFS('Q4 Daily Log'!$M$4:$M$835,'Q4 Daily Log'!$B$4:$B$835,"&gt;="&amp;DATE(2027,3,15),'Q4 Daily Log'!$B$4:$B$835,"&lt;="&amp;DATE(2027,3,19),'Q4 Daily Log'!$C$4:$C$835,'Q4 Setup'!$C$11),"")</f>
        <v>0</v>
      </c>
      <c r="L169" s="29">
        <f>IFERROR(SUMIFS('Q4 Daily Log'!$N$4:$N$835,'Q4 Daily Log'!$B$4:$B$835,"&gt;="&amp;DATE(2027,3,15),'Q4 Daily Log'!$B$4:$B$835,"&lt;="&amp;DATE(2027,3,19),'Q4 Daily Log'!$C$4:$C$835,'Q4 Setup'!$C$11),"")</f>
        <v>0</v>
      </c>
      <c r="M169" s="51" t="str">
        <f>IFERROR(SUMIFS('Q4 Daily Log'!$N$4:$N$835,'Q4 Daily Log'!$B$4:$B$835,"&gt;="&amp;DATE(2027,3,15),'Q4 Daily Log'!$B$4:$B$835,"&lt;="&amp;DATE(2027,3,19),'Q4 Daily Log'!$C$4:$C$835,'Q4 Setup'!$C$11)/SUMIFS('Q4 Daily Log'!$O$4:$O$835,'Q4 Daily Log'!$B$4:$B$835,"&gt;="&amp;DATE(2027,3,15),'Q4 Daily Log'!$B$4:$B$835,"&lt;="&amp;DATE(2027,3,19),'Q4 Daily Log'!$C$4:$C$835,'Q4 Setup'!$C$11),"" )</f>
        <v/>
      </c>
    </row>
    <row r="170" spans="2:13" ht="18.75" customHeight="1" x14ac:dyDescent="0.2">
      <c r="B170" s="53" t="s">
        <v>123</v>
      </c>
      <c r="C170" s="54" t="str">
        <f>'Q4 Setup'!$C$12</f>
        <v>Rep 6</v>
      </c>
      <c r="D170" s="55" t="str">
        <f>IFERROR(AVERAGEIFS('Q4 Daily Log'!$E$4:$E$835,'Q4 Daily Log'!$B$4:$B$835,"&gt;="&amp;DATE(2027,3,15),'Q4 Daily Log'!$B$4:$B$835,"&lt;="&amp;DATE(2027,3,19),'Q4 Daily Log'!$C$4:$C$835,'Q4 Setup'!$C$12),"")</f>
        <v/>
      </c>
      <c r="E170" s="56" t="str">
        <f>IFERROR(AVERAGEIFS('Q4 Daily Log'!$H$4:$H$835,'Q4 Daily Log'!$B$4:$B$835,"&gt;="&amp;DATE(2027,3,15),'Q4 Daily Log'!$B$4:$B$835,"&lt;="&amp;DATE(2027,3,19),'Q4 Daily Log'!$C$4:$C$835,'Q4 Setup'!$C$12),"")</f>
        <v/>
      </c>
      <c r="F170" s="57" t="str">
        <f>IFERROR(AVERAGEIFS('Q4 Daily Log'!$I$4:$I$835,'Q4 Daily Log'!$B$4:$B$835,"&gt;="&amp;DATE(2027,3,15),'Q4 Daily Log'!$B$4:$B$835,"&lt;="&amp;DATE(2027,3,19),'Q4 Daily Log'!$C$4:$C$835,'Q4 Setup'!$C$12),"")</f>
        <v/>
      </c>
      <c r="G170" s="56" t="str">
        <f>IFERROR(AVERAGEIFS('Q4 Daily Log'!$K$4:$K$835,'Q4 Daily Log'!$B$4:$B$835,"&gt;="&amp;DATE(2027,3,15),'Q4 Daily Log'!$B$4:$B$835,"&lt;="&amp;DATE(2027,3,19),'Q4 Daily Log'!$C$4:$C$835,'Q4 Setup'!$C$12),"")</f>
        <v/>
      </c>
      <c r="H170" s="55">
        <f>IFERROR(SUMIFS('Q4 Daily Log'!$E$4:$E$835,'Q4 Daily Log'!$B$4:$B$835,"&gt;="&amp;DATE(2027,3,15),'Q4 Daily Log'!$B$4:$B$835,"&lt;="&amp;DATE(2027,3,19),'Q4 Daily Log'!$C$4:$C$835,'Q4 Setup'!$C$12),"")</f>
        <v>0</v>
      </c>
      <c r="I170" s="57">
        <f>IFERROR(SUMIFS('Q4 Daily Log'!$I$4:$I$835,'Q4 Daily Log'!$B$4:$B$835,"&gt;="&amp;DATE(2027,3,15),'Q4 Daily Log'!$B$4:$B$835,"&lt;="&amp;DATE(2027,3,19),'Q4 Daily Log'!$C$4:$C$835,'Q4 Setup'!$C$12),"")</f>
        <v>0</v>
      </c>
      <c r="J170" s="55">
        <f>IFERROR(SUMIFS('Q4 Daily Log'!$L$4:$L$835,'Q4 Daily Log'!$B$4:$B$835,"&gt;="&amp;DATE(2027,3,15),'Q4 Daily Log'!$B$4:$B$835,"&lt;="&amp;DATE(2027,3,19),'Q4 Daily Log'!$C$4:$C$835,'Q4 Setup'!$C$12),"")</f>
        <v>0</v>
      </c>
      <c r="K170" s="55">
        <f>IFERROR(SUMIFS('Q4 Daily Log'!$M$4:$M$835,'Q4 Daily Log'!$B$4:$B$835,"&gt;="&amp;DATE(2027,3,15),'Q4 Daily Log'!$B$4:$B$835,"&lt;="&amp;DATE(2027,3,19),'Q4 Daily Log'!$C$4:$C$835,'Q4 Setup'!$C$12),"")</f>
        <v>0</v>
      </c>
      <c r="L170" s="29">
        <f>IFERROR(SUMIFS('Q4 Daily Log'!$N$4:$N$835,'Q4 Daily Log'!$B$4:$B$835,"&gt;="&amp;DATE(2027,3,15),'Q4 Daily Log'!$B$4:$B$835,"&lt;="&amp;DATE(2027,3,19),'Q4 Daily Log'!$C$4:$C$835,'Q4 Setup'!$C$12),"")</f>
        <v>0</v>
      </c>
      <c r="M170" s="56" t="str">
        <f>IFERROR(SUMIFS('Q4 Daily Log'!$N$4:$N$835,'Q4 Daily Log'!$B$4:$B$835,"&gt;="&amp;DATE(2027,3,15),'Q4 Daily Log'!$B$4:$B$835,"&lt;="&amp;DATE(2027,3,19),'Q4 Daily Log'!$C$4:$C$835,'Q4 Setup'!$C$12)/SUMIFS('Q4 Daily Log'!$O$4:$O$835,'Q4 Daily Log'!$B$4:$B$835,"&gt;="&amp;DATE(2027,3,15),'Q4 Daily Log'!$B$4:$B$835,"&lt;="&amp;DATE(2027,3,19),'Q4 Daily Log'!$C$4:$C$835,'Q4 Setup'!$C$12),"" )</f>
        <v/>
      </c>
    </row>
    <row r="171" spans="2:13" ht="18.75" customHeight="1" x14ac:dyDescent="0.2">
      <c r="B171" s="48" t="s">
        <v>123</v>
      </c>
      <c r="C171" s="49" t="str">
        <f>'Q4 Setup'!$C$13</f>
        <v>Rep 7</v>
      </c>
      <c r="D171" s="50" t="str">
        <f>IFERROR(AVERAGEIFS('Q4 Daily Log'!$E$4:$E$835,'Q4 Daily Log'!$B$4:$B$835,"&gt;="&amp;DATE(2027,3,15),'Q4 Daily Log'!$B$4:$B$835,"&lt;="&amp;DATE(2027,3,19),'Q4 Daily Log'!$C$4:$C$835,'Q4 Setup'!$C$13),"")</f>
        <v/>
      </c>
      <c r="E171" s="51" t="str">
        <f>IFERROR(AVERAGEIFS('Q4 Daily Log'!$H$4:$H$835,'Q4 Daily Log'!$B$4:$B$835,"&gt;="&amp;DATE(2027,3,15),'Q4 Daily Log'!$B$4:$B$835,"&lt;="&amp;DATE(2027,3,19),'Q4 Daily Log'!$C$4:$C$835,'Q4 Setup'!$C$13),"")</f>
        <v/>
      </c>
      <c r="F171" s="52" t="str">
        <f>IFERROR(AVERAGEIFS('Q4 Daily Log'!$I$4:$I$835,'Q4 Daily Log'!$B$4:$B$835,"&gt;="&amp;DATE(2027,3,15),'Q4 Daily Log'!$B$4:$B$835,"&lt;="&amp;DATE(2027,3,19),'Q4 Daily Log'!$C$4:$C$835,'Q4 Setup'!$C$13),"")</f>
        <v/>
      </c>
      <c r="G171" s="51" t="str">
        <f>IFERROR(AVERAGEIFS('Q4 Daily Log'!$K$4:$K$835,'Q4 Daily Log'!$B$4:$B$835,"&gt;="&amp;DATE(2027,3,15),'Q4 Daily Log'!$B$4:$B$835,"&lt;="&amp;DATE(2027,3,19),'Q4 Daily Log'!$C$4:$C$835,'Q4 Setup'!$C$13),"")</f>
        <v/>
      </c>
      <c r="H171" s="50">
        <f>IFERROR(SUMIFS('Q4 Daily Log'!$E$4:$E$835,'Q4 Daily Log'!$B$4:$B$835,"&gt;="&amp;DATE(2027,3,15),'Q4 Daily Log'!$B$4:$B$835,"&lt;="&amp;DATE(2027,3,19),'Q4 Daily Log'!$C$4:$C$835,'Q4 Setup'!$C$13),"")</f>
        <v>0</v>
      </c>
      <c r="I171" s="52">
        <f>IFERROR(SUMIFS('Q4 Daily Log'!$I$4:$I$835,'Q4 Daily Log'!$B$4:$B$835,"&gt;="&amp;DATE(2027,3,15),'Q4 Daily Log'!$B$4:$B$835,"&lt;="&amp;DATE(2027,3,19),'Q4 Daily Log'!$C$4:$C$835,'Q4 Setup'!$C$13),"")</f>
        <v>0</v>
      </c>
      <c r="J171" s="50">
        <f>IFERROR(SUMIFS('Q4 Daily Log'!$L$4:$L$835,'Q4 Daily Log'!$B$4:$B$835,"&gt;="&amp;DATE(2027,3,15),'Q4 Daily Log'!$B$4:$B$835,"&lt;="&amp;DATE(2027,3,19),'Q4 Daily Log'!$C$4:$C$835,'Q4 Setup'!$C$13),"")</f>
        <v>0</v>
      </c>
      <c r="K171" s="50">
        <f>IFERROR(SUMIFS('Q4 Daily Log'!$M$4:$M$835,'Q4 Daily Log'!$B$4:$B$835,"&gt;="&amp;DATE(2027,3,15),'Q4 Daily Log'!$B$4:$B$835,"&lt;="&amp;DATE(2027,3,19),'Q4 Daily Log'!$C$4:$C$835,'Q4 Setup'!$C$13),"")</f>
        <v>0</v>
      </c>
      <c r="L171" s="29">
        <f>IFERROR(SUMIFS('Q4 Daily Log'!$N$4:$N$835,'Q4 Daily Log'!$B$4:$B$835,"&gt;="&amp;DATE(2027,3,15),'Q4 Daily Log'!$B$4:$B$835,"&lt;="&amp;DATE(2027,3,19),'Q4 Daily Log'!$C$4:$C$835,'Q4 Setup'!$C$13),"")</f>
        <v>0</v>
      </c>
      <c r="M171" s="51" t="str">
        <f>IFERROR(SUMIFS('Q4 Daily Log'!$N$4:$N$835,'Q4 Daily Log'!$B$4:$B$835,"&gt;="&amp;DATE(2027,3,15),'Q4 Daily Log'!$B$4:$B$835,"&lt;="&amp;DATE(2027,3,19),'Q4 Daily Log'!$C$4:$C$835,'Q4 Setup'!$C$13)/SUMIFS('Q4 Daily Log'!$O$4:$O$835,'Q4 Daily Log'!$B$4:$B$835,"&gt;="&amp;DATE(2027,3,15),'Q4 Daily Log'!$B$4:$B$835,"&lt;="&amp;DATE(2027,3,19),'Q4 Daily Log'!$C$4:$C$835,'Q4 Setup'!$C$13),"" )</f>
        <v/>
      </c>
    </row>
    <row r="172" spans="2:13" ht="18.75" customHeight="1" x14ac:dyDescent="0.2">
      <c r="B172" s="53" t="s">
        <v>123</v>
      </c>
      <c r="C172" s="54" t="str">
        <f>'Q4 Setup'!$C$14</f>
        <v>Rep 8</v>
      </c>
      <c r="D172" s="55" t="str">
        <f>IFERROR(AVERAGEIFS('Q4 Daily Log'!$E$4:$E$835,'Q4 Daily Log'!$B$4:$B$835,"&gt;="&amp;DATE(2027,3,15),'Q4 Daily Log'!$B$4:$B$835,"&lt;="&amp;DATE(2027,3,19),'Q4 Daily Log'!$C$4:$C$835,'Q4 Setup'!$C$14),"")</f>
        <v/>
      </c>
      <c r="E172" s="56" t="str">
        <f>IFERROR(AVERAGEIFS('Q4 Daily Log'!$H$4:$H$835,'Q4 Daily Log'!$B$4:$B$835,"&gt;="&amp;DATE(2027,3,15),'Q4 Daily Log'!$B$4:$B$835,"&lt;="&amp;DATE(2027,3,19),'Q4 Daily Log'!$C$4:$C$835,'Q4 Setup'!$C$14),"")</f>
        <v/>
      </c>
      <c r="F172" s="57" t="str">
        <f>IFERROR(AVERAGEIFS('Q4 Daily Log'!$I$4:$I$835,'Q4 Daily Log'!$B$4:$B$835,"&gt;="&amp;DATE(2027,3,15),'Q4 Daily Log'!$B$4:$B$835,"&lt;="&amp;DATE(2027,3,19),'Q4 Daily Log'!$C$4:$C$835,'Q4 Setup'!$C$14),"")</f>
        <v/>
      </c>
      <c r="G172" s="56" t="str">
        <f>IFERROR(AVERAGEIFS('Q4 Daily Log'!$K$4:$K$835,'Q4 Daily Log'!$B$4:$B$835,"&gt;="&amp;DATE(2027,3,15),'Q4 Daily Log'!$B$4:$B$835,"&lt;="&amp;DATE(2027,3,19),'Q4 Daily Log'!$C$4:$C$835,'Q4 Setup'!$C$14),"")</f>
        <v/>
      </c>
      <c r="H172" s="55">
        <f>IFERROR(SUMIFS('Q4 Daily Log'!$E$4:$E$835,'Q4 Daily Log'!$B$4:$B$835,"&gt;="&amp;DATE(2027,3,15),'Q4 Daily Log'!$B$4:$B$835,"&lt;="&amp;DATE(2027,3,19),'Q4 Daily Log'!$C$4:$C$835,'Q4 Setup'!$C$14),"")</f>
        <v>0</v>
      </c>
      <c r="I172" s="57">
        <f>IFERROR(SUMIFS('Q4 Daily Log'!$I$4:$I$835,'Q4 Daily Log'!$B$4:$B$835,"&gt;="&amp;DATE(2027,3,15),'Q4 Daily Log'!$B$4:$B$835,"&lt;="&amp;DATE(2027,3,19),'Q4 Daily Log'!$C$4:$C$835,'Q4 Setup'!$C$14),"")</f>
        <v>0</v>
      </c>
      <c r="J172" s="55">
        <f>IFERROR(SUMIFS('Q4 Daily Log'!$L$4:$L$835,'Q4 Daily Log'!$B$4:$B$835,"&gt;="&amp;DATE(2027,3,15),'Q4 Daily Log'!$B$4:$B$835,"&lt;="&amp;DATE(2027,3,19),'Q4 Daily Log'!$C$4:$C$835,'Q4 Setup'!$C$14),"")</f>
        <v>0</v>
      </c>
      <c r="K172" s="55">
        <f>IFERROR(SUMIFS('Q4 Daily Log'!$M$4:$M$835,'Q4 Daily Log'!$B$4:$B$835,"&gt;="&amp;DATE(2027,3,15),'Q4 Daily Log'!$B$4:$B$835,"&lt;="&amp;DATE(2027,3,19),'Q4 Daily Log'!$C$4:$C$835,'Q4 Setup'!$C$14),"")</f>
        <v>0</v>
      </c>
      <c r="L172" s="29">
        <f>IFERROR(SUMIFS('Q4 Daily Log'!$N$4:$N$835,'Q4 Daily Log'!$B$4:$B$835,"&gt;="&amp;DATE(2027,3,15),'Q4 Daily Log'!$B$4:$B$835,"&lt;="&amp;DATE(2027,3,19),'Q4 Daily Log'!$C$4:$C$835,'Q4 Setup'!$C$14),"")</f>
        <v>0</v>
      </c>
      <c r="M172" s="56" t="str">
        <f>IFERROR(SUMIFS('Q4 Daily Log'!$N$4:$N$835,'Q4 Daily Log'!$B$4:$B$835,"&gt;="&amp;DATE(2027,3,15),'Q4 Daily Log'!$B$4:$B$835,"&lt;="&amp;DATE(2027,3,19),'Q4 Daily Log'!$C$4:$C$835,'Q4 Setup'!$C$14)/SUMIFS('Q4 Daily Log'!$O$4:$O$835,'Q4 Daily Log'!$B$4:$B$835,"&gt;="&amp;DATE(2027,3,15),'Q4 Daily Log'!$B$4:$B$835,"&lt;="&amp;DATE(2027,3,19),'Q4 Daily Log'!$C$4:$C$835,'Q4 Setup'!$C$14),"" )</f>
        <v/>
      </c>
    </row>
    <row r="173" spans="2:13" ht="18.75" customHeight="1" x14ac:dyDescent="0.2">
      <c r="B173" s="48" t="s">
        <v>123</v>
      </c>
      <c r="C173" s="49" t="str">
        <f>'Q4 Setup'!$C$15</f>
        <v>Rep 9</v>
      </c>
      <c r="D173" s="50" t="str">
        <f>IFERROR(AVERAGEIFS('Q4 Daily Log'!$E$4:$E$835,'Q4 Daily Log'!$B$4:$B$835,"&gt;="&amp;DATE(2027,3,15),'Q4 Daily Log'!$B$4:$B$835,"&lt;="&amp;DATE(2027,3,19),'Q4 Daily Log'!$C$4:$C$835,'Q4 Setup'!$C$15),"")</f>
        <v/>
      </c>
      <c r="E173" s="51" t="str">
        <f>IFERROR(AVERAGEIFS('Q4 Daily Log'!$H$4:$H$835,'Q4 Daily Log'!$B$4:$B$835,"&gt;="&amp;DATE(2027,3,15),'Q4 Daily Log'!$B$4:$B$835,"&lt;="&amp;DATE(2027,3,19),'Q4 Daily Log'!$C$4:$C$835,'Q4 Setup'!$C$15),"")</f>
        <v/>
      </c>
      <c r="F173" s="52" t="str">
        <f>IFERROR(AVERAGEIFS('Q4 Daily Log'!$I$4:$I$835,'Q4 Daily Log'!$B$4:$B$835,"&gt;="&amp;DATE(2027,3,15),'Q4 Daily Log'!$B$4:$B$835,"&lt;="&amp;DATE(2027,3,19),'Q4 Daily Log'!$C$4:$C$835,'Q4 Setup'!$C$15),"")</f>
        <v/>
      </c>
      <c r="G173" s="51" t="str">
        <f>IFERROR(AVERAGEIFS('Q4 Daily Log'!$K$4:$K$835,'Q4 Daily Log'!$B$4:$B$835,"&gt;="&amp;DATE(2027,3,15),'Q4 Daily Log'!$B$4:$B$835,"&lt;="&amp;DATE(2027,3,19),'Q4 Daily Log'!$C$4:$C$835,'Q4 Setup'!$C$15),"")</f>
        <v/>
      </c>
      <c r="H173" s="50">
        <f>IFERROR(SUMIFS('Q4 Daily Log'!$E$4:$E$835,'Q4 Daily Log'!$B$4:$B$835,"&gt;="&amp;DATE(2027,3,15),'Q4 Daily Log'!$B$4:$B$835,"&lt;="&amp;DATE(2027,3,19),'Q4 Daily Log'!$C$4:$C$835,'Q4 Setup'!$C$15),"")</f>
        <v>0</v>
      </c>
      <c r="I173" s="52">
        <f>IFERROR(SUMIFS('Q4 Daily Log'!$I$4:$I$835,'Q4 Daily Log'!$B$4:$B$835,"&gt;="&amp;DATE(2027,3,15),'Q4 Daily Log'!$B$4:$B$835,"&lt;="&amp;DATE(2027,3,19),'Q4 Daily Log'!$C$4:$C$835,'Q4 Setup'!$C$15),"")</f>
        <v>0</v>
      </c>
      <c r="J173" s="50">
        <f>IFERROR(SUMIFS('Q4 Daily Log'!$L$4:$L$835,'Q4 Daily Log'!$B$4:$B$835,"&gt;="&amp;DATE(2027,3,15),'Q4 Daily Log'!$B$4:$B$835,"&lt;="&amp;DATE(2027,3,19),'Q4 Daily Log'!$C$4:$C$835,'Q4 Setup'!$C$15),"")</f>
        <v>0</v>
      </c>
      <c r="K173" s="50">
        <f>IFERROR(SUMIFS('Q4 Daily Log'!$M$4:$M$835,'Q4 Daily Log'!$B$4:$B$835,"&gt;="&amp;DATE(2027,3,15),'Q4 Daily Log'!$B$4:$B$835,"&lt;="&amp;DATE(2027,3,19),'Q4 Daily Log'!$C$4:$C$835,'Q4 Setup'!$C$15),"")</f>
        <v>0</v>
      </c>
      <c r="L173" s="29">
        <f>IFERROR(SUMIFS('Q4 Daily Log'!$N$4:$N$835,'Q4 Daily Log'!$B$4:$B$835,"&gt;="&amp;DATE(2027,3,15),'Q4 Daily Log'!$B$4:$B$835,"&lt;="&amp;DATE(2027,3,19),'Q4 Daily Log'!$C$4:$C$835,'Q4 Setup'!$C$15),"")</f>
        <v>0</v>
      </c>
      <c r="M173" s="51" t="str">
        <f>IFERROR(SUMIFS('Q4 Daily Log'!$N$4:$N$835,'Q4 Daily Log'!$B$4:$B$835,"&gt;="&amp;DATE(2027,3,15),'Q4 Daily Log'!$B$4:$B$835,"&lt;="&amp;DATE(2027,3,19),'Q4 Daily Log'!$C$4:$C$835,'Q4 Setup'!$C$15)/SUMIFS('Q4 Daily Log'!$O$4:$O$835,'Q4 Daily Log'!$B$4:$B$835,"&gt;="&amp;DATE(2027,3,15),'Q4 Daily Log'!$B$4:$B$835,"&lt;="&amp;DATE(2027,3,19),'Q4 Daily Log'!$C$4:$C$835,'Q4 Setup'!$C$15),"" )</f>
        <v/>
      </c>
    </row>
    <row r="174" spans="2:13" ht="18.75" customHeight="1" x14ac:dyDescent="0.2">
      <c r="B174" s="53" t="s">
        <v>123</v>
      </c>
      <c r="C174" s="54" t="str">
        <f>'Q4 Setup'!$C$16</f>
        <v>Rep 10</v>
      </c>
      <c r="D174" s="55" t="str">
        <f>IFERROR(AVERAGEIFS('Q4 Daily Log'!$E$4:$E$835,'Q4 Daily Log'!$B$4:$B$835,"&gt;="&amp;DATE(2027,3,15),'Q4 Daily Log'!$B$4:$B$835,"&lt;="&amp;DATE(2027,3,19),'Q4 Daily Log'!$C$4:$C$835,'Q4 Setup'!$C$16),"")</f>
        <v/>
      </c>
      <c r="E174" s="56" t="str">
        <f>IFERROR(AVERAGEIFS('Q4 Daily Log'!$H$4:$H$835,'Q4 Daily Log'!$B$4:$B$835,"&gt;="&amp;DATE(2027,3,15),'Q4 Daily Log'!$B$4:$B$835,"&lt;="&amp;DATE(2027,3,19),'Q4 Daily Log'!$C$4:$C$835,'Q4 Setup'!$C$16),"")</f>
        <v/>
      </c>
      <c r="F174" s="57" t="str">
        <f>IFERROR(AVERAGEIFS('Q4 Daily Log'!$I$4:$I$835,'Q4 Daily Log'!$B$4:$B$835,"&gt;="&amp;DATE(2027,3,15),'Q4 Daily Log'!$B$4:$B$835,"&lt;="&amp;DATE(2027,3,19),'Q4 Daily Log'!$C$4:$C$835,'Q4 Setup'!$C$16),"")</f>
        <v/>
      </c>
      <c r="G174" s="56" t="str">
        <f>IFERROR(AVERAGEIFS('Q4 Daily Log'!$K$4:$K$835,'Q4 Daily Log'!$B$4:$B$835,"&gt;="&amp;DATE(2027,3,15),'Q4 Daily Log'!$B$4:$B$835,"&lt;="&amp;DATE(2027,3,19),'Q4 Daily Log'!$C$4:$C$835,'Q4 Setup'!$C$16),"")</f>
        <v/>
      </c>
      <c r="H174" s="55">
        <f>IFERROR(SUMIFS('Q4 Daily Log'!$E$4:$E$835,'Q4 Daily Log'!$B$4:$B$835,"&gt;="&amp;DATE(2027,3,15),'Q4 Daily Log'!$B$4:$B$835,"&lt;="&amp;DATE(2027,3,19),'Q4 Daily Log'!$C$4:$C$835,'Q4 Setup'!$C$16),"")</f>
        <v>0</v>
      </c>
      <c r="I174" s="57">
        <f>IFERROR(SUMIFS('Q4 Daily Log'!$I$4:$I$835,'Q4 Daily Log'!$B$4:$B$835,"&gt;="&amp;DATE(2027,3,15),'Q4 Daily Log'!$B$4:$B$835,"&lt;="&amp;DATE(2027,3,19),'Q4 Daily Log'!$C$4:$C$835,'Q4 Setup'!$C$16),"")</f>
        <v>0</v>
      </c>
      <c r="J174" s="55">
        <f>IFERROR(SUMIFS('Q4 Daily Log'!$L$4:$L$835,'Q4 Daily Log'!$B$4:$B$835,"&gt;="&amp;DATE(2027,3,15),'Q4 Daily Log'!$B$4:$B$835,"&lt;="&amp;DATE(2027,3,19),'Q4 Daily Log'!$C$4:$C$835,'Q4 Setup'!$C$16),"")</f>
        <v>0</v>
      </c>
      <c r="K174" s="55">
        <f>IFERROR(SUMIFS('Q4 Daily Log'!$M$4:$M$835,'Q4 Daily Log'!$B$4:$B$835,"&gt;="&amp;DATE(2027,3,15),'Q4 Daily Log'!$B$4:$B$835,"&lt;="&amp;DATE(2027,3,19),'Q4 Daily Log'!$C$4:$C$835,'Q4 Setup'!$C$16),"")</f>
        <v>0</v>
      </c>
      <c r="L174" s="29">
        <f>IFERROR(SUMIFS('Q4 Daily Log'!$N$4:$N$835,'Q4 Daily Log'!$B$4:$B$835,"&gt;="&amp;DATE(2027,3,15),'Q4 Daily Log'!$B$4:$B$835,"&lt;="&amp;DATE(2027,3,19),'Q4 Daily Log'!$C$4:$C$835,'Q4 Setup'!$C$16),"")</f>
        <v>0</v>
      </c>
      <c r="M174" s="56" t="str">
        <f>IFERROR(SUMIFS('Q4 Daily Log'!$N$4:$N$835,'Q4 Daily Log'!$B$4:$B$835,"&gt;="&amp;DATE(2027,3,15),'Q4 Daily Log'!$B$4:$B$835,"&lt;="&amp;DATE(2027,3,19),'Q4 Daily Log'!$C$4:$C$835,'Q4 Setup'!$C$16)/SUMIFS('Q4 Daily Log'!$O$4:$O$835,'Q4 Daily Log'!$B$4:$B$835,"&gt;="&amp;DATE(2027,3,15),'Q4 Daily Log'!$B$4:$B$835,"&lt;="&amp;DATE(2027,3,19),'Q4 Daily Log'!$C$4:$C$835,'Q4 Setup'!$C$16),"" )</f>
        <v/>
      </c>
    </row>
    <row r="175" spans="2:13" ht="18.75" customHeight="1" x14ac:dyDescent="0.2">
      <c r="B175" s="48" t="s">
        <v>123</v>
      </c>
      <c r="C175" s="49">
        <f>'Q4 Setup'!$C$17</f>
        <v>0</v>
      </c>
      <c r="D175" s="50" t="str">
        <f>IFERROR(AVERAGEIFS('Q4 Daily Log'!$E$4:$E$835,'Q4 Daily Log'!$B$4:$B$835,"&gt;="&amp;DATE(2027,3,15),'Q4 Daily Log'!$B$4:$B$835,"&lt;="&amp;DATE(2027,3,19),'Q4 Daily Log'!$C$4:$C$835,'Q4 Setup'!$C$17),"")</f>
        <v/>
      </c>
      <c r="E175" s="51" t="str">
        <f>IFERROR(AVERAGEIFS('Q4 Daily Log'!$H$4:$H$835,'Q4 Daily Log'!$B$4:$B$835,"&gt;="&amp;DATE(2027,3,15),'Q4 Daily Log'!$B$4:$B$835,"&lt;="&amp;DATE(2027,3,19),'Q4 Daily Log'!$C$4:$C$835,'Q4 Setup'!$C$17),"")</f>
        <v/>
      </c>
      <c r="F175" s="52" t="str">
        <f>IFERROR(AVERAGEIFS('Q4 Daily Log'!$I$4:$I$835,'Q4 Daily Log'!$B$4:$B$835,"&gt;="&amp;DATE(2027,3,15),'Q4 Daily Log'!$B$4:$B$835,"&lt;="&amp;DATE(2027,3,19),'Q4 Daily Log'!$C$4:$C$835,'Q4 Setup'!$C$17),"")</f>
        <v/>
      </c>
      <c r="G175" s="51" t="str">
        <f>IFERROR(AVERAGEIFS('Q4 Daily Log'!$K$4:$K$835,'Q4 Daily Log'!$B$4:$B$835,"&gt;="&amp;DATE(2027,3,15),'Q4 Daily Log'!$B$4:$B$835,"&lt;="&amp;DATE(2027,3,19),'Q4 Daily Log'!$C$4:$C$835,'Q4 Setup'!$C$17),"")</f>
        <v/>
      </c>
      <c r="H175" s="50">
        <f>IFERROR(SUMIFS('Q4 Daily Log'!$E$4:$E$835,'Q4 Daily Log'!$B$4:$B$835,"&gt;="&amp;DATE(2027,3,15),'Q4 Daily Log'!$B$4:$B$835,"&lt;="&amp;DATE(2027,3,19),'Q4 Daily Log'!$C$4:$C$835,'Q4 Setup'!$C$17),"")</f>
        <v>0</v>
      </c>
      <c r="I175" s="52">
        <f>IFERROR(SUMIFS('Q4 Daily Log'!$I$4:$I$835,'Q4 Daily Log'!$B$4:$B$835,"&gt;="&amp;DATE(2027,3,15),'Q4 Daily Log'!$B$4:$B$835,"&lt;="&amp;DATE(2027,3,19),'Q4 Daily Log'!$C$4:$C$835,'Q4 Setup'!$C$17),"")</f>
        <v>0</v>
      </c>
      <c r="J175" s="50">
        <f>IFERROR(SUMIFS('Q4 Daily Log'!$L$4:$L$835,'Q4 Daily Log'!$B$4:$B$835,"&gt;="&amp;DATE(2027,3,15),'Q4 Daily Log'!$B$4:$B$835,"&lt;="&amp;DATE(2027,3,19),'Q4 Daily Log'!$C$4:$C$835,'Q4 Setup'!$C$17),"")</f>
        <v>0</v>
      </c>
      <c r="K175" s="50">
        <f>IFERROR(SUMIFS('Q4 Daily Log'!$M$4:$M$835,'Q4 Daily Log'!$B$4:$B$835,"&gt;="&amp;DATE(2027,3,15),'Q4 Daily Log'!$B$4:$B$835,"&lt;="&amp;DATE(2027,3,19),'Q4 Daily Log'!$C$4:$C$835,'Q4 Setup'!$C$17),"")</f>
        <v>0</v>
      </c>
      <c r="L175" s="29">
        <f>IFERROR(SUMIFS('Q4 Daily Log'!$N$4:$N$835,'Q4 Daily Log'!$B$4:$B$835,"&gt;="&amp;DATE(2027,3,15),'Q4 Daily Log'!$B$4:$B$835,"&lt;="&amp;DATE(2027,3,19),'Q4 Daily Log'!$C$4:$C$835,'Q4 Setup'!$C$17),"")</f>
        <v>0</v>
      </c>
      <c r="M175" s="51" t="str">
        <f>IFERROR(SUMIFS('Q4 Daily Log'!$N$4:$N$835,'Q4 Daily Log'!$B$4:$B$835,"&gt;="&amp;DATE(2027,3,15),'Q4 Daily Log'!$B$4:$B$835,"&lt;="&amp;DATE(2027,3,19),'Q4 Daily Log'!$C$4:$C$835,'Q4 Setup'!$C$17)/SUMIFS('Q4 Daily Log'!$O$4:$O$835,'Q4 Daily Log'!$B$4:$B$835,"&gt;="&amp;DATE(2027,3,15),'Q4 Daily Log'!$B$4:$B$835,"&lt;="&amp;DATE(2027,3,19),'Q4 Daily Log'!$C$4:$C$835,'Q4 Setup'!$C$17),"" )</f>
        <v/>
      </c>
    </row>
    <row r="176" spans="2:13" ht="18.75" customHeight="1" x14ac:dyDescent="0.2">
      <c r="B176" s="53" t="s">
        <v>123</v>
      </c>
      <c r="C176" s="54">
        <f>'Q4 Setup'!$C$18</f>
        <v>0</v>
      </c>
      <c r="D176" s="55" t="str">
        <f>IFERROR(AVERAGEIFS('Q4 Daily Log'!$E$4:$E$835,'Q4 Daily Log'!$B$4:$B$835,"&gt;="&amp;DATE(2027,3,15),'Q4 Daily Log'!$B$4:$B$835,"&lt;="&amp;DATE(2027,3,19),'Q4 Daily Log'!$C$4:$C$835,'Q4 Setup'!$C$18),"")</f>
        <v/>
      </c>
      <c r="E176" s="56" t="str">
        <f>IFERROR(AVERAGEIFS('Q4 Daily Log'!$H$4:$H$835,'Q4 Daily Log'!$B$4:$B$835,"&gt;="&amp;DATE(2027,3,15),'Q4 Daily Log'!$B$4:$B$835,"&lt;="&amp;DATE(2027,3,19),'Q4 Daily Log'!$C$4:$C$835,'Q4 Setup'!$C$18),"")</f>
        <v/>
      </c>
      <c r="F176" s="57" t="str">
        <f>IFERROR(AVERAGEIFS('Q4 Daily Log'!$I$4:$I$835,'Q4 Daily Log'!$B$4:$B$835,"&gt;="&amp;DATE(2027,3,15),'Q4 Daily Log'!$B$4:$B$835,"&lt;="&amp;DATE(2027,3,19),'Q4 Daily Log'!$C$4:$C$835,'Q4 Setup'!$C$18),"")</f>
        <v/>
      </c>
      <c r="G176" s="56" t="str">
        <f>IFERROR(AVERAGEIFS('Q4 Daily Log'!$K$4:$K$835,'Q4 Daily Log'!$B$4:$B$835,"&gt;="&amp;DATE(2027,3,15),'Q4 Daily Log'!$B$4:$B$835,"&lt;="&amp;DATE(2027,3,19),'Q4 Daily Log'!$C$4:$C$835,'Q4 Setup'!$C$18),"")</f>
        <v/>
      </c>
      <c r="H176" s="55">
        <f>IFERROR(SUMIFS('Q4 Daily Log'!$E$4:$E$835,'Q4 Daily Log'!$B$4:$B$835,"&gt;="&amp;DATE(2027,3,15),'Q4 Daily Log'!$B$4:$B$835,"&lt;="&amp;DATE(2027,3,19),'Q4 Daily Log'!$C$4:$C$835,'Q4 Setup'!$C$18),"")</f>
        <v>0</v>
      </c>
      <c r="I176" s="57">
        <f>IFERROR(SUMIFS('Q4 Daily Log'!$I$4:$I$835,'Q4 Daily Log'!$B$4:$B$835,"&gt;="&amp;DATE(2027,3,15),'Q4 Daily Log'!$B$4:$B$835,"&lt;="&amp;DATE(2027,3,19),'Q4 Daily Log'!$C$4:$C$835,'Q4 Setup'!$C$18),"")</f>
        <v>0</v>
      </c>
      <c r="J176" s="55">
        <f>IFERROR(SUMIFS('Q4 Daily Log'!$L$4:$L$835,'Q4 Daily Log'!$B$4:$B$835,"&gt;="&amp;DATE(2027,3,15),'Q4 Daily Log'!$B$4:$B$835,"&lt;="&amp;DATE(2027,3,19),'Q4 Daily Log'!$C$4:$C$835,'Q4 Setup'!$C$18),"")</f>
        <v>0</v>
      </c>
      <c r="K176" s="55">
        <f>IFERROR(SUMIFS('Q4 Daily Log'!$M$4:$M$835,'Q4 Daily Log'!$B$4:$B$835,"&gt;="&amp;DATE(2027,3,15),'Q4 Daily Log'!$B$4:$B$835,"&lt;="&amp;DATE(2027,3,19),'Q4 Daily Log'!$C$4:$C$835,'Q4 Setup'!$C$18),"")</f>
        <v>0</v>
      </c>
      <c r="L176" s="29">
        <f>IFERROR(SUMIFS('Q4 Daily Log'!$N$4:$N$835,'Q4 Daily Log'!$B$4:$B$835,"&gt;="&amp;DATE(2027,3,15),'Q4 Daily Log'!$B$4:$B$835,"&lt;="&amp;DATE(2027,3,19),'Q4 Daily Log'!$C$4:$C$835,'Q4 Setup'!$C$18),"")</f>
        <v>0</v>
      </c>
      <c r="M176" s="56" t="str">
        <f>IFERROR(SUMIFS('Q4 Daily Log'!$N$4:$N$835,'Q4 Daily Log'!$B$4:$B$835,"&gt;="&amp;DATE(2027,3,15),'Q4 Daily Log'!$B$4:$B$835,"&lt;="&amp;DATE(2027,3,19),'Q4 Daily Log'!$C$4:$C$835,'Q4 Setup'!$C$18)/SUMIFS('Q4 Daily Log'!$O$4:$O$835,'Q4 Daily Log'!$B$4:$B$835,"&gt;="&amp;DATE(2027,3,15),'Q4 Daily Log'!$B$4:$B$835,"&lt;="&amp;DATE(2027,3,19),'Q4 Daily Log'!$C$4:$C$835,'Q4 Setup'!$C$18),"" )</f>
        <v/>
      </c>
    </row>
    <row r="177" spans="2:13" ht="18.75" customHeight="1" x14ac:dyDescent="0.2">
      <c r="B177" s="101" t="s">
        <v>124</v>
      </c>
      <c r="C177" s="101"/>
      <c r="D177" s="85" t="str">
        <f>IFERROR(AVERAGE(D165:D176),"")</f>
        <v/>
      </c>
      <c r="E177" s="86" t="str">
        <f>IFERROR(AVERAGE(E165:E176),"")</f>
        <v/>
      </c>
      <c r="F177" s="87" t="str">
        <f>IFERROR(AVERAGE(F165:F176),"")</f>
        <v/>
      </c>
      <c r="G177" s="86" t="str">
        <f>IFERROR(AVERAGE(G165:G176),"")</f>
        <v/>
      </c>
      <c r="H177" s="85">
        <f>IFERROR(SUM(H165:H176),"")</f>
        <v>0</v>
      </c>
      <c r="I177" s="88">
        <f>IFERROR(SUM(I165:I176),"")</f>
        <v>0</v>
      </c>
      <c r="J177" s="85">
        <f>IFERROR(SUM(J165:J176),"")</f>
        <v>0</v>
      </c>
      <c r="K177" s="85">
        <f>IFERROR(SUM(K165:K176),"")</f>
        <v>0</v>
      </c>
      <c r="L177" s="89">
        <f>IFERROR(SUM(L165:L176),"")</f>
        <v>0</v>
      </c>
      <c r="M177" s="86" t="str">
        <f>IFERROR(AVERAGE(M165:M176),"")</f>
        <v/>
      </c>
    </row>
    <row r="178" spans="2:13" ht="7.5" customHeight="1" x14ac:dyDescent="0.2"/>
    <row r="179" spans="2:13" ht="25.5" customHeight="1" x14ac:dyDescent="0.2">
      <c r="B179" s="100" t="s">
        <v>173</v>
      </c>
      <c r="C179" s="100"/>
      <c r="D179" s="83">
        <v>46468</v>
      </c>
      <c r="E179" s="83">
        <v>46472</v>
      </c>
      <c r="F179" s="84"/>
      <c r="G179" s="84"/>
      <c r="H179" s="84"/>
      <c r="I179" s="84"/>
      <c r="J179" s="84"/>
      <c r="K179" s="84"/>
      <c r="L179" s="84"/>
      <c r="M179" s="84"/>
    </row>
    <row r="180" spans="2:13" ht="36" customHeight="1" x14ac:dyDescent="0.2">
      <c r="B180" s="47" t="s">
        <v>60</v>
      </c>
      <c r="C180" s="47" t="s">
        <v>24</v>
      </c>
      <c r="D180" s="47" t="s">
        <v>61</v>
      </c>
      <c r="E180" s="47" t="s">
        <v>62</v>
      </c>
      <c r="F180" s="47" t="s">
        <v>63</v>
      </c>
      <c r="G180" s="47" t="s">
        <v>64</v>
      </c>
      <c r="H180" s="47" t="s">
        <v>65</v>
      </c>
      <c r="I180" s="47" t="s">
        <v>66</v>
      </c>
      <c r="J180" s="47" t="s">
        <v>67</v>
      </c>
      <c r="K180" s="47" t="s">
        <v>68</v>
      </c>
      <c r="L180" s="47" t="s">
        <v>69</v>
      </c>
      <c r="M180" s="47" t="s">
        <v>70</v>
      </c>
    </row>
    <row r="181" spans="2:13" ht="18.75" customHeight="1" x14ac:dyDescent="0.2">
      <c r="B181" s="48" t="s">
        <v>126</v>
      </c>
      <c r="C181" s="49" t="str">
        <f>'Q4 Setup'!$C$7</f>
        <v>Rep 1</v>
      </c>
      <c r="D181" s="50" t="str">
        <f>IFERROR(AVERAGEIFS('Q4 Daily Log'!$E$4:$E$835,'Q4 Daily Log'!$B$4:$B$835,"&gt;="&amp;DATE(2027,3,22),'Q4 Daily Log'!$B$4:$B$835,"&lt;="&amp;DATE(2027,3,26),'Q4 Daily Log'!$C$4:$C$835,'Q4 Setup'!$C$7),"")</f>
        <v/>
      </c>
      <c r="E181" s="51" t="str">
        <f>IFERROR(AVERAGEIFS('Q4 Daily Log'!$H$4:$H$835,'Q4 Daily Log'!$B$4:$B$835,"&gt;="&amp;DATE(2027,3,22),'Q4 Daily Log'!$B$4:$B$835,"&lt;="&amp;DATE(2027,3,26),'Q4 Daily Log'!$C$4:$C$835,'Q4 Setup'!$C$7),"")</f>
        <v/>
      </c>
      <c r="F181" s="52" t="str">
        <f>IFERROR(AVERAGEIFS('Q4 Daily Log'!$I$4:$I$835,'Q4 Daily Log'!$B$4:$B$835,"&gt;="&amp;DATE(2027,3,22),'Q4 Daily Log'!$B$4:$B$835,"&lt;="&amp;DATE(2027,3,26),'Q4 Daily Log'!$C$4:$C$835,'Q4 Setup'!$C$7),"")</f>
        <v/>
      </c>
      <c r="G181" s="51" t="str">
        <f>IFERROR(AVERAGEIFS('Q4 Daily Log'!$K$4:$K$835,'Q4 Daily Log'!$B$4:$B$835,"&gt;="&amp;DATE(2027,3,22),'Q4 Daily Log'!$B$4:$B$835,"&lt;="&amp;DATE(2027,3,26),'Q4 Daily Log'!$C$4:$C$835,'Q4 Setup'!$C$7),"")</f>
        <v/>
      </c>
      <c r="H181" s="50">
        <f>IFERROR(SUMIFS('Q4 Daily Log'!$E$4:$E$835,'Q4 Daily Log'!$B$4:$B$835,"&gt;="&amp;DATE(2027,3,22),'Q4 Daily Log'!$B$4:$B$835,"&lt;="&amp;DATE(2027,3,26),'Q4 Daily Log'!$C$4:$C$835,'Q4 Setup'!$C$7),"")</f>
        <v>0</v>
      </c>
      <c r="I181" s="52">
        <f>IFERROR(SUMIFS('Q4 Daily Log'!$I$4:$I$835,'Q4 Daily Log'!$B$4:$B$835,"&gt;="&amp;DATE(2027,3,22),'Q4 Daily Log'!$B$4:$B$835,"&lt;="&amp;DATE(2027,3,26),'Q4 Daily Log'!$C$4:$C$835,'Q4 Setup'!$C$7),"")</f>
        <v>0</v>
      </c>
      <c r="J181" s="50">
        <f>IFERROR(SUMIFS('Q4 Daily Log'!$L$4:$L$835,'Q4 Daily Log'!$B$4:$B$835,"&gt;="&amp;DATE(2027,3,22),'Q4 Daily Log'!$B$4:$B$835,"&lt;="&amp;DATE(2027,3,26),'Q4 Daily Log'!$C$4:$C$835,'Q4 Setup'!$C$7),"")</f>
        <v>0</v>
      </c>
      <c r="K181" s="50">
        <f>IFERROR(SUMIFS('Q4 Daily Log'!$M$4:$M$835,'Q4 Daily Log'!$B$4:$B$835,"&gt;="&amp;DATE(2027,3,22),'Q4 Daily Log'!$B$4:$B$835,"&lt;="&amp;DATE(2027,3,26),'Q4 Daily Log'!$C$4:$C$835,'Q4 Setup'!$C$7),"")</f>
        <v>0</v>
      </c>
      <c r="L181" s="29">
        <f>IFERROR(SUMIFS('Q4 Daily Log'!$N$4:$N$835,'Q4 Daily Log'!$B$4:$B$835,"&gt;="&amp;DATE(2027,3,22),'Q4 Daily Log'!$B$4:$B$835,"&lt;="&amp;DATE(2027,3,26),'Q4 Daily Log'!$C$4:$C$835,'Q4 Setup'!$C$7),"")</f>
        <v>0</v>
      </c>
      <c r="M181" s="51" t="str">
        <f>IFERROR(SUMIFS('Q4 Daily Log'!$N$4:$N$835,'Q4 Daily Log'!$B$4:$B$835,"&gt;="&amp;DATE(2027,3,22),'Q4 Daily Log'!$B$4:$B$835,"&lt;="&amp;DATE(2027,3,26),'Q4 Daily Log'!$C$4:$C$835,'Q4 Setup'!$C$7)/SUMIFS('Q4 Daily Log'!$O$4:$O$835,'Q4 Daily Log'!$B$4:$B$835,"&gt;="&amp;DATE(2027,3,22),'Q4 Daily Log'!$B$4:$B$835,"&lt;="&amp;DATE(2027,3,26),'Q4 Daily Log'!$C$4:$C$835,'Q4 Setup'!$C$7),"" )</f>
        <v/>
      </c>
    </row>
    <row r="182" spans="2:13" ht="18.75" customHeight="1" x14ac:dyDescent="0.2">
      <c r="B182" s="53" t="s">
        <v>126</v>
      </c>
      <c r="C182" s="54" t="str">
        <f>'Q4 Setup'!$C$8</f>
        <v>Rep 2</v>
      </c>
      <c r="D182" s="55" t="str">
        <f>IFERROR(AVERAGEIFS('Q4 Daily Log'!$E$4:$E$835,'Q4 Daily Log'!$B$4:$B$835,"&gt;="&amp;DATE(2027,3,22),'Q4 Daily Log'!$B$4:$B$835,"&lt;="&amp;DATE(2027,3,26),'Q4 Daily Log'!$C$4:$C$835,'Q4 Setup'!$C$8),"")</f>
        <v/>
      </c>
      <c r="E182" s="56" t="str">
        <f>IFERROR(AVERAGEIFS('Q4 Daily Log'!$H$4:$H$835,'Q4 Daily Log'!$B$4:$B$835,"&gt;="&amp;DATE(2027,3,22),'Q4 Daily Log'!$B$4:$B$835,"&lt;="&amp;DATE(2027,3,26),'Q4 Daily Log'!$C$4:$C$835,'Q4 Setup'!$C$8),"")</f>
        <v/>
      </c>
      <c r="F182" s="57" t="str">
        <f>IFERROR(AVERAGEIFS('Q4 Daily Log'!$I$4:$I$835,'Q4 Daily Log'!$B$4:$B$835,"&gt;="&amp;DATE(2027,3,22),'Q4 Daily Log'!$B$4:$B$835,"&lt;="&amp;DATE(2027,3,26),'Q4 Daily Log'!$C$4:$C$835,'Q4 Setup'!$C$8),"")</f>
        <v/>
      </c>
      <c r="G182" s="56" t="str">
        <f>IFERROR(AVERAGEIFS('Q4 Daily Log'!$K$4:$K$835,'Q4 Daily Log'!$B$4:$B$835,"&gt;="&amp;DATE(2027,3,22),'Q4 Daily Log'!$B$4:$B$835,"&lt;="&amp;DATE(2027,3,26),'Q4 Daily Log'!$C$4:$C$835,'Q4 Setup'!$C$8),"")</f>
        <v/>
      </c>
      <c r="H182" s="55">
        <f>IFERROR(SUMIFS('Q4 Daily Log'!$E$4:$E$835,'Q4 Daily Log'!$B$4:$B$835,"&gt;="&amp;DATE(2027,3,22),'Q4 Daily Log'!$B$4:$B$835,"&lt;="&amp;DATE(2027,3,26),'Q4 Daily Log'!$C$4:$C$835,'Q4 Setup'!$C$8),"")</f>
        <v>0</v>
      </c>
      <c r="I182" s="57">
        <f>IFERROR(SUMIFS('Q4 Daily Log'!$I$4:$I$835,'Q4 Daily Log'!$B$4:$B$835,"&gt;="&amp;DATE(2027,3,22),'Q4 Daily Log'!$B$4:$B$835,"&lt;="&amp;DATE(2027,3,26),'Q4 Daily Log'!$C$4:$C$835,'Q4 Setup'!$C$8),"")</f>
        <v>0</v>
      </c>
      <c r="J182" s="55">
        <f>IFERROR(SUMIFS('Q4 Daily Log'!$L$4:$L$835,'Q4 Daily Log'!$B$4:$B$835,"&gt;="&amp;DATE(2027,3,22),'Q4 Daily Log'!$B$4:$B$835,"&lt;="&amp;DATE(2027,3,26),'Q4 Daily Log'!$C$4:$C$835,'Q4 Setup'!$C$8),"")</f>
        <v>0</v>
      </c>
      <c r="K182" s="55">
        <f>IFERROR(SUMIFS('Q4 Daily Log'!$M$4:$M$835,'Q4 Daily Log'!$B$4:$B$835,"&gt;="&amp;DATE(2027,3,22),'Q4 Daily Log'!$B$4:$B$835,"&lt;="&amp;DATE(2027,3,26),'Q4 Daily Log'!$C$4:$C$835,'Q4 Setup'!$C$8),"")</f>
        <v>0</v>
      </c>
      <c r="L182" s="29">
        <f>IFERROR(SUMIFS('Q4 Daily Log'!$N$4:$N$835,'Q4 Daily Log'!$B$4:$B$835,"&gt;="&amp;DATE(2027,3,22),'Q4 Daily Log'!$B$4:$B$835,"&lt;="&amp;DATE(2027,3,26),'Q4 Daily Log'!$C$4:$C$835,'Q4 Setup'!$C$8),"")</f>
        <v>0</v>
      </c>
      <c r="M182" s="56" t="str">
        <f>IFERROR(SUMIFS('Q4 Daily Log'!$N$4:$N$835,'Q4 Daily Log'!$B$4:$B$835,"&gt;="&amp;DATE(2027,3,22),'Q4 Daily Log'!$B$4:$B$835,"&lt;="&amp;DATE(2027,3,26),'Q4 Daily Log'!$C$4:$C$835,'Q4 Setup'!$C$8)/SUMIFS('Q4 Daily Log'!$O$4:$O$835,'Q4 Daily Log'!$B$4:$B$835,"&gt;="&amp;DATE(2027,3,22),'Q4 Daily Log'!$B$4:$B$835,"&lt;="&amp;DATE(2027,3,26),'Q4 Daily Log'!$C$4:$C$835,'Q4 Setup'!$C$8),"" )</f>
        <v/>
      </c>
    </row>
    <row r="183" spans="2:13" ht="18.75" customHeight="1" x14ac:dyDescent="0.2">
      <c r="B183" s="48" t="s">
        <v>126</v>
      </c>
      <c r="C183" s="49" t="str">
        <f>'Q4 Setup'!$C$9</f>
        <v>Rep 3</v>
      </c>
      <c r="D183" s="50" t="str">
        <f>IFERROR(AVERAGEIFS('Q4 Daily Log'!$E$4:$E$835,'Q4 Daily Log'!$B$4:$B$835,"&gt;="&amp;DATE(2027,3,22),'Q4 Daily Log'!$B$4:$B$835,"&lt;="&amp;DATE(2027,3,26),'Q4 Daily Log'!$C$4:$C$835,'Q4 Setup'!$C$9),"")</f>
        <v/>
      </c>
      <c r="E183" s="51" t="str">
        <f>IFERROR(AVERAGEIFS('Q4 Daily Log'!$H$4:$H$835,'Q4 Daily Log'!$B$4:$B$835,"&gt;="&amp;DATE(2027,3,22),'Q4 Daily Log'!$B$4:$B$835,"&lt;="&amp;DATE(2027,3,26),'Q4 Daily Log'!$C$4:$C$835,'Q4 Setup'!$C$9),"")</f>
        <v/>
      </c>
      <c r="F183" s="52" t="str">
        <f>IFERROR(AVERAGEIFS('Q4 Daily Log'!$I$4:$I$835,'Q4 Daily Log'!$B$4:$B$835,"&gt;="&amp;DATE(2027,3,22),'Q4 Daily Log'!$B$4:$B$835,"&lt;="&amp;DATE(2027,3,26),'Q4 Daily Log'!$C$4:$C$835,'Q4 Setup'!$C$9),"")</f>
        <v/>
      </c>
      <c r="G183" s="51" t="str">
        <f>IFERROR(AVERAGEIFS('Q4 Daily Log'!$K$4:$K$835,'Q4 Daily Log'!$B$4:$B$835,"&gt;="&amp;DATE(2027,3,22),'Q4 Daily Log'!$B$4:$B$835,"&lt;="&amp;DATE(2027,3,26),'Q4 Daily Log'!$C$4:$C$835,'Q4 Setup'!$C$9),"")</f>
        <v/>
      </c>
      <c r="H183" s="50">
        <f>IFERROR(SUMIFS('Q4 Daily Log'!$E$4:$E$835,'Q4 Daily Log'!$B$4:$B$835,"&gt;="&amp;DATE(2027,3,22),'Q4 Daily Log'!$B$4:$B$835,"&lt;="&amp;DATE(2027,3,26),'Q4 Daily Log'!$C$4:$C$835,'Q4 Setup'!$C$9),"")</f>
        <v>0</v>
      </c>
      <c r="I183" s="52">
        <f>IFERROR(SUMIFS('Q4 Daily Log'!$I$4:$I$835,'Q4 Daily Log'!$B$4:$B$835,"&gt;="&amp;DATE(2027,3,22),'Q4 Daily Log'!$B$4:$B$835,"&lt;="&amp;DATE(2027,3,26),'Q4 Daily Log'!$C$4:$C$835,'Q4 Setup'!$C$9),"")</f>
        <v>0</v>
      </c>
      <c r="J183" s="50">
        <f>IFERROR(SUMIFS('Q4 Daily Log'!$L$4:$L$835,'Q4 Daily Log'!$B$4:$B$835,"&gt;="&amp;DATE(2027,3,22),'Q4 Daily Log'!$B$4:$B$835,"&lt;="&amp;DATE(2027,3,26),'Q4 Daily Log'!$C$4:$C$835,'Q4 Setup'!$C$9),"")</f>
        <v>0</v>
      </c>
      <c r="K183" s="50">
        <f>IFERROR(SUMIFS('Q4 Daily Log'!$M$4:$M$835,'Q4 Daily Log'!$B$4:$B$835,"&gt;="&amp;DATE(2027,3,22),'Q4 Daily Log'!$B$4:$B$835,"&lt;="&amp;DATE(2027,3,26),'Q4 Daily Log'!$C$4:$C$835,'Q4 Setup'!$C$9),"")</f>
        <v>0</v>
      </c>
      <c r="L183" s="29">
        <f>IFERROR(SUMIFS('Q4 Daily Log'!$N$4:$N$835,'Q4 Daily Log'!$B$4:$B$835,"&gt;="&amp;DATE(2027,3,22),'Q4 Daily Log'!$B$4:$B$835,"&lt;="&amp;DATE(2027,3,26),'Q4 Daily Log'!$C$4:$C$835,'Q4 Setup'!$C$9),"")</f>
        <v>0</v>
      </c>
      <c r="M183" s="51" t="str">
        <f>IFERROR(SUMIFS('Q4 Daily Log'!$N$4:$N$835,'Q4 Daily Log'!$B$4:$B$835,"&gt;="&amp;DATE(2027,3,22),'Q4 Daily Log'!$B$4:$B$835,"&lt;="&amp;DATE(2027,3,26),'Q4 Daily Log'!$C$4:$C$835,'Q4 Setup'!$C$9)/SUMIFS('Q4 Daily Log'!$O$4:$O$835,'Q4 Daily Log'!$B$4:$B$835,"&gt;="&amp;DATE(2027,3,22),'Q4 Daily Log'!$B$4:$B$835,"&lt;="&amp;DATE(2027,3,26),'Q4 Daily Log'!$C$4:$C$835,'Q4 Setup'!$C$9),"" )</f>
        <v/>
      </c>
    </row>
    <row r="184" spans="2:13" ht="18.75" customHeight="1" x14ac:dyDescent="0.2">
      <c r="B184" s="53" t="s">
        <v>126</v>
      </c>
      <c r="C184" s="54" t="str">
        <f>'Q4 Setup'!$C$10</f>
        <v>Rep 4</v>
      </c>
      <c r="D184" s="55" t="str">
        <f>IFERROR(AVERAGEIFS('Q4 Daily Log'!$E$4:$E$835,'Q4 Daily Log'!$B$4:$B$835,"&gt;="&amp;DATE(2027,3,22),'Q4 Daily Log'!$B$4:$B$835,"&lt;="&amp;DATE(2027,3,26),'Q4 Daily Log'!$C$4:$C$835,'Q4 Setup'!$C$10),"")</f>
        <v/>
      </c>
      <c r="E184" s="56" t="str">
        <f>IFERROR(AVERAGEIFS('Q4 Daily Log'!$H$4:$H$835,'Q4 Daily Log'!$B$4:$B$835,"&gt;="&amp;DATE(2027,3,22),'Q4 Daily Log'!$B$4:$B$835,"&lt;="&amp;DATE(2027,3,26),'Q4 Daily Log'!$C$4:$C$835,'Q4 Setup'!$C$10),"")</f>
        <v/>
      </c>
      <c r="F184" s="57" t="str">
        <f>IFERROR(AVERAGEIFS('Q4 Daily Log'!$I$4:$I$835,'Q4 Daily Log'!$B$4:$B$835,"&gt;="&amp;DATE(2027,3,22),'Q4 Daily Log'!$B$4:$B$835,"&lt;="&amp;DATE(2027,3,26),'Q4 Daily Log'!$C$4:$C$835,'Q4 Setup'!$C$10),"")</f>
        <v/>
      </c>
      <c r="G184" s="56" t="str">
        <f>IFERROR(AVERAGEIFS('Q4 Daily Log'!$K$4:$K$835,'Q4 Daily Log'!$B$4:$B$835,"&gt;="&amp;DATE(2027,3,22),'Q4 Daily Log'!$B$4:$B$835,"&lt;="&amp;DATE(2027,3,26),'Q4 Daily Log'!$C$4:$C$835,'Q4 Setup'!$C$10),"")</f>
        <v/>
      </c>
      <c r="H184" s="55">
        <f>IFERROR(SUMIFS('Q4 Daily Log'!$E$4:$E$835,'Q4 Daily Log'!$B$4:$B$835,"&gt;="&amp;DATE(2027,3,22),'Q4 Daily Log'!$B$4:$B$835,"&lt;="&amp;DATE(2027,3,26),'Q4 Daily Log'!$C$4:$C$835,'Q4 Setup'!$C$10),"")</f>
        <v>0</v>
      </c>
      <c r="I184" s="57">
        <f>IFERROR(SUMIFS('Q4 Daily Log'!$I$4:$I$835,'Q4 Daily Log'!$B$4:$B$835,"&gt;="&amp;DATE(2027,3,22),'Q4 Daily Log'!$B$4:$B$835,"&lt;="&amp;DATE(2027,3,26),'Q4 Daily Log'!$C$4:$C$835,'Q4 Setup'!$C$10),"")</f>
        <v>0</v>
      </c>
      <c r="J184" s="55">
        <f>IFERROR(SUMIFS('Q4 Daily Log'!$L$4:$L$835,'Q4 Daily Log'!$B$4:$B$835,"&gt;="&amp;DATE(2027,3,22),'Q4 Daily Log'!$B$4:$B$835,"&lt;="&amp;DATE(2027,3,26),'Q4 Daily Log'!$C$4:$C$835,'Q4 Setup'!$C$10),"")</f>
        <v>0</v>
      </c>
      <c r="K184" s="55">
        <f>IFERROR(SUMIFS('Q4 Daily Log'!$M$4:$M$835,'Q4 Daily Log'!$B$4:$B$835,"&gt;="&amp;DATE(2027,3,22),'Q4 Daily Log'!$B$4:$B$835,"&lt;="&amp;DATE(2027,3,26),'Q4 Daily Log'!$C$4:$C$835,'Q4 Setup'!$C$10),"")</f>
        <v>0</v>
      </c>
      <c r="L184" s="29">
        <f>IFERROR(SUMIFS('Q4 Daily Log'!$N$4:$N$835,'Q4 Daily Log'!$B$4:$B$835,"&gt;="&amp;DATE(2027,3,22),'Q4 Daily Log'!$B$4:$B$835,"&lt;="&amp;DATE(2027,3,26),'Q4 Daily Log'!$C$4:$C$835,'Q4 Setup'!$C$10),"")</f>
        <v>0</v>
      </c>
      <c r="M184" s="56" t="str">
        <f>IFERROR(SUMIFS('Q4 Daily Log'!$N$4:$N$835,'Q4 Daily Log'!$B$4:$B$835,"&gt;="&amp;DATE(2027,3,22),'Q4 Daily Log'!$B$4:$B$835,"&lt;="&amp;DATE(2027,3,26),'Q4 Daily Log'!$C$4:$C$835,'Q4 Setup'!$C$10)/SUMIFS('Q4 Daily Log'!$O$4:$O$835,'Q4 Daily Log'!$B$4:$B$835,"&gt;="&amp;DATE(2027,3,22),'Q4 Daily Log'!$B$4:$B$835,"&lt;="&amp;DATE(2027,3,26),'Q4 Daily Log'!$C$4:$C$835,'Q4 Setup'!$C$10),"" )</f>
        <v/>
      </c>
    </row>
    <row r="185" spans="2:13" ht="18.75" customHeight="1" x14ac:dyDescent="0.2">
      <c r="B185" s="48" t="s">
        <v>126</v>
      </c>
      <c r="C185" s="49" t="str">
        <f>'Q4 Setup'!$C$11</f>
        <v>Rep 5</v>
      </c>
      <c r="D185" s="50" t="str">
        <f>IFERROR(AVERAGEIFS('Q4 Daily Log'!$E$4:$E$835,'Q4 Daily Log'!$B$4:$B$835,"&gt;="&amp;DATE(2027,3,22),'Q4 Daily Log'!$B$4:$B$835,"&lt;="&amp;DATE(2027,3,26),'Q4 Daily Log'!$C$4:$C$835,'Q4 Setup'!$C$11),"")</f>
        <v/>
      </c>
      <c r="E185" s="51" t="str">
        <f>IFERROR(AVERAGEIFS('Q4 Daily Log'!$H$4:$H$835,'Q4 Daily Log'!$B$4:$B$835,"&gt;="&amp;DATE(2027,3,22),'Q4 Daily Log'!$B$4:$B$835,"&lt;="&amp;DATE(2027,3,26),'Q4 Daily Log'!$C$4:$C$835,'Q4 Setup'!$C$11),"")</f>
        <v/>
      </c>
      <c r="F185" s="52" t="str">
        <f>IFERROR(AVERAGEIFS('Q4 Daily Log'!$I$4:$I$835,'Q4 Daily Log'!$B$4:$B$835,"&gt;="&amp;DATE(2027,3,22),'Q4 Daily Log'!$B$4:$B$835,"&lt;="&amp;DATE(2027,3,26),'Q4 Daily Log'!$C$4:$C$835,'Q4 Setup'!$C$11),"")</f>
        <v/>
      </c>
      <c r="G185" s="51" t="str">
        <f>IFERROR(AVERAGEIFS('Q4 Daily Log'!$K$4:$K$835,'Q4 Daily Log'!$B$4:$B$835,"&gt;="&amp;DATE(2027,3,22),'Q4 Daily Log'!$B$4:$B$835,"&lt;="&amp;DATE(2027,3,26),'Q4 Daily Log'!$C$4:$C$835,'Q4 Setup'!$C$11),"")</f>
        <v/>
      </c>
      <c r="H185" s="50">
        <f>IFERROR(SUMIFS('Q4 Daily Log'!$E$4:$E$835,'Q4 Daily Log'!$B$4:$B$835,"&gt;="&amp;DATE(2027,3,22),'Q4 Daily Log'!$B$4:$B$835,"&lt;="&amp;DATE(2027,3,26),'Q4 Daily Log'!$C$4:$C$835,'Q4 Setup'!$C$11),"")</f>
        <v>0</v>
      </c>
      <c r="I185" s="52">
        <f>IFERROR(SUMIFS('Q4 Daily Log'!$I$4:$I$835,'Q4 Daily Log'!$B$4:$B$835,"&gt;="&amp;DATE(2027,3,22),'Q4 Daily Log'!$B$4:$B$835,"&lt;="&amp;DATE(2027,3,26),'Q4 Daily Log'!$C$4:$C$835,'Q4 Setup'!$C$11),"")</f>
        <v>0</v>
      </c>
      <c r="J185" s="50">
        <f>IFERROR(SUMIFS('Q4 Daily Log'!$L$4:$L$835,'Q4 Daily Log'!$B$4:$B$835,"&gt;="&amp;DATE(2027,3,22),'Q4 Daily Log'!$B$4:$B$835,"&lt;="&amp;DATE(2027,3,26),'Q4 Daily Log'!$C$4:$C$835,'Q4 Setup'!$C$11),"")</f>
        <v>0</v>
      </c>
      <c r="K185" s="50">
        <f>IFERROR(SUMIFS('Q4 Daily Log'!$M$4:$M$835,'Q4 Daily Log'!$B$4:$B$835,"&gt;="&amp;DATE(2027,3,22),'Q4 Daily Log'!$B$4:$B$835,"&lt;="&amp;DATE(2027,3,26),'Q4 Daily Log'!$C$4:$C$835,'Q4 Setup'!$C$11),"")</f>
        <v>0</v>
      </c>
      <c r="L185" s="29">
        <f>IFERROR(SUMIFS('Q4 Daily Log'!$N$4:$N$835,'Q4 Daily Log'!$B$4:$B$835,"&gt;="&amp;DATE(2027,3,22),'Q4 Daily Log'!$B$4:$B$835,"&lt;="&amp;DATE(2027,3,26),'Q4 Daily Log'!$C$4:$C$835,'Q4 Setup'!$C$11),"")</f>
        <v>0</v>
      </c>
      <c r="M185" s="51" t="str">
        <f>IFERROR(SUMIFS('Q4 Daily Log'!$N$4:$N$835,'Q4 Daily Log'!$B$4:$B$835,"&gt;="&amp;DATE(2027,3,22),'Q4 Daily Log'!$B$4:$B$835,"&lt;="&amp;DATE(2027,3,26),'Q4 Daily Log'!$C$4:$C$835,'Q4 Setup'!$C$11)/SUMIFS('Q4 Daily Log'!$O$4:$O$835,'Q4 Daily Log'!$B$4:$B$835,"&gt;="&amp;DATE(2027,3,22),'Q4 Daily Log'!$B$4:$B$835,"&lt;="&amp;DATE(2027,3,26),'Q4 Daily Log'!$C$4:$C$835,'Q4 Setup'!$C$11),"" )</f>
        <v/>
      </c>
    </row>
    <row r="186" spans="2:13" ht="18.75" customHeight="1" x14ac:dyDescent="0.2">
      <c r="B186" s="53" t="s">
        <v>126</v>
      </c>
      <c r="C186" s="54" t="str">
        <f>'Q4 Setup'!$C$12</f>
        <v>Rep 6</v>
      </c>
      <c r="D186" s="55" t="str">
        <f>IFERROR(AVERAGEIFS('Q4 Daily Log'!$E$4:$E$835,'Q4 Daily Log'!$B$4:$B$835,"&gt;="&amp;DATE(2027,3,22),'Q4 Daily Log'!$B$4:$B$835,"&lt;="&amp;DATE(2027,3,26),'Q4 Daily Log'!$C$4:$C$835,'Q4 Setup'!$C$12),"")</f>
        <v/>
      </c>
      <c r="E186" s="56" t="str">
        <f>IFERROR(AVERAGEIFS('Q4 Daily Log'!$H$4:$H$835,'Q4 Daily Log'!$B$4:$B$835,"&gt;="&amp;DATE(2027,3,22),'Q4 Daily Log'!$B$4:$B$835,"&lt;="&amp;DATE(2027,3,26),'Q4 Daily Log'!$C$4:$C$835,'Q4 Setup'!$C$12),"")</f>
        <v/>
      </c>
      <c r="F186" s="57" t="str">
        <f>IFERROR(AVERAGEIFS('Q4 Daily Log'!$I$4:$I$835,'Q4 Daily Log'!$B$4:$B$835,"&gt;="&amp;DATE(2027,3,22),'Q4 Daily Log'!$B$4:$B$835,"&lt;="&amp;DATE(2027,3,26),'Q4 Daily Log'!$C$4:$C$835,'Q4 Setup'!$C$12),"")</f>
        <v/>
      </c>
      <c r="G186" s="56" t="str">
        <f>IFERROR(AVERAGEIFS('Q4 Daily Log'!$K$4:$K$835,'Q4 Daily Log'!$B$4:$B$835,"&gt;="&amp;DATE(2027,3,22),'Q4 Daily Log'!$B$4:$B$835,"&lt;="&amp;DATE(2027,3,26),'Q4 Daily Log'!$C$4:$C$835,'Q4 Setup'!$C$12),"")</f>
        <v/>
      </c>
      <c r="H186" s="55">
        <f>IFERROR(SUMIFS('Q4 Daily Log'!$E$4:$E$835,'Q4 Daily Log'!$B$4:$B$835,"&gt;="&amp;DATE(2027,3,22),'Q4 Daily Log'!$B$4:$B$835,"&lt;="&amp;DATE(2027,3,26),'Q4 Daily Log'!$C$4:$C$835,'Q4 Setup'!$C$12),"")</f>
        <v>0</v>
      </c>
      <c r="I186" s="57">
        <f>IFERROR(SUMIFS('Q4 Daily Log'!$I$4:$I$835,'Q4 Daily Log'!$B$4:$B$835,"&gt;="&amp;DATE(2027,3,22),'Q4 Daily Log'!$B$4:$B$835,"&lt;="&amp;DATE(2027,3,26),'Q4 Daily Log'!$C$4:$C$835,'Q4 Setup'!$C$12),"")</f>
        <v>0</v>
      </c>
      <c r="J186" s="55">
        <f>IFERROR(SUMIFS('Q4 Daily Log'!$L$4:$L$835,'Q4 Daily Log'!$B$4:$B$835,"&gt;="&amp;DATE(2027,3,22),'Q4 Daily Log'!$B$4:$B$835,"&lt;="&amp;DATE(2027,3,26),'Q4 Daily Log'!$C$4:$C$835,'Q4 Setup'!$C$12),"")</f>
        <v>0</v>
      </c>
      <c r="K186" s="55">
        <f>IFERROR(SUMIFS('Q4 Daily Log'!$M$4:$M$835,'Q4 Daily Log'!$B$4:$B$835,"&gt;="&amp;DATE(2027,3,22),'Q4 Daily Log'!$B$4:$B$835,"&lt;="&amp;DATE(2027,3,26),'Q4 Daily Log'!$C$4:$C$835,'Q4 Setup'!$C$12),"")</f>
        <v>0</v>
      </c>
      <c r="L186" s="29">
        <f>IFERROR(SUMIFS('Q4 Daily Log'!$N$4:$N$835,'Q4 Daily Log'!$B$4:$B$835,"&gt;="&amp;DATE(2027,3,22),'Q4 Daily Log'!$B$4:$B$835,"&lt;="&amp;DATE(2027,3,26),'Q4 Daily Log'!$C$4:$C$835,'Q4 Setup'!$C$12),"")</f>
        <v>0</v>
      </c>
      <c r="M186" s="56" t="str">
        <f>IFERROR(SUMIFS('Q4 Daily Log'!$N$4:$N$835,'Q4 Daily Log'!$B$4:$B$835,"&gt;="&amp;DATE(2027,3,22),'Q4 Daily Log'!$B$4:$B$835,"&lt;="&amp;DATE(2027,3,26),'Q4 Daily Log'!$C$4:$C$835,'Q4 Setup'!$C$12)/SUMIFS('Q4 Daily Log'!$O$4:$O$835,'Q4 Daily Log'!$B$4:$B$835,"&gt;="&amp;DATE(2027,3,22),'Q4 Daily Log'!$B$4:$B$835,"&lt;="&amp;DATE(2027,3,26),'Q4 Daily Log'!$C$4:$C$835,'Q4 Setup'!$C$12),"" )</f>
        <v/>
      </c>
    </row>
    <row r="187" spans="2:13" ht="18.75" customHeight="1" x14ac:dyDescent="0.2">
      <c r="B187" s="48" t="s">
        <v>126</v>
      </c>
      <c r="C187" s="49" t="str">
        <f>'Q4 Setup'!$C$13</f>
        <v>Rep 7</v>
      </c>
      <c r="D187" s="50" t="str">
        <f>IFERROR(AVERAGEIFS('Q4 Daily Log'!$E$4:$E$835,'Q4 Daily Log'!$B$4:$B$835,"&gt;="&amp;DATE(2027,3,22),'Q4 Daily Log'!$B$4:$B$835,"&lt;="&amp;DATE(2027,3,26),'Q4 Daily Log'!$C$4:$C$835,'Q4 Setup'!$C$13),"")</f>
        <v/>
      </c>
      <c r="E187" s="51" t="str">
        <f>IFERROR(AVERAGEIFS('Q4 Daily Log'!$H$4:$H$835,'Q4 Daily Log'!$B$4:$B$835,"&gt;="&amp;DATE(2027,3,22),'Q4 Daily Log'!$B$4:$B$835,"&lt;="&amp;DATE(2027,3,26),'Q4 Daily Log'!$C$4:$C$835,'Q4 Setup'!$C$13),"")</f>
        <v/>
      </c>
      <c r="F187" s="52" t="str">
        <f>IFERROR(AVERAGEIFS('Q4 Daily Log'!$I$4:$I$835,'Q4 Daily Log'!$B$4:$B$835,"&gt;="&amp;DATE(2027,3,22),'Q4 Daily Log'!$B$4:$B$835,"&lt;="&amp;DATE(2027,3,26),'Q4 Daily Log'!$C$4:$C$835,'Q4 Setup'!$C$13),"")</f>
        <v/>
      </c>
      <c r="G187" s="51" t="str">
        <f>IFERROR(AVERAGEIFS('Q4 Daily Log'!$K$4:$K$835,'Q4 Daily Log'!$B$4:$B$835,"&gt;="&amp;DATE(2027,3,22),'Q4 Daily Log'!$B$4:$B$835,"&lt;="&amp;DATE(2027,3,26),'Q4 Daily Log'!$C$4:$C$835,'Q4 Setup'!$C$13),"")</f>
        <v/>
      </c>
      <c r="H187" s="50">
        <f>IFERROR(SUMIFS('Q4 Daily Log'!$E$4:$E$835,'Q4 Daily Log'!$B$4:$B$835,"&gt;="&amp;DATE(2027,3,22),'Q4 Daily Log'!$B$4:$B$835,"&lt;="&amp;DATE(2027,3,26),'Q4 Daily Log'!$C$4:$C$835,'Q4 Setup'!$C$13),"")</f>
        <v>0</v>
      </c>
      <c r="I187" s="52">
        <f>IFERROR(SUMIFS('Q4 Daily Log'!$I$4:$I$835,'Q4 Daily Log'!$B$4:$B$835,"&gt;="&amp;DATE(2027,3,22),'Q4 Daily Log'!$B$4:$B$835,"&lt;="&amp;DATE(2027,3,26),'Q4 Daily Log'!$C$4:$C$835,'Q4 Setup'!$C$13),"")</f>
        <v>0</v>
      </c>
      <c r="J187" s="50">
        <f>IFERROR(SUMIFS('Q4 Daily Log'!$L$4:$L$835,'Q4 Daily Log'!$B$4:$B$835,"&gt;="&amp;DATE(2027,3,22),'Q4 Daily Log'!$B$4:$B$835,"&lt;="&amp;DATE(2027,3,26),'Q4 Daily Log'!$C$4:$C$835,'Q4 Setup'!$C$13),"")</f>
        <v>0</v>
      </c>
      <c r="K187" s="50">
        <f>IFERROR(SUMIFS('Q4 Daily Log'!$M$4:$M$835,'Q4 Daily Log'!$B$4:$B$835,"&gt;="&amp;DATE(2027,3,22),'Q4 Daily Log'!$B$4:$B$835,"&lt;="&amp;DATE(2027,3,26),'Q4 Daily Log'!$C$4:$C$835,'Q4 Setup'!$C$13),"")</f>
        <v>0</v>
      </c>
      <c r="L187" s="29">
        <f>IFERROR(SUMIFS('Q4 Daily Log'!$N$4:$N$835,'Q4 Daily Log'!$B$4:$B$835,"&gt;="&amp;DATE(2027,3,22),'Q4 Daily Log'!$B$4:$B$835,"&lt;="&amp;DATE(2027,3,26),'Q4 Daily Log'!$C$4:$C$835,'Q4 Setup'!$C$13),"")</f>
        <v>0</v>
      </c>
      <c r="M187" s="51" t="str">
        <f>IFERROR(SUMIFS('Q4 Daily Log'!$N$4:$N$835,'Q4 Daily Log'!$B$4:$B$835,"&gt;="&amp;DATE(2027,3,22),'Q4 Daily Log'!$B$4:$B$835,"&lt;="&amp;DATE(2027,3,26),'Q4 Daily Log'!$C$4:$C$835,'Q4 Setup'!$C$13)/SUMIFS('Q4 Daily Log'!$O$4:$O$835,'Q4 Daily Log'!$B$4:$B$835,"&gt;="&amp;DATE(2027,3,22),'Q4 Daily Log'!$B$4:$B$835,"&lt;="&amp;DATE(2027,3,26),'Q4 Daily Log'!$C$4:$C$835,'Q4 Setup'!$C$13),"" )</f>
        <v/>
      </c>
    </row>
    <row r="188" spans="2:13" ht="18.75" customHeight="1" x14ac:dyDescent="0.2">
      <c r="B188" s="53" t="s">
        <v>126</v>
      </c>
      <c r="C188" s="54" t="str">
        <f>'Q4 Setup'!$C$14</f>
        <v>Rep 8</v>
      </c>
      <c r="D188" s="55" t="str">
        <f>IFERROR(AVERAGEIFS('Q4 Daily Log'!$E$4:$E$835,'Q4 Daily Log'!$B$4:$B$835,"&gt;="&amp;DATE(2027,3,22),'Q4 Daily Log'!$B$4:$B$835,"&lt;="&amp;DATE(2027,3,26),'Q4 Daily Log'!$C$4:$C$835,'Q4 Setup'!$C$14),"")</f>
        <v/>
      </c>
      <c r="E188" s="56" t="str">
        <f>IFERROR(AVERAGEIFS('Q4 Daily Log'!$H$4:$H$835,'Q4 Daily Log'!$B$4:$B$835,"&gt;="&amp;DATE(2027,3,22),'Q4 Daily Log'!$B$4:$B$835,"&lt;="&amp;DATE(2027,3,26),'Q4 Daily Log'!$C$4:$C$835,'Q4 Setup'!$C$14),"")</f>
        <v/>
      </c>
      <c r="F188" s="57" t="str">
        <f>IFERROR(AVERAGEIFS('Q4 Daily Log'!$I$4:$I$835,'Q4 Daily Log'!$B$4:$B$835,"&gt;="&amp;DATE(2027,3,22),'Q4 Daily Log'!$B$4:$B$835,"&lt;="&amp;DATE(2027,3,26),'Q4 Daily Log'!$C$4:$C$835,'Q4 Setup'!$C$14),"")</f>
        <v/>
      </c>
      <c r="G188" s="56" t="str">
        <f>IFERROR(AVERAGEIFS('Q4 Daily Log'!$K$4:$K$835,'Q4 Daily Log'!$B$4:$B$835,"&gt;="&amp;DATE(2027,3,22),'Q4 Daily Log'!$B$4:$B$835,"&lt;="&amp;DATE(2027,3,26),'Q4 Daily Log'!$C$4:$C$835,'Q4 Setup'!$C$14),"")</f>
        <v/>
      </c>
      <c r="H188" s="55">
        <f>IFERROR(SUMIFS('Q4 Daily Log'!$E$4:$E$835,'Q4 Daily Log'!$B$4:$B$835,"&gt;="&amp;DATE(2027,3,22),'Q4 Daily Log'!$B$4:$B$835,"&lt;="&amp;DATE(2027,3,26),'Q4 Daily Log'!$C$4:$C$835,'Q4 Setup'!$C$14),"")</f>
        <v>0</v>
      </c>
      <c r="I188" s="57">
        <f>IFERROR(SUMIFS('Q4 Daily Log'!$I$4:$I$835,'Q4 Daily Log'!$B$4:$B$835,"&gt;="&amp;DATE(2027,3,22),'Q4 Daily Log'!$B$4:$B$835,"&lt;="&amp;DATE(2027,3,26),'Q4 Daily Log'!$C$4:$C$835,'Q4 Setup'!$C$14),"")</f>
        <v>0</v>
      </c>
      <c r="J188" s="55">
        <f>IFERROR(SUMIFS('Q4 Daily Log'!$L$4:$L$835,'Q4 Daily Log'!$B$4:$B$835,"&gt;="&amp;DATE(2027,3,22),'Q4 Daily Log'!$B$4:$B$835,"&lt;="&amp;DATE(2027,3,26),'Q4 Daily Log'!$C$4:$C$835,'Q4 Setup'!$C$14),"")</f>
        <v>0</v>
      </c>
      <c r="K188" s="55">
        <f>IFERROR(SUMIFS('Q4 Daily Log'!$M$4:$M$835,'Q4 Daily Log'!$B$4:$B$835,"&gt;="&amp;DATE(2027,3,22),'Q4 Daily Log'!$B$4:$B$835,"&lt;="&amp;DATE(2027,3,26),'Q4 Daily Log'!$C$4:$C$835,'Q4 Setup'!$C$14),"")</f>
        <v>0</v>
      </c>
      <c r="L188" s="29">
        <f>IFERROR(SUMIFS('Q4 Daily Log'!$N$4:$N$835,'Q4 Daily Log'!$B$4:$B$835,"&gt;="&amp;DATE(2027,3,22),'Q4 Daily Log'!$B$4:$B$835,"&lt;="&amp;DATE(2027,3,26),'Q4 Daily Log'!$C$4:$C$835,'Q4 Setup'!$C$14),"")</f>
        <v>0</v>
      </c>
      <c r="M188" s="56" t="str">
        <f>IFERROR(SUMIFS('Q4 Daily Log'!$N$4:$N$835,'Q4 Daily Log'!$B$4:$B$835,"&gt;="&amp;DATE(2027,3,22),'Q4 Daily Log'!$B$4:$B$835,"&lt;="&amp;DATE(2027,3,26),'Q4 Daily Log'!$C$4:$C$835,'Q4 Setup'!$C$14)/SUMIFS('Q4 Daily Log'!$O$4:$O$835,'Q4 Daily Log'!$B$4:$B$835,"&gt;="&amp;DATE(2027,3,22),'Q4 Daily Log'!$B$4:$B$835,"&lt;="&amp;DATE(2027,3,26),'Q4 Daily Log'!$C$4:$C$835,'Q4 Setup'!$C$14),"" )</f>
        <v/>
      </c>
    </row>
    <row r="189" spans="2:13" ht="18.75" customHeight="1" x14ac:dyDescent="0.2">
      <c r="B189" s="48" t="s">
        <v>126</v>
      </c>
      <c r="C189" s="49" t="str">
        <f>'Q4 Setup'!$C$15</f>
        <v>Rep 9</v>
      </c>
      <c r="D189" s="50" t="str">
        <f>IFERROR(AVERAGEIFS('Q4 Daily Log'!$E$4:$E$835,'Q4 Daily Log'!$B$4:$B$835,"&gt;="&amp;DATE(2027,3,22),'Q4 Daily Log'!$B$4:$B$835,"&lt;="&amp;DATE(2027,3,26),'Q4 Daily Log'!$C$4:$C$835,'Q4 Setup'!$C$15),"")</f>
        <v/>
      </c>
      <c r="E189" s="51" t="str">
        <f>IFERROR(AVERAGEIFS('Q4 Daily Log'!$H$4:$H$835,'Q4 Daily Log'!$B$4:$B$835,"&gt;="&amp;DATE(2027,3,22),'Q4 Daily Log'!$B$4:$B$835,"&lt;="&amp;DATE(2027,3,26),'Q4 Daily Log'!$C$4:$C$835,'Q4 Setup'!$C$15),"")</f>
        <v/>
      </c>
      <c r="F189" s="52" t="str">
        <f>IFERROR(AVERAGEIFS('Q4 Daily Log'!$I$4:$I$835,'Q4 Daily Log'!$B$4:$B$835,"&gt;="&amp;DATE(2027,3,22),'Q4 Daily Log'!$B$4:$B$835,"&lt;="&amp;DATE(2027,3,26),'Q4 Daily Log'!$C$4:$C$835,'Q4 Setup'!$C$15),"")</f>
        <v/>
      </c>
      <c r="G189" s="51" t="str">
        <f>IFERROR(AVERAGEIFS('Q4 Daily Log'!$K$4:$K$835,'Q4 Daily Log'!$B$4:$B$835,"&gt;="&amp;DATE(2027,3,22),'Q4 Daily Log'!$B$4:$B$835,"&lt;="&amp;DATE(2027,3,26),'Q4 Daily Log'!$C$4:$C$835,'Q4 Setup'!$C$15),"")</f>
        <v/>
      </c>
      <c r="H189" s="50">
        <f>IFERROR(SUMIFS('Q4 Daily Log'!$E$4:$E$835,'Q4 Daily Log'!$B$4:$B$835,"&gt;="&amp;DATE(2027,3,22),'Q4 Daily Log'!$B$4:$B$835,"&lt;="&amp;DATE(2027,3,26),'Q4 Daily Log'!$C$4:$C$835,'Q4 Setup'!$C$15),"")</f>
        <v>0</v>
      </c>
      <c r="I189" s="52">
        <f>IFERROR(SUMIFS('Q4 Daily Log'!$I$4:$I$835,'Q4 Daily Log'!$B$4:$B$835,"&gt;="&amp;DATE(2027,3,22),'Q4 Daily Log'!$B$4:$B$835,"&lt;="&amp;DATE(2027,3,26),'Q4 Daily Log'!$C$4:$C$835,'Q4 Setup'!$C$15),"")</f>
        <v>0</v>
      </c>
      <c r="J189" s="50">
        <f>IFERROR(SUMIFS('Q4 Daily Log'!$L$4:$L$835,'Q4 Daily Log'!$B$4:$B$835,"&gt;="&amp;DATE(2027,3,22),'Q4 Daily Log'!$B$4:$B$835,"&lt;="&amp;DATE(2027,3,26),'Q4 Daily Log'!$C$4:$C$835,'Q4 Setup'!$C$15),"")</f>
        <v>0</v>
      </c>
      <c r="K189" s="50">
        <f>IFERROR(SUMIFS('Q4 Daily Log'!$M$4:$M$835,'Q4 Daily Log'!$B$4:$B$835,"&gt;="&amp;DATE(2027,3,22),'Q4 Daily Log'!$B$4:$B$835,"&lt;="&amp;DATE(2027,3,26),'Q4 Daily Log'!$C$4:$C$835,'Q4 Setup'!$C$15),"")</f>
        <v>0</v>
      </c>
      <c r="L189" s="29">
        <f>IFERROR(SUMIFS('Q4 Daily Log'!$N$4:$N$835,'Q4 Daily Log'!$B$4:$B$835,"&gt;="&amp;DATE(2027,3,22),'Q4 Daily Log'!$B$4:$B$835,"&lt;="&amp;DATE(2027,3,26),'Q4 Daily Log'!$C$4:$C$835,'Q4 Setup'!$C$15),"")</f>
        <v>0</v>
      </c>
      <c r="M189" s="51" t="str">
        <f>IFERROR(SUMIFS('Q4 Daily Log'!$N$4:$N$835,'Q4 Daily Log'!$B$4:$B$835,"&gt;="&amp;DATE(2027,3,22),'Q4 Daily Log'!$B$4:$B$835,"&lt;="&amp;DATE(2027,3,26),'Q4 Daily Log'!$C$4:$C$835,'Q4 Setup'!$C$15)/SUMIFS('Q4 Daily Log'!$O$4:$O$835,'Q4 Daily Log'!$B$4:$B$835,"&gt;="&amp;DATE(2027,3,22),'Q4 Daily Log'!$B$4:$B$835,"&lt;="&amp;DATE(2027,3,26),'Q4 Daily Log'!$C$4:$C$835,'Q4 Setup'!$C$15),"" )</f>
        <v/>
      </c>
    </row>
    <row r="190" spans="2:13" ht="18.75" customHeight="1" x14ac:dyDescent="0.2">
      <c r="B190" s="53" t="s">
        <v>126</v>
      </c>
      <c r="C190" s="54" t="str">
        <f>'Q4 Setup'!$C$16</f>
        <v>Rep 10</v>
      </c>
      <c r="D190" s="55" t="str">
        <f>IFERROR(AVERAGEIFS('Q4 Daily Log'!$E$4:$E$835,'Q4 Daily Log'!$B$4:$B$835,"&gt;="&amp;DATE(2027,3,22),'Q4 Daily Log'!$B$4:$B$835,"&lt;="&amp;DATE(2027,3,26),'Q4 Daily Log'!$C$4:$C$835,'Q4 Setup'!$C$16),"")</f>
        <v/>
      </c>
      <c r="E190" s="56" t="str">
        <f>IFERROR(AVERAGEIFS('Q4 Daily Log'!$H$4:$H$835,'Q4 Daily Log'!$B$4:$B$835,"&gt;="&amp;DATE(2027,3,22),'Q4 Daily Log'!$B$4:$B$835,"&lt;="&amp;DATE(2027,3,26),'Q4 Daily Log'!$C$4:$C$835,'Q4 Setup'!$C$16),"")</f>
        <v/>
      </c>
      <c r="F190" s="57" t="str">
        <f>IFERROR(AVERAGEIFS('Q4 Daily Log'!$I$4:$I$835,'Q4 Daily Log'!$B$4:$B$835,"&gt;="&amp;DATE(2027,3,22),'Q4 Daily Log'!$B$4:$B$835,"&lt;="&amp;DATE(2027,3,26),'Q4 Daily Log'!$C$4:$C$835,'Q4 Setup'!$C$16),"")</f>
        <v/>
      </c>
      <c r="G190" s="56" t="str">
        <f>IFERROR(AVERAGEIFS('Q4 Daily Log'!$K$4:$K$835,'Q4 Daily Log'!$B$4:$B$835,"&gt;="&amp;DATE(2027,3,22),'Q4 Daily Log'!$B$4:$B$835,"&lt;="&amp;DATE(2027,3,26),'Q4 Daily Log'!$C$4:$C$835,'Q4 Setup'!$C$16),"")</f>
        <v/>
      </c>
      <c r="H190" s="55">
        <f>IFERROR(SUMIFS('Q4 Daily Log'!$E$4:$E$835,'Q4 Daily Log'!$B$4:$B$835,"&gt;="&amp;DATE(2027,3,22),'Q4 Daily Log'!$B$4:$B$835,"&lt;="&amp;DATE(2027,3,26),'Q4 Daily Log'!$C$4:$C$835,'Q4 Setup'!$C$16),"")</f>
        <v>0</v>
      </c>
      <c r="I190" s="57">
        <f>IFERROR(SUMIFS('Q4 Daily Log'!$I$4:$I$835,'Q4 Daily Log'!$B$4:$B$835,"&gt;="&amp;DATE(2027,3,22),'Q4 Daily Log'!$B$4:$B$835,"&lt;="&amp;DATE(2027,3,26),'Q4 Daily Log'!$C$4:$C$835,'Q4 Setup'!$C$16),"")</f>
        <v>0</v>
      </c>
      <c r="J190" s="55">
        <f>IFERROR(SUMIFS('Q4 Daily Log'!$L$4:$L$835,'Q4 Daily Log'!$B$4:$B$835,"&gt;="&amp;DATE(2027,3,22),'Q4 Daily Log'!$B$4:$B$835,"&lt;="&amp;DATE(2027,3,26),'Q4 Daily Log'!$C$4:$C$835,'Q4 Setup'!$C$16),"")</f>
        <v>0</v>
      </c>
      <c r="K190" s="55">
        <f>IFERROR(SUMIFS('Q4 Daily Log'!$M$4:$M$835,'Q4 Daily Log'!$B$4:$B$835,"&gt;="&amp;DATE(2027,3,22),'Q4 Daily Log'!$B$4:$B$835,"&lt;="&amp;DATE(2027,3,26),'Q4 Daily Log'!$C$4:$C$835,'Q4 Setup'!$C$16),"")</f>
        <v>0</v>
      </c>
      <c r="L190" s="29">
        <f>IFERROR(SUMIFS('Q4 Daily Log'!$N$4:$N$835,'Q4 Daily Log'!$B$4:$B$835,"&gt;="&amp;DATE(2027,3,22),'Q4 Daily Log'!$B$4:$B$835,"&lt;="&amp;DATE(2027,3,26),'Q4 Daily Log'!$C$4:$C$835,'Q4 Setup'!$C$16),"")</f>
        <v>0</v>
      </c>
      <c r="M190" s="56" t="str">
        <f>IFERROR(SUMIFS('Q4 Daily Log'!$N$4:$N$835,'Q4 Daily Log'!$B$4:$B$835,"&gt;="&amp;DATE(2027,3,22),'Q4 Daily Log'!$B$4:$B$835,"&lt;="&amp;DATE(2027,3,26),'Q4 Daily Log'!$C$4:$C$835,'Q4 Setup'!$C$16)/SUMIFS('Q4 Daily Log'!$O$4:$O$835,'Q4 Daily Log'!$B$4:$B$835,"&gt;="&amp;DATE(2027,3,22),'Q4 Daily Log'!$B$4:$B$835,"&lt;="&amp;DATE(2027,3,26),'Q4 Daily Log'!$C$4:$C$835,'Q4 Setup'!$C$16),"" )</f>
        <v/>
      </c>
    </row>
    <row r="191" spans="2:13" ht="18.75" customHeight="1" x14ac:dyDescent="0.2">
      <c r="B191" s="48" t="s">
        <v>126</v>
      </c>
      <c r="C191" s="49">
        <f>'Q4 Setup'!$C$17</f>
        <v>0</v>
      </c>
      <c r="D191" s="50" t="str">
        <f>IFERROR(AVERAGEIFS('Q4 Daily Log'!$E$4:$E$835,'Q4 Daily Log'!$B$4:$B$835,"&gt;="&amp;DATE(2027,3,22),'Q4 Daily Log'!$B$4:$B$835,"&lt;="&amp;DATE(2027,3,26),'Q4 Daily Log'!$C$4:$C$835,'Q4 Setup'!$C$17),"")</f>
        <v/>
      </c>
      <c r="E191" s="51" t="str">
        <f>IFERROR(AVERAGEIFS('Q4 Daily Log'!$H$4:$H$835,'Q4 Daily Log'!$B$4:$B$835,"&gt;="&amp;DATE(2027,3,22),'Q4 Daily Log'!$B$4:$B$835,"&lt;="&amp;DATE(2027,3,26),'Q4 Daily Log'!$C$4:$C$835,'Q4 Setup'!$C$17),"")</f>
        <v/>
      </c>
      <c r="F191" s="52" t="str">
        <f>IFERROR(AVERAGEIFS('Q4 Daily Log'!$I$4:$I$835,'Q4 Daily Log'!$B$4:$B$835,"&gt;="&amp;DATE(2027,3,22),'Q4 Daily Log'!$B$4:$B$835,"&lt;="&amp;DATE(2027,3,26),'Q4 Daily Log'!$C$4:$C$835,'Q4 Setup'!$C$17),"")</f>
        <v/>
      </c>
      <c r="G191" s="51" t="str">
        <f>IFERROR(AVERAGEIFS('Q4 Daily Log'!$K$4:$K$835,'Q4 Daily Log'!$B$4:$B$835,"&gt;="&amp;DATE(2027,3,22),'Q4 Daily Log'!$B$4:$B$835,"&lt;="&amp;DATE(2027,3,26),'Q4 Daily Log'!$C$4:$C$835,'Q4 Setup'!$C$17),"")</f>
        <v/>
      </c>
      <c r="H191" s="50">
        <f>IFERROR(SUMIFS('Q4 Daily Log'!$E$4:$E$835,'Q4 Daily Log'!$B$4:$B$835,"&gt;="&amp;DATE(2027,3,22),'Q4 Daily Log'!$B$4:$B$835,"&lt;="&amp;DATE(2027,3,26),'Q4 Daily Log'!$C$4:$C$835,'Q4 Setup'!$C$17),"")</f>
        <v>0</v>
      </c>
      <c r="I191" s="52">
        <f>IFERROR(SUMIFS('Q4 Daily Log'!$I$4:$I$835,'Q4 Daily Log'!$B$4:$B$835,"&gt;="&amp;DATE(2027,3,22),'Q4 Daily Log'!$B$4:$B$835,"&lt;="&amp;DATE(2027,3,26),'Q4 Daily Log'!$C$4:$C$835,'Q4 Setup'!$C$17),"")</f>
        <v>0</v>
      </c>
      <c r="J191" s="50">
        <f>IFERROR(SUMIFS('Q4 Daily Log'!$L$4:$L$835,'Q4 Daily Log'!$B$4:$B$835,"&gt;="&amp;DATE(2027,3,22),'Q4 Daily Log'!$B$4:$B$835,"&lt;="&amp;DATE(2027,3,26),'Q4 Daily Log'!$C$4:$C$835,'Q4 Setup'!$C$17),"")</f>
        <v>0</v>
      </c>
      <c r="K191" s="50">
        <f>IFERROR(SUMIFS('Q4 Daily Log'!$M$4:$M$835,'Q4 Daily Log'!$B$4:$B$835,"&gt;="&amp;DATE(2027,3,22),'Q4 Daily Log'!$B$4:$B$835,"&lt;="&amp;DATE(2027,3,26),'Q4 Daily Log'!$C$4:$C$835,'Q4 Setup'!$C$17),"")</f>
        <v>0</v>
      </c>
      <c r="L191" s="29">
        <f>IFERROR(SUMIFS('Q4 Daily Log'!$N$4:$N$835,'Q4 Daily Log'!$B$4:$B$835,"&gt;="&amp;DATE(2027,3,22),'Q4 Daily Log'!$B$4:$B$835,"&lt;="&amp;DATE(2027,3,26),'Q4 Daily Log'!$C$4:$C$835,'Q4 Setup'!$C$17),"")</f>
        <v>0</v>
      </c>
      <c r="M191" s="51" t="str">
        <f>IFERROR(SUMIFS('Q4 Daily Log'!$N$4:$N$835,'Q4 Daily Log'!$B$4:$B$835,"&gt;="&amp;DATE(2027,3,22),'Q4 Daily Log'!$B$4:$B$835,"&lt;="&amp;DATE(2027,3,26),'Q4 Daily Log'!$C$4:$C$835,'Q4 Setup'!$C$17)/SUMIFS('Q4 Daily Log'!$O$4:$O$835,'Q4 Daily Log'!$B$4:$B$835,"&gt;="&amp;DATE(2027,3,22),'Q4 Daily Log'!$B$4:$B$835,"&lt;="&amp;DATE(2027,3,26),'Q4 Daily Log'!$C$4:$C$835,'Q4 Setup'!$C$17),"" )</f>
        <v/>
      </c>
    </row>
    <row r="192" spans="2:13" ht="18.75" customHeight="1" x14ac:dyDescent="0.2">
      <c r="B192" s="53" t="s">
        <v>126</v>
      </c>
      <c r="C192" s="54">
        <f>'Q4 Setup'!$C$18</f>
        <v>0</v>
      </c>
      <c r="D192" s="55" t="str">
        <f>IFERROR(AVERAGEIFS('Q4 Daily Log'!$E$4:$E$835,'Q4 Daily Log'!$B$4:$B$835,"&gt;="&amp;DATE(2027,3,22),'Q4 Daily Log'!$B$4:$B$835,"&lt;="&amp;DATE(2027,3,26),'Q4 Daily Log'!$C$4:$C$835,'Q4 Setup'!$C$18),"")</f>
        <v/>
      </c>
      <c r="E192" s="56" t="str">
        <f>IFERROR(AVERAGEIFS('Q4 Daily Log'!$H$4:$H$835,'Q4 Daily Log'!$B$4:$B$835,"&gt;="&amp;DATE(2027,3,22),'Q4 Daily Log'!$B$4:$B$835,"&lt;="&amp;DATE(2027,3,26),'Q4 Daily Log'!$C$4:$C$835,'Q4 Setup'!$C$18),"")</f>
        <v/>
      </c>
      <c r="F192" s="57" t="str">
        <f>IFERROR(AVERAGEIFS('Q4 Daily Log'!$I$4:$I$835,'Q4 Daily Log'!$B$4:$B$835,"&gt;="&amp;DATE(2027,3,22),'Q4 Daily Log'!$B$4:$B$835,"&lt;="&amp;DATE(2027,3,26),'Q4 Daily Log'!$C$4:$C$835,'Q4 Setup'!$C$18),"")</f>
        <v/>
      </c>
      <c r="G192" s="56" t="str">
        <f>IFERROR(AVERAGEIFS('Q4 Daily Log'!$K$4:$K$835,'Q4 Daily Log'!$B$4:$B$835,"&gt;="&amp;DATE(2027,3,22),'Q4 Daily Log'!$B$4:$B$835,"&lt;="&amp;DATE(2027,3,26),'Q4 Daily Log'!$C$4:$C$835,'Q4 Setup'!$C$18),"")</f>
        <v/>
      </c>
      <c r="H192" s="55">
        <f>IFERROR(SUMIFS('Q4 Daily Log'!$E$4:$E$835,'Q4 Daily Log'!$B$4:$B$835,"&gt;="&amp;DATE(2027,3,22),'Q4 Daily Log'!$B$4:$B$835,"&lt;="&amp;DATE(2027,3,26),'Q4 Daily Log'!$C$4:$C$835,'Q4 Setup'!$C$18),"")</f>
        <v>0</v>
      </c>
      <c r="I192" s="57">
        <f>IFERROR(SUMIFS('Q4 Daily Log'!$I$4:$I$835,'Q4 Daily Log'!$B$4:$B$835,"&gt;="&amp;DATE(2027,3,22),'Q4 Daily Log'!$B$4:$B$835,"&lt;="&amp;DATE(2027,3,26),'Q4 Daily Log'!$C$4:$C$835,'Q4 Setup'!$C$18),"")</f>
        <v>0</v>
      </c>
      <c r="J192" s="55">
        <f>IFERROR(SUMIFS('Q4 Daily Log'!$L$4:$L$835,'Q4 Daily Log'!$B$4:$B$835,"&gt;="&amp;DATE(2027,3,22),'Q4 Daily Log'!$B$4:$B$835,"&lt;="&amp;DATE(2027,3,26),'Q4 Daily Log'!$C$4:$C$835,'Q4 Setup'!$C$18),"")</f>
        <v>0</v>
      </c>
      <c r="K192" s="55">
        <f>IFERROR(SUMIFS('Q4 Daily Log'!$M$4:$M$835,'Q4 Daily Log'!$B$4:$B$835,"&gt;="&amp;DATE(2027,3,22),'Q4 Daily Log'!$B$4:$B$835,"&lt;="&amp;DATE(2027,3,26),'Q4 Daily Log'!$C$4:$C$835,'Q4 Setup'!$C$18),"")</f>
        <v>0</v>
      </c>
      <c r="L192" s="29">
        <f>IFERROR(SUMIFS('Q4 Daily Log'!$N$4:$N$835,'Q4 Daily Log'!$B$4:$B$835,"&gt;="&amp;DATE(2027,3,22),'Q4 Daily Log'!$B$4:$B$835,"&lt;="&amp;DATE(2027,3,26),'Q4 Daily Log'!$C$4:$C$835,'Q4 Setup'!$C$18),"")</f>
        <v>0</v>
      </c>
      <c r="M192" s="56" t="str">
        <f>IFERROR(SUMIFS('Q4 Daily Log'!$N$4:$N$835,'Q4 Daily Log'!$B$4:$B$835,"&gt;="&amp;DATE(2027,3,22),'Q4 Daily Log'!$B$4:$B$835,"&lt;="&amp;DATE(2027,3,26),'Q4 Daily Log'!$C$4:$C$835,'Q4 Setup'!$C$18)/SUMIFS('Q4 Daily Log'!$O$4:$O$835,'Q4 Daily Log'!$B$4:$B$835,"&gt;="&amp;DATE(2027,3,22),'Q4 Daily Log'!$B$4:$B$835,"&lt;="&amp;DATE(2027,3,26),'Q4 Daily Log'!$C$4:$C$835,'Q4 Setup'!$C$18),"" )</f>
        <v/>
      </c>
    </row>
    <row r="193" spans="2:13" ht="18.75" customHeight="1" x14ac:dyDescent="0.2">
      <c r="B193" s="101" t="s">
        <v>127</v>
      </c>
      <c r="C193" s="101"/>
      <c r="D193" s="85" t="str">
        <f>IFERROR(AVERAGE(D181:D192),"")</f>
        <v/>
      </c>
      <c r="E193" s="86" t="str">
        <f>IFERROR(AVERAGE(E181:E192),"")</f>
        <v/>
      </c>
      <c r="F193" s="87" t="str">
        <f>IFERROR(AVERAGE(F181:F192),"")</f>
        <v/>
      </c>
      <c r="G193" s="86" t="str">
        <f>IFERROR(AVERAGE(G181:G192),"")</f>
        <v/>
      </c>
      <c r="H193" s="85">
        <f>IFERROR(SUM(H181:H192),"")</f>
        <v>0</v>
      </c>
      <c r="I193" s="88">
        <f>IFERROR(SUM(I181:I192),"")</f>
        <v>0</v>
      </c>
      <c r="J193" s="85">
        <f>IFERROR(SUM(J181:J192),"")</f>
        <v>0</v>
      </c>
      <c r="K193" s="85">
        <f>IFERROR(SUM(K181:K192),"")</f>
        <v>0</v>
      </c>
      <c r="L193" s="89">
        <f>IFERROR(SUM(L181:L192),"")</f>
        <v>0</v>
      </c>
      <c r="M193" s="86" t="str">
        <f>IFERROR(AVERAGE(M181:M192),"")</f>
        <v/>
      </c>
    </row>
    <row r="194" spans="2:13" ht="7.5" customHeight="1" x14ac:dyDescent="0.2"/>
    <row r="195" spans="2:13" ht="25.5" customHeight="1" x14ac:dyDescent="0.2">
      <c r="B195" s="100" t="s">
        <v>174</v>
      </c>
      <c r="C195" s="100"/>
      <c r="D195" s="83">
        <v>46475</v>
      </c>
      <c r="E195" s="83">
        <v>46477</v>
      </c>
      <c r="F195" s="84"/>
      <c r="G195" s="84"/>
      <c r="H195" s="84"/>
      <c r="I195" s="84"/>
      <c r="J195" s="84"/>
      <c r="K195" s="84"/>
      <c r="L195" s="84"/>
      <c r="M195" s="84"/>
    </row>
    <row r="196" spans="2:13" ht="36" customHeight="1" x14ac:dyDescent="0.2">
      <c r="B196" s="47" t="s">
        <v>60</v>
      </c>
      <c r="C196" s="47" t="s">
        <v>24</v>
      </c>
      <c r="D196" s="47" t="s">
        <v>61</v>
      </c>
      <c r="E196" s="47" t="s">
        <v>62</v>
      </c>
      <c r="F196" s="47" t="s">
        <v>63</v>
      </c>
      <c r="G196" s="47" t="s">
        <v>64</v>
      </c>
      <c r="H196" s="47" t="s">
        <v>65</v>
      </c>
      <c r="I196" s="47" t="s">
        <v>66</v>
      </c>
      <c r="J196" s="47" t="s">
        <v>67</v>
      </c>
      <c r="K196" s="47" t="s">
        <v>68</v>
      </c>
      <c r="L196" s="47" t="s">
        <v>69</v>
      </c>
      <c r="M196" s="47" t="s">
        <v>70</v>
      </c>
    </row>
    <row r="197" spans="2:13" ht="18.75" customHeight="1" x14ac:dyDescent="0.2">
      <c r="B197" s="48" t="s">
        <v>129</v>
      </c>
      <c r="C197" s="49" t="str">
        <f>'Q4 Setup'!$C$7</f>
        <v>Rep 1</v>
      </c>
      <c r="D197" s="50" t="str">
        <f>IFERROR(AVERAGEIFS('Q4 Daily Log'!$E$4:$E$835,'Q4 Daily Log'!$B$4:$B$835,"&gt;="&amp;DATE(2027,3,29),'Q4 Daily Log'!$B$4:$B$835,"&lt;="&amp;DATE(2027,3,31),'Q4 Daily Log'!$C$4:$C$835,'Q4 Setup'!$C$7),"")</f>
        <v/>
      </c>
      <c r="E197" s="51" t="str">
        <f>IFERROR(AVERAGEIFS('Q4 Daily Log'!$H$4:$H$835,'Q4 Daily Log'!$B$4:$B$835,"&gt;="&amp;DATE(2027,3,29),'Q4 Daily Log'!$B$4:$B$835,"&lt;="&amp;DATE(2027,3,31),'Q4 Daily Log'!$C$4:$C$835,'Q4 Setup'!$C$7),"")</f>
        <v/>
      </c>
      <c r="F197" s="52" t="str">
        <f>IFERROR(AVERAGEIFS('Q4 Daily Log'!$I$4:$I$835,'Q4 Daily Log'!$B$4:$B$835,"&gt;="&amp;DATE(2027,3,29),'Q4 Daily Log'!$B$4:$B$835,"&lt;="&amp;DATE(2027,3,31),'Q4 Daily Log'!$C$4:$C$835,'Q4 Setup'!$C$7),"")</f>
        <v/>
      </c>
      <c r="G197" s="51" t="str">
        <f>IFERROR(AVERAGEIFS('Q4 Daily Log'!$K$4:$K$835,'Q4 Daily Log'!$B$4:$B$835,"&gt;="&amp;DATE(2027,3,29),'Q4 Daily Log'!$B$4:$B$835,"&lt;="&amp;DATE(2027,3,31),'Q4 Daily Log'!$C$4:$C$835,'Q4 Setup'!$C$7),"")</f>
        <v/>
      </c>
      <c r="H197" s="50">
        <f>IFERROR(SUMIFS('Q4 Daily Log'!$E$4:$E$835,'Q4 Daily Log'!$B$4:$B$835,"&gt;="&amp;DATE(2027,3,29),'Q4 Daily Log'!$B$4:$B$835,"&lt;="&amp;DATE(2027,3,31),'Q4 Daily Log'!$C$4:$C$835,'Q4 Setup'!$C$7),"")</f>
        <v>0</v>
      </c>
      <c r="I197" s="52">
        <f>IFERROR(SUMIFS('Q4 Daily Log'!$I$4:$I$835,'Q4 Daily Log'!$B$4:$B$835,"&gt;="&amp;DATE(2027,3,29),'Q4 Daily Log'!$B$4:$B$835,"&lt;="&amp;DATE(2027,3,31),'Q4 Daily Log'!$C$4:$C$835,'Q4 Setup'!$C$7),"")</f>
        <v>0</v>
      </c>
      <c r="J197" s="50">
        <f>IFERROR(SUMIFS('Q4 Daily Log'!$L$4:$L$835,'Q4 Daily Log'!$B$4:$B$835,"&gt;="&amp;DATE(2027,3,29),'Q4 Daily Log'!$B$4:$B$835,"&lt;="&amp;DATE(2027,3,31),'Q4 Daily Log'!$C$4:$C$835,'Q4 Setup'!$C$7),"")</f>
        <v>0</v>
      </c>
      <c r="K197" s="50">
        <f>IFERROR(SUMIFS('Q4 Daily Log'!$M$4:$M$835,'Q4 Daily Log'!$B$4:$B$835,"&gt;="&amp;DATE(2027,3,29),'Q4 Daily Log'!$B$4:$B$835,"&lt;="&amp;DATE(2027,3,31),'Q4 Daily Log'!$C$4:$C$835,'Q4 Setup'!$C$7),"")</f>
        <v>0</v>
      </c>
      <c r="L197" s="29">
        <f>IFERROR(SUMIFS('Q4 Daily Log'!$N$4:$N$835,'Q4 Daily Log'!$B$4:$B$835,"&gt;="&amp;DATE(2027,3,29),'Q4 Daily Log'!$B$4:$B$835,"&lt;="&amp;DATE(2027,3,31),'Q4 Daily Log'!$C$4:$C$835,'Q4 Setup'!$C$7),"")</f>
        <v>0</v>
      </c>
      <c r="M197" s="51" t="str">
        <f>IFERROR(SUMIFS('Q4 Daily Log'!$N$4:$N$835,'Q4 Daily Log'!$B$4:$B$835,"&gt;="&amp;DATE(2027,3,29),'Q4 Daily Log'!$B$4:$B$835,"&lt;="&amp;DATE(2027,3,31),'Q4 Daily Log'!$C$4:$C$835,'Q4 Setup'!$C$7)/SUMIFS('Q4 Daily Log'!$O$4:$O$835,'Q4 Daily Log'!$B$4:$B$835,"&gt;="&amp;DATE(2027,3,29),'Q4 Daily Log'!$B$4:$B$835,"&lt;="&amp;DATE(2027,3,31),'Q4 Daily Log'!$C$4:$C$835,'Q4 Setup'!$C$7),"" )</f>
        <v/>
      </c>
    </row>
    <row r="198" spans="2:13" ht="18.75" customHeight="1" x14ac:dyDescent="0.2">
      <c r="B198" s="53" t="s">
        <v>129</v>
      </c>
      <c r="C198" s="54" t="str">
        <f>'Q4 Setup'!$C$8</f>
        <v>Rep 2</v>
      </c>
      <c r="D198" s="55" t="str">
        <f>IFERROR(AVERAGEIFS('Q4 Daily Log'!$E$4:$E$835,'Q4 Daily Log'!$B$4:$B$835,"&gt;="&amp;DATE(2027,3,29),'Q4 Daily Log'!$B$4:$B$835,"&lt;="&amp;DATE(2027,3,31),'Q4 Daily Log'!$C$4:$C$835,'Q4 Setup'!$C$8),"")</f>
        <v/>
      </c>
      <c r="E198" s="56" t="str">
        <f>IFERROR(AVERAGEIFS('Q4 Daily Log'!$H$4:$H$835,'Q4 Daily Log'!$B$4:$B$835,"&gt;="&amp;DATE(2027,3,29),'Q4 Daily Log'!$B$4:$B$835,"&lt;="&amp;DATE(2027,3,31),'Q4 Daily Log'!$C$4:$C$835,'Q4 Setup'!$C$8),"")</f>
        <v/>
      </c>
      <c r="F198" s="57" t="str">
        <f>IFERROR(AVERAGEIFS('Q4 Daily Log'!$I$4:$I$835,'Q4 Daily Log'!$B$4:$B$835,"&gt;="&amp;DATE(2027,3,29),'Q4 Daily Log'!$B$4:$B$835,"&lt;="&amp;DATE(2027,3,31),'Q4 Daily Log'!$C$4:$C$835,'Q4 Setup'!$C$8),"")</f>
        <v/>
      </c>
      <c r="G198" s="56" t="str">
        <f>IFERROR(AVERAGEIFS('Q4 Daily Log'!$K$4:$K$835,'Q4 Daily Log'!$B$4:$B$835,"&gt;="&amp;DATE(2027,3,29),'Q4 Daily Log'!$B$4:$B$835,"&lt;="&amp;DATE(2027,3,31),'Q4 Daily Log'!$C$4:$C$835,'Q4 Setup'!$C$8),"")</f>
        <v/>
      </c>
      <c r="H198" s="55">
        <f>IFERROR(SUMIFS('Q4 Daily Log'!$E$4:$E$835,'Q4 Daily Log'!$B$4:$B$835,"&gt;="&amp;DATE(2027,3,29),'Q4 Daily Log'!$B$4:$B$835,"&lt;="&amp;DATE(2027,3,31),'Q4 Daily Log'!$C$4:$C$835,'Q4 Setup'!$C$8),"")</f>
        <v>0</v>
      </c>
      <c r="I198" s="57">
        <f>IFERROR(SUMIFS('Q4 Daily Log'!$I$4:$I$835,'Q4 Daily Log'!$B$4:$B$835,"&gt;="&amp;DATE(2027,3,29),'Q4 Daily Log'!$B$4:$B$835,"&lt;="&amp;DATE(2027,3,31),'Q4 Daily Log'!$C$4:$C$835,'Q4 Setup'!$C$8),"")</f>
        <v>0</v>
      </c>
      <c r="J198" s="55">
        <f>IFERROR(SUMIFS('Q4 Daily Log'!$L$4:$L$835,'Q4 Daily Log'!$B$4:$B$835,"&gt;="&amp;DATE(2027,3,29),'Q4 Daily Log'!$B$4:$B$835,"&lt;="&amp;DATE(2027,3,31),'Q4 Daily Log'!$C$4:$C$835,'Q4 Setup'!$C$8),"")</f>
        <v>0</v>
      </c>
      <c r="K198" s="55">
        <f>IFERROR(SUMIFS('Q4 Daily Log'!$M$4:$M$835,'Q4 Daily Log'!$B$4:$B$835,"&gt;="&amp;DATE(2027,3,29),'Q4 Daily Log'!$B$4:$B$835,"&lt;="&amp;DATE(2027,3,31),'Q4 Daily Log'!$C$4:$C$835,'Q4 Setup'!$C$8),"")</f>
        <v>0</v>
      </c>
      <c r="L198" s="29">
        <f>IFERROR(SUMIFS('Q4 Daily Log'!$N$4:$N$835,'Q4 Daily Log'!$B$4:$B$835,"&gt;="&amp;DATE(2027,3,29),'Q4 Daily Log'!$B$4:$B$835,"&lt;="&amp;DATE(2027,3,31),'Q4 Daily Log'!$C$4:$C$835,'Q4 Setup'!$C$8),"")</f>
        <v>0</v>
      </c>
      <c r="M198" s="56" t="str">
        <f>IFERROR(SUMIFS('Q4 Daily Log'!$N$4:$N$835,'Q4 Daily Log'!$B$4:$B$835,"&gt;="&amp;DATE(2027,3,29),'Q4 Daily Log'!$B$4:$B$835,"&lt;="&amp;DATE(2027,3,31),'Q4 Daily Log'!$C$4:$C$835,'Q4 Setup'!$C$8)/SUMIFS('Q4 Daily Log'!$O$4:$O$835,'Q4 Daily Log'!$B$4:$B$835,"&gt;="&amp;DATE(2027,3,29),'Q4 Daily Log'!$B$4:$B$835,"&lt;="&amp;DATE(2027,3,31),'Q4 Daily Log'!$C$4:$C$835,'Q4 Setup'!$C$8),"" )</f>
        <v/>
      </c>
    </row>
    <row r="199" spans="2:13" ht="18.75" customHeight="1" x14ac:dyDescent="0.2">
      <c r="B199" s="48" t="s">
        <v>129</v>
      </c>
      <c r="C199" s="49" t="str">
        <f>'Q4 Setup'!$C$9</f>
        <v>Rep 3</v>
      </c>
      <c r="D199" s="50" t="str">
        <f>IFERROR(AVERAGEIFS('Q4 Daily Log'!$E$4:$E$835,'Q4 Daily Log'!$B$4:$B$835,"&gt;="&amp;DATE(2027,3,29),'Q4 Daily Log'!$B$4:$B$835,"&lt;="&amp;DATE(2027,3,31),'Q4 Daily Log'!$C$4:$C$835,'Q4 Setup'!$C$9),"")</f>
        <v/>
      </c>
      <c r="E199" s="51" t="str">
        <f>IFERROR(AVERAGEIFS('Q4 Daily Log'!$H$4:$H$835,'Q4 Daily Log'!$B$4:$B$835,"&gt;="&amp;DATE(2027,3,29),'Q4 Daily Log'!$B$4:$B$835,"&lt;="&amp;DATE(2027,3,31),'Q4 Daily Log'!$C$4:$C$835,'Q4 Setup'!$C$9),"")</f>
        <v/>
      </c>
      <c r="F199" s="52" t="str">
        <f>IFERROR(AVERAGEIFS('Q4 Daily Log'!$I$4:$I$835,'Q4 Daily Log'!$B$4:$B$835,"&gt;="&amp;DATE(2027,3,29),'Q4 Daily Log'!$B$4:$B$835,"&lt;="&amp;DATE(2027,3,31),'Q4 Daily Log'!$C$4:$C$835,'Q4 Setup'!$C$9),"")</f>
        <v/>
      </c>
      <c r="G199" s="51" t="str">
        <f>IFERROR(AVERAGEIFS('Q4 Daily Log'!$K$4:$K$835,'Q4 Daily Log'!$B$4:$B$835,"&gt;="&amp;DATE(2027,3,29),'Q4 Daily Log'!$B$4:$B$835,"&lt;="&amp;DATE(2027,3,31),'Q4 Daily Log'!$C$4:$C$835,'Q4 Setup'!$C$9),"")</f>
        <v/>
      </c>
      <c r="H199" s="50">
        <f>IFERROR(SUMIFS('Q4 Daily Log'!$E$4:$E$835,'Q4 Daily Log'!$B$4:$B$835,"&gt;="&amp;DATE(2027,3,29),'Q4 Daily Log'!$B$4:$B$835,"&lt;="&amp;DATE(2027,3,31),'Q4 Daily Log'!$C$4:$C$835,'Q4 Setup'!$C$9),"")</f>
        <v>0</v>
      </c>
      <c r="I199" s="52">
        <f>IFERROR(SUMIFS('Q4 Daily Log'!$I$4:$I$835,'Q4 Daily Log'!$B$4:$B$835,"&gt;="&amp;DATE(2027,3,29),'Q4 Daily Log'!$B$4:$B$835,"&lt;="&amp;DATE(2027,3,31),'Q4 Daily Log'!$C$4:$C$835,'Q4 Setup'!$C$9),"")</f>
        <v>0</v>
      </c>
      <c r="J199" s="50">
        <f>IFERROR(SUMIFS('Q4 Daily Log'!$L$4:$L$835,'Q4 Daily Log'!$B$4:$B$835,"&gt;="&amp;DATE(2027,3,29),'Q4 Daily Log'!$B$4:$B$835,"&lt;="&amp;DATE(2027,3,31),'Q4 Daily Log'!$C$4:$C$835,'Q4 Setup'!$C$9),"")</f>
        <v>0</v>
      </c>
      <c r="K199" s="50">
        <f>IFERROR(SUMIFS('Q4 Daily Log'!$M$4:$M$835,'Q4 Daily Log'!$B$4:$B$835,"&gt;="&amp;DATE(2027,3,29),'Q4 Daily Log'!$B$4:$B$835,"&lt;="&amp;DATE(2027,3,31),'Q4 Daily Log'!$C$4:$C$835,'Q4 Setup'!$C$9),"")</f>
        <v>0</v>
      </c>
      <c r="L199" s="29">
        <f>IFERROR(SUMIFS('Q4 Daily Log'!$N$4:$N$835,'Q4 Daily Log'!$B$4:$B$835,"&gt;="&amp;DATE(2027,3,29),'Q4 Daily Log'!$B$4:$B$835,"&lt;="&amp;DATE(2027,3,31),'Q4 Daily Log'!$C$4:$C$835,'Q4 Setup'!$C$9),"")</f>
        <v>0</v>
      </c>
      <c r="M199" s="51" t="str">
        <f>IFERROR(SUMIFS('Q4 Daily Log'!$N$4:$N$835,'Q4 Daily Log'!$B$4:$B$835,"&gt;="&amp;DATE(2027,3,29),'Q4 Daily Log'!$B$4:$B$835,"&lt;="&amp;DATE(2027,3,31),'Q4 Daily Log'!$C$4:$C$835,'Q4 Setup'!$C$9)/SUMIFS('Q4 Daily Log'!$O$4:$O$835,'Q4 Daily Log'!$B$4:$B$835,"&gt;="&amp;DATE(2027,3,29),'Q4 Daily Log'!$B$4:$B$835,"&lt;="&amp;DATE(2027,3,31),'Q4 Daily Log'!$C$4:$C$835,'Q4 Setup'!$C$9),"" )</f>
        <v/>
      </c>
    </row>
    <row r="200" spans="2:13" ht="18.75" customHeight="1" x14ac:dyDescent="0.2">
      <c r="B200" s="53" t="s">
        <v>129</v>
      </c>
      <c r="C200" s="54" t="str">
        <f>'Q4 Setup'!$C$10</f>
        <v>Rep 4</v>
      </c>
      <c r="D200" s="55" t="str">
        <f>IFERROR(AVERAGEIFS('Q4 Daily Log'!$E$4:$E$835,'Q4 Daily Log'!$B$4:$B$835,"&gt;="&amp;DATE(2027,3,29),'Q4 Daily Log'!$B$4:$B$835,"&lt;="&amp;DATE(2027,3,31),'Q4 Daily Log'!$C$4:$C$835,'Q4 Setup'!$C$10),"")</f>
        <v/>
      </c>
      <c r="E200" s="56" t="str">
        <f>IFERROR(AVERAGEIFS('Q4 Daily Log'!$H$4:$H$835,'Q4 Daily Log'!$B$4:$B$835,"&gt;="&amp;DATE(2027,3,29),'Q4 Daily Log'!$B$4:$B$835,"&lt;="&amp;DATE(2027,3,31),'Q4 Daily Log'!$C$4:$C$835,'Q4 Setup'!$C$10),"")</f>
        <v/>
      </c>
      <c r="F200" s="57" t="str">
        <f>IFERROR(AVERAGEIFS('Q4 Daily Log'!$I$4:$I$835,'Q4 Daily Log'!$B$4:$B$835,"&gt;="&amp;DATE(2027,3,29),'Q4 Daily Log'!$B$4:$B$835,"&lt;="&amp;DATE(2027,3,31),'Q4 Daily Log'!$C$4:$C$835,'Q4 Setup'!$C$10),"")</f>
        <v/>
      </c>
      <c r="G200" s="56" t="str">
        <f>IFERROR(AVERAGEIFS('Q4 Daily Log'!$K$4:$K$835,'Q4 Daily Log'!$B$4:$B$835,"&gt;="&amp;DATE(2027,3,29),'Q4 Daily Log'!$B$4:$B$835,"&lt;="&amp;DATE(2027,3,31),'Q4 Daily Log'!$C$4:$C$835,'Q4 Setup'!$C$10),"")</f>
        <v/>
      </c>
      <c r="H200" s="55">
        <f>IFERROR(SUMIFS('Q4 Daily Log'!$E$4:$E$835,'Q4 Daily Log'!$B$4:$B$835,"&gt;="&amp;DATE(2027,3,29),'Q4 Daily Log'!$B$4:$B$835,"&lt;="&amp;DATE(2027,3,31),'Q4 Daily Log'!$C$4:$C$835,'Q4 Setup'!$C$10),"")</f>
        <v>0</v>
      </c>
      <c r="I200" s="57">
        <f>IFERROR(SUMIFS('Q4 Daily Log'!$I$4:$I$835,'Q4 Daily Log'!$B$4:$B$835,"&gt;="&amp;DATE(2027,3,29),'Q4 Daily Log'!$B$4:$B$835,"&lt;="&amp;DATE(2027,3,31),'Q4 Daily Log'!$C$4:$C$835,'Q4 Setup'!$C$10),"")</f>
        <v>0</v>
      </c>
      <c r="J200" s="55">
        <f>IFERROR(SUMIFS('Q4 Daily Log'!$L$4:$L$835,'Q4 Daily Log'!$B$4:$B$835,"&gt;="&amp;DATE(2027,3,29),'Q4 Daily Log'!$B$4:$B$835,"&lt;="&amp;DATE(2027,3,31),'Q4 Daily Log'!$C$4:$C$835,'Q4 Setup'!$C$10),"")</f>
        <v>0</v>
      </c>
      <c r="K200" s="55">
        <f>IFERROR(SUMIFS('Q4 Daily Log'!$M$4:$M$835,'Q4 Daily Log'!$B$4:$B$835,"&gt;="&amp;DATE(2027,3,29),'Q4 Daily Log'!$B$4:$B$835,"&lt;="&amp;DATE(2027,3,31),'Q4 Daily Log'!$C$4:$C$835,'Q4 Setup'!$C$10),"")</f>
        <v>0</v>
      </c>
      <c r="L200" s="29">
        <f>IFERROR(SUMIFS('Q4 Daily Log'!$N$4:$N$835,'Q4 Daily Log'!$B$4:$B$835,"&gt;="&amp;DATE(2027,3,29),'Q4 Daily Log'!$B$4:$B$835,"&lt;="&amp;DATE(2027,3,31),'Q4 Daily Log'!$C$4:$C$835,'Q4 Setup'!$C$10),"")</f>
        <v>0</v>
      </c>
      <c r="M200" s="56" t="str">
        <f>IFERROR(SUMIFS('Q4 Daily Log'!$N$4:$N$835,'Q4 Daily Log'!$B$4:$B$835,"&gt;="&amp;DATE(2027,3,29),'Q4 Daily Log'!$B$4:$B$835,"&lt;="&amp;DATE(2027,3,31),'Q4 Daily Log'!$C$4:$C$835,'Q4 Setup'!$C$10)/SUMIFS('Q4 Daily Log'!$O$4:$O$835,'Q4 Daily Log'!$B$4:$B$835,"&gt;="&amp;DATE(2027,3,29),'Q4 Daily Log'!$B$4:$B$835,"&lt;="&amp;DATE(2027,3,31),'Q4 Daily Log'!$C$4:$C$835,'Q4 Setup'!$C$10),"" )</f>
        <v/>
      </c>
    </row>
    <row r="201" spans="2:13" ht="18.75" customHeight="1" x14ac:dyDescent="0.2">
      <c r="B201" s="48" t="s">
        <v>129</v>
      </c>
      <c r="C201" s="49" t="str">
        <f>'Q4 Setup'!$C$11</f>
        <v>Rep 5</v>
      </c>
      <c r="D201" s="50" t="str">
        <f>IFERROR(AVERAGEIFS('Q4 Daily Log'!$E$4:$E$835,'Q4 Daily Log'!$B$4:$B$835,"&gt;="&amp;DATE(2027,3,29),'Q4 Daily Log'!$B$4:$B$835,"&lt;="&amp;DATE(2027,3,31),'Q4 Daily Log'!$C$4:$C$835,'Q4 Setup'!$C$11),"")</f>
        <v/>
      </c>
      <c r="E201" s="51" t="str">
        <f>IFERROR(AVERAGEIFS('Q4 Daily Log'!$H$4:$H$835,'Q4 Daily Log'!$B$4:$B$835,"&gt;="&amp;DATE(2027,3,29),'Q4 Daily Log'!$B$4:$B$835,"&lt;="&amp;DATE(2027,3,31),'Q4 Daily Log'!$C$4:$C$835,'Q4 Setup'!$C$11),"")</f>
        <v/>
      </c>
      <c r="F201" s="52" t="str">
        <f>IFERROR(AVERAGEIFS('Q4 Daily Log'!$I$4:$I$835,'Q4 Daily Log'!$B$4:$B$835,"&gt;="&amp;DATE(2027,3,29),'Q4 Daily Log'!$B$4:$B$835,"&lt;="&amp;DATE(2027,3,31),'Q4 Daily Log'!$C$4:$C$835,'Q4 Setup'!$C$11),"")</f>
        <v/>
      </c>
      <c r="G201" s="51" t="str">
        <f>IFERROR(AVERAGEIFS('Q4 Daily Log'!$K$4:$K$835,'Q4 Daily Log'!$B$4:$B$835,"&gt;="&amp;DATE(2027,3,29),'Q4 Daily Log'!$B$4:$B$835,"&lt;="&amp;DATE(2027,3,31),'Q4 Daily Log'!$C$4:$C$835,'Q4 Setup'!$C$11),"")</f>
        <v/>
      </c>
      <c r="H201" s="50">
        <f>IFERROR(SUMIFS('Q4 Daily Log'!$E$4:$E$835,'Q4 Daily Log'!$B$4:$B$835,"&gt;="&amp;DATE(2027,3,29),'Q4 Daily Log'!$B$4:$B$835,"&lt;="&amp;DATE(2027,3,31),'Q4 Daily Log'!$C$4:$C$835,'Q4 Setup'!$C$11),"")</f>
        <v>0</v>
      </c>
      <c r="I201" s="52">
        <f>IFERROR(SUMIFS('Q4 Daily Log'!$I$4:$I$835,'Q4 Daily Log'!$B$4:$B$835,"&gt;="&amp;DATE(2027,3,29),'Q4 Daily Log'!$B$4:$B$835,"&lt;="&amp;DATE(2027,3,31),'Q4 Daily Log'!$C$4:$C$835,'Q4 Setup'!$C$11),"")</f>
        <v>0</v>
      </c>
      <c r="J201" s="50">
        <f>IFERROR(SUMIFS('Q4 Daily Log'!$L$4:$L$835,'Q4 Daily Log'!$B$4:$B$835,"&gt;="&amp;DATE(2027,3,29),'Q4 Daily Log'!$B$4:$B$835,"&lt;="&amp;DATE(2027,3,31),'Q4 Daily Log'!$C$4:$C$835,'Q4 Setup'!$C$11),"")</f>
        <v>0</v>
      </c>
      <c r="K201" s="50">
        <f>IFERROR(SUMIFS('Q4 Daily Log'!$M$4:$M$835,'Q4 Daily Log'!$B$4:$B$835,"&gt;="&amp;DATE(2027,3,29),'Q4 Daily Log'!$B$4:$B$835,"&lt;="&amp;DATE(2027,3,31),'Q4 Daily Log'!$C$4:$C$835,'Q4 Setup'!$C$11),"")</f>
        <v>0</v>
      </c>
      <c r="L201" s="29">
        <f>IFERROR(SUMIFS('Q4 Daily Log'!$N$4:$N$835,'Q4 Daily Log'!$B$4:$B$835,"&gt;="&amp;DATE(2027,3,29),'Q4 Daily Log'!$B$4:$B$835,"&lt;="&amp;DATE(2027,3,31),'Q4 Daily Log'!$C$4:$C$835,'Q4 Setup'!$C$11),"")</f>
        <v>0</v>
      </c>
      <c r="M201" s="51" t="str">
        <f>IFERROR(SUMIFS('Q4 Daily Log'!$N$4:$N$835,'Q4 Daily Log'!$B$4:$B$835,"&gt;="&amp;DATE(2027,3,29),'Q4 Daily Log'!$B$4:$B$835,"&lt;="&amp;DATE(2027,3,31),'Q4 Daily Log'!$C$4:$C$835,'Q4 Setup'!$C$11)/SUMIFS('Q4 Daily Log'!$O$4:$O$835,'Q4 Daily Log'!$B$4:$B$835,"&gt;="&amp;DATE(2027,3,29),'Q4 Daily Log'!$B$4:$B$835,"&lt;="&amp;DATE(2027,3,31),'Q4 Daily Log'!$C$4:$C$835,'Q4 Setup'!$C$11),"" )</f>
        <v/>
      </c>
    </row>
    <row r="202" spans="2:13" ht="18.75" customHeight="1" x14ac:dyDescent="0.2">
      <c r="B202" s="53" t="s">
        <v>129</v>
      </c>
      <c r="C202" s="54" t="str">
        <f>'Q4 Setup'!$C$12</f>
        <v>Rep 6</v>
      </c>
      <c r="D202" s="55" t="str">
        <f>IFERROR(AVERAGEIFS('Q4 Daily Log'!$E$4:$E$835,'Q4 Daily Log'!$B$4:$B$835,"&gt;="&amp;DATE(2027,3,29),'Q4 Daily Log'!$B$4:$B$835,"&lt;="&amp;DATE(2027,3,31),'Q4 Daily Log'!$C$4:$C$835,'Q4 Setup'!$C$12),"")</f>
        <v/>
      </c>
      <c r="E202" s="56" t="str">
        <f>IFERROR(AVERAGEIFS('Q4 Daily Log'!$H$4:$H$835,'Q4 Daily Log'!$B$4:$B$835,"&gt;="&amp;DATE(2027,3,29),'Q4 Daily Log'!$B$4:$B$835,"&lt;="&amp;DATE(2027,3,31),'Q4 Daily Log'!$C$4:$C$835,'Q4 Setup'!$C$12),"")</f>
        <v/>
      </c>
      <c r="F202" s="57" t="str">
        <f>IFERROR(AVERAGEIFS('Q4 Daily Log'!$I$4:$I$835,'Q4 Daily Log'!$B$4:$B$835,"&gt;="&amp;DATE(2027,3,29),'Q4 Daily Log'!$B$4:$B$835,"&lt;="&amp;DATE(2027,3,31),'Q4 Daily Log'!$C$4:$C$835,'Q4 Setup'!$C$12),"")</f>
        <v/>
      </c>
      <c r="G202" s="56" t="str">
        <f>IFERROR(AVERAGEIFS('Q4 Daily Log'!$K$4:$K$835,'Q4 Daily Log'!$B$4:$B$835,"&gt;="&amp;DATE(2027,3,29),'Q4 Daily Log'!$B$4:$B$835,"&lt;="&amp;DATE(2027,3,31),'Q4 Daily Log'!$C$4:$C$835,'Q4 Setup'!$C$12),"")</f>
        <v/>
      </c>
      <c r="H202" s="55">
        <f>IFERROR(SUMIFS('Q4 Daily Log'!$E$4:$E$835,'Q4 Daily Log'!$B$4:$B$835,"&gt;="&amp;DATE(2027,3,29),'Q4 Daily Log'!$B$4:$B$835,"&lt;="&amp;DATE(2027,3,31),'Q4 Daily Log'!$C$4:$C$835,'Q4 Setup'!$C$12),"")</f>
        <v>0</v>
      </c>
      <c r="I202" s="57">
        <f>IFERROR(SUMIFS('Q4 Daily Log'!$I$4:$I$835,'Q4 Daily Log'!$B$4:$B$835,"&gt;="&amp;DATE(2027,3,29),'Q4 Daily Log'!$B$4:$B$835,"&lt;="&amp;DATE(2027,3,31),'Q4 Daily Log'!$C$4:$C$835,'Q4 Setup'!$C$12),"")</f>
        <v>0</v>
      </c>
      <c r="J202" s="55">
        <f>IFERROR(SUMIFS('Q4 Daily Log'!$L$4:$L$835,'Q4 Daily Log'!$B$4:$B$835,"&gt;="&amp;DATE(2027,3,29),'Q4 Daily Log'!$B$4:$B$835,"&lt;="&amp;DATE(2027,3,31),'Q4 Daily Log'!$C$4:$C$835,'Q4 Setup'!$C$12),"")</f>
        <v>0</v>
      </c>
      <c r="K202" s="55">
        <f>IFERROR(SUMIFS('Q4 Daily Log'!$M$4:$M$835,'Q4 Daily Log'!$B$4:$B$835,"&gt;="&amp;DATE(2027,3,29),'Q4 Daily Log'!$B$4:$B$835,"&lt;="&amp;DATE(2027,3,31),'Q4 Daily Log'!$C$4:$C$835,'Q4 Setup'!$C$12),"")</f>
        <v>0</v>
      </c>
      <c r="L202" s="29">
        <f>IFERROR(SUMIFS('Q4 Daily Log'!$N$4:$N$835,'Q4 Daily Log'!$B$4:$B$835,"&gt;="&amp;DATE(2027,3,29),'Q4 Daily Log'!$B$4:$B$835,"&lt;="&amp;DATE(2027,3,31),'Q4 Daily Log'!$C$4:$C$835,'Q4 Setup'!$C$12),"")</f>
        <v>0</v>
      </c>
      <c r="M202" s="56" t="str">
        <f>IFERROR(SUMIFS('Q4 Daily Log'!$N$4:$N$835,'Q4 Daily Log'!$B$4:$B$835,"&gt;="&amp;DATE(2027,3,29),'Q4 Daily Log'!$B$4:$B$835,"&lt;="&amp;DATE(2027,3,31),'Q4 Daily Log'!$C$4:$C$835,'Q4 Setup'!$C$12)/SUMIFS('Q4 Daily Log'!$O$4:$O$835,'Q4 Daily Log'!$B$4:$B$835,"&gt;="&amp;DATE(2027,3,29),'Q4 Daily Log'!$B$4:$B$835,"&lt;="&amp;DATE(2027,3,31),'Q4 Daily Log'!$C$4:$C$835,'Q4 Setup'!$C$12),"" )</f>
        <v/>
      </c>
    </row>
    <row r="203" spans="2:13" ht="18.75" customHeight="1" x14ac:dyDescent="0.2">
      <c r="B203" s="48" t="s">
        <v>129</v>
      </c>
      <c r="C203" s="49" t="str">
        <f>'Q4 Setup'!$C$13</f>
        <v>Rep 7</v>
      </c>
      <c r="D203" s="50" t="str">
        <f>IFERROR(AVERAGEIFS('Q4 Daily Log'!$E$4:$E$835,'Q4 Daily Log'!$B$4:$B$835,"&gt;="&amp;DATE(2027,3,29),'Q4 Daily Log'!$B$4:$B$835,"&lt;="&amp;DATE(2027,3,31),'Q4 Daily Log'!$C$4:$C$835,'Q4 Setup'!$C$13),"")</f>
        <v/>
      </c>
      <c r="E203" s="51" t="str">
        <f>IFERROR(AVERAGEIFS('Q4 Daily Log'!$H$4:$H$835,'Q4 Daily Log'!$B$4:$B$835,"&gt;="&amp;DATE(2027,3,29),'Q4 Daily Log'!$B$4:$B$835,"&lt;="&amp;DATE(2027,3,31),'Q4 Daily Log'!$C$4:$C$835,'Q4 Setup'!$C$13),"")</f>
        <v/>
      </c>
      <c r="F203" s="52" t="str">
        <f>IFERROR(AVERAGEIFS('Q4 Daily Log'!$I$4:$I$835,'Q4 Daily Log'!$B$4:$B$835,"&gt;="&amp;DATE(2027,3,29),'Q4 Daily Log'!$B$4:$B$835,"&lt;="&amp;DATE(2027,3,31),'Q4 Daily Log'!$C$4:$C$835,'Q4 Setup'!$C$13),"")</f>
        <v/>
      </c>
      <c r="G203" s="51" t="str">
        <f>IFERROR(AVERAGEIFS('Q4 Daily Log'!$K$4:$K$835,'Q4 Daily Log'!$B$4:$B$835,"&gt;="&amp;DATE(2027,3,29),'Q4 Daily Log'!$B$4:$B$835,"&lt;="&amp;DATE(2027,3,31),'Q4 Daily Log'!$C$4:$C$835,'Q4 Setup'!$C$13),"")</f>
        <v/>
      </c>
      <c r="H203" s="50">
        <f>IFERROR(SUMIFS('Q4 Daily Log'!$E$4:$E$835,'Q4 Daily Log'!$B$4:$B$835,"&gt;="&amp;DATE(2027,3,29),'Q4 Daily Log'!$B$4:$B$835,"&lt;="&amp;DATE(2027,3,31),'Q4 Daily Log'!$C$4:$C$835,'Q4 Setup'!$C$13),"")</f>
        <v>0</v>
      </c>
      <c r="I203" s="52">
        <f>IFERROR(SUMIFS('Q4 Daily Log'!$I$4:$I$835,'Q4 Daily Log'!$B$4:$B$835,"&gt;="&amp;DATE(2027,3,29),'Q4 Daily Log'!$B$4:$B$835,"&lt;="&amp;DATE(2027,3,31),'Q4 Daily Log'!$C$4:$C$835,'Q4 Setup'!$C$13),"")</f>
        <v>0</v>
      </c>
      <c r="J203" s="50">
        <f>IFERROR(SUMIFS('Q4 Daily Log'!$L$4:$L$835,'Q4 Daily Log'!$B$4:$B$835,"&gt;="&amp;DATE(2027,3,29),'Q4 Daily Log'!$B$4:$B$835,"&lt;="&amp;DATE(2027,3,31),'Q4 Daily Log'!$C$4:$C$835,'Q4 Setup'!$C$13),"")</f>
        <v>0</v>
      </c>
      <c r="K203" s="50">
        <f>IFERROR(SUMIFS('Q4 Daily Log'!$M$4:$M$835,'Q4 Daily Log'!$B$4:$B$835,"&gt;="&amp;DATE(2027,3,29),'Q4 Daily Log'!$B$4:$B$835,"&lt;="&amp;DATE(2027,3,31),'Q4 Daily Log'!$C$4:$C$835,'Q4 Setup'!$C$13),"")</f>
        <v>0</v>
      </c>
      <c r="L203" s="29">
        <f>IFERROR(SUMIFS('Q4 Daily Log'!$N$4:$N$835,'Q4 Daily Log'!$B$4:$B$835,"&gt;="&amp;DATE(2027,3,29),'Q4 Daily Log'!$B$4:$B$835,"&lt;="&amp;DATE(2027,3,31),'Q4 Daily Log'!$C$4:$C$835,'Q4 Setup'!$C$13),"")</f>
        <v>0</v>
      </c>
      <c r="M203" s="51" t="str">
        <f>IFERROR(SUMIFS('Q4 Daily Log'!$N$4:$N$835,'Q4 Daily Log'!$B$4:$B$835,"&gt;="&amp;DATE(2027,3,29),'Q4 Daily Log'!$B$4:$B$835,"&lt;="&amp;DATE(2027,3,31),'Q4 Daily Log'!$C$4:$C$835,'Q4 Setup'!$C$13)/SUMIFS('Q4 Daily Log'!$O$4:$O$835,'Q4 Daily Log'!$B$4:$B$835,"&gt;="&amp;DATE(2027,3,29),'Q4 Daily Log'!$B$4:$B$835,"&lt;="&amp;DATE(2027,3,31),'Q4 Daily Log'!$C$4:$C$835,'Q4 Setup'!$C$13),"" )</f>
        <v/>
      </c>
    </row>
    <row r="204" spans="2:13" ht="18.75" customHeight="1" x14ac:dyDescent="0.2">
      <c r="B204" s="53" t="s">
        <v>129</v>
      </c>
      <c r="C204" s="54" t="str">
        <f>'Q4 Setup'!$C$14</f>
        <v>Rep 8</v>
      </c>
      <c r="D204" s="55" t="str">
        <f>IFERROR(AVERAGEIFS('Q4 Daily Log'!$E$4:$E$835,'Q4 Daily Log'!$B$4:$B$835,"&gt;="&amp;DATE(2027,3,29),'Q4 Daily Log'!$B$4:$B$835,"&lt;="&amp;DATE(2027,3,31),'Q4 Daily Log'!$C$4:$C$835,'Q4 Setup'!$C$14),"")</f>
        <v/>
      </c>
      <c r="E204" s="56" t="str">
        <f>IFERROR(AVERAGEIFS('Q4 Daily Log'!$H$4:$H$835,'Q4 Daily Log'!$B$4:$B$835,"&gt;="&amp;DATE(2027,3,29),'Q4 Daily Log'!$B$4:$B$835,"&lt;="&amp;DATE(2027,3,31),'Q4 Daily Log'!$C$4:$C$835,'Q4 Setup'!$C$14),"")</f>
        <v/>
      </c>
      <c r="F204" s="57" t="str">
        <f>IFERROR(AVERAGEIFS('Q4 Daily Log'!$I$4:$I$835,'Q4 Daily Log'!$B$4:$B$835,"&gt;="&amp;DATE(2027,3,29),'Q4 Daily Log'!$B$4:$B$835,"&lt;="&amp;DATE(2027,3,31),'Q4 Daily Log'!$C$4:$C$835,'Q4 Setup'!$C$14),"")</f>
        <v/>
      </c>
      <c r="G204" s="56" t="str">
        <f>IFERROR(AVERAGEIFS('Q4 Daily Log'!$K$4:$K$835,'Q4 Daily Log'!$B$4:$B$835,"&gt;="&amp;DATE(2027,3,29),'Q4 Daily Log'!$B$4:$B$835,"&lt;="&amp;DATE(2027,3,31),'Q4 Daily Log'!$C$4:$C$835,'Q4 Setup'!$C$14),"")</f>
        <v/>
      </c>
      <c r="H204" s="55">
        <f>IFERROR(SUMIFS('Q4 Daily Log'!$E$4:$E$835,'Q4 Daily Log'!$B$4:$B$835,"&gt;="&amp;DATE(2027,3,29),'Q4 Daily Log'!$B$4:$B$835,"&lt;="&amp;DATE(2027,3,31),'Q4 Daily Log'!$C$4:$C$835,'Q4 Setup'!$C$14),"")</f>
        <v>0</v>
      </c>
      <c r="I204" s="57">
        <f>IFERROR(SUMIFS('Q4 Daily Log'!$I$4:$I$835,'Q4 Daily Log'!$B$4:$B$835,"&gt;="&amp;DATE(2027,3,29),'Q4 Daily Log'!$B$4:$B$835,"&lt;="&amp;DATE(2027,3,31),'Q4 Daily Log'!$C$4:$C$835,'Q4 Setup'!$C$14),"")</f>
        <v>0</v>
      </c>
      <c r="J204" s="55">
        <f>IFERROR(SUMIFS('Q4 Daily Log'!$L$4:$L$835,'Q4 Daily Log'!$B$4:$B$835,"&gt;="&amp;DATE(2027,3,29),'Q4 Daily Log'!$B$4:$B$835,"&lt;="&amp;DATE(2027,3,31),'Q4 Daily Log'!$C$4:$C$835,'Q4 Setup'!$C$14),"")</f>
        <v>0</v>
      </c>
      <c r="K204" s="55">
        <f>IFERROR(SUMIFS('Q4 Daily Log'!$M$4:$M$835,'Q4 Daily Log'!$B$4:$B$835,"&gt;="&amp;DATE(2027,3,29),'Q4 Daily Log'!$B$4:$B$835,"&lt;="&amp;DATE(2027,3,31),'Q4 Daily Log'!$C$4:$C$835,'Q4 Setup'!$C$14),"")</f>
        <v>0</v>
      </c>
      <c r="L204" s="29">
        <f>IFERROR(SUMIFS('Q4 Daily Log'!$N$4:$N$835,'Q4 Daily Log'!$B$4:$B$835,"&gt;="&amp;DATE(2027,3,29),'Q4 Daily Log'!$B$4:$B$835,"&lt;="&amp;DATE(2027,3,31),'Q4 Daily Log'!$C$4:$C$835,'Q4 Setup'!$C$14),"")</f>
        <v>0</v>
      </c>
      <c r="M204" s="56" t="str">
        <f>IFERROR(SUMIFS('Q4 Daily Log'!$N$4:$N$835,'Q4 Daily Log'!$B$4:$B$835,"&gt;="&amp;DATE(2027,3,29),'Q4 Daily Log'!$B$4:$B$835,"&lt;="&amp;DATE(2027,3,31),'Q4 Daily Log'!$C$4:$C$835,'Q4 Setup'!$C$14)/SUMIFS('Q4 Daily Log'!$O$4:$O$835,'Q4 Daily Log'!$B$4:$B$835,"&gt;="&amp;DATE(2027,3,29),'Q4 Daily Log'!$B$4:$B$835,"&lt;="&amp;DATE(2027,3,31),'Q4 Daily Log'!$C$4:$C$835,'Q4 Setup'!$C$14),"" )</f>
        <v/>
      </c>
    </row>
    <row r="205" spans="2:13" ht="18.75" customHeight="1" x14ac:dyDescent="0.2">
      <c r="B205" s="48" t="s">
        <v>129</v>
      </c>
      <c r="C205" s="49" t="str">
        <f>'Q4 Setup'!$C$15</f>
        <v>Rep 9</v>
      </c>
      <c r="D205" s="50" t="str">
        <f>IFERROR(AVERAGEIFS('Q4 Daily Log'!$E$4:$E$835,'Q4 Daily Log'!$B$4:$B$835,"&gt;="&amp;DATE(2027,3,29),'Q4 Daily Log'!$B$4:$B$835,"&lt;="&amp;DATE(2027,3,31),'Q4 Daily Log'!$C$4:$C$835,'Q4 Setup'!$C$15),"")</f>
        <v/>
      </c>
      <c r="E205" s="51" t="str">
        <f>IFERROR(AVERAGEIFS('Q4 Daily Log'!$H$4:$H$835,'Q4 Daily Log'!$B$4:$B$835,"&gt;="&amp;DATE(2027,3,29),'Q4 Daily Log'!$B$4:$B$835,"&lt;="&amp;DATE(2027,3,31),'Q4 Daily Log'!$C$4:$C$835,'Q4 Setup'!$C$15),"")</f>
        <v/>
      </c>
      <c r="F205" s="52" t="str">
        <f>IFERROR(AVERAGEIFS('Q4 Daily Log'!$I$4:$I$835,'Q4 Daily Log'!$B$4:$B$835,"&gt;="&amp;DATE(2027,3,29),'Q4 Daily Log'!$B$4:$B$835,"&lt;="&amp;DATE(2027,3,31),'Q4 Daily Log'!$C$4:$C$835,'Q4 Setup'!$C$15),"")</f>
        <v/>
      </c>
      <c r="G205" s="51" t="str">
        <f>IFERROR(AVERAGEIFS('Q4 Daily Log'!$K$4:$K$835,'Q4 Daily Log'!$B$4:$B$835,"&gt;="&amp;DATE(2027,3,29),'Q4 Daily Log'!$B$4:$B$835,"&lt;="&amp;DATE(2027,3,31),'Q4 Daily Log'!$C$4:$C$835,'Q4 Setup'!$C$15),"")</f>
        <v/>
      </c>
      <c r="H205" s="50">
        <f>IFERROR(SUMIFS('Q4 Daily Log'!$E$4:$E$835,'Q4 Daily Log'!$B$4:$B$835,"&gt;="&amp;DATE(2027,3,29),'Q4 Daily Log'!$B$4:$B$835,"&lt;="&amp;DATE(2027,3,31),'Q4 Daily Log'!$C$4:$C$835,'Q4 Setup'!$C$15),"")</f>
        <v>0</v>
      </c>
      <c r="I205" s="52">
        <f>IFERROR(SUMIFS('Q4 Daily Log'!$I$4:$I$835,'Q4 Daily Log'!$B$4:$B$835,"&gt;="&amp;DATE(2027,3,29),'Q4 Daily Log'!$B$4:$B$835,"&lt;="&amp;DATE(2027,3,31),'Q4 Daily Log'!$C$4:$C$835,'Q4 Setup'!$C$15),"")</f>
        <v>0</v>
      </c>
      <c r="J205" s="50">
        <f>IFERROR(SUMIFS('Q4 Daily Log'!$L$4:$L$835,'Q4 Daily Log'!$B$4:$B$835,"&gt;="&amp;DATE(2027,3,29),'Q4 Daily Log'!$B$4:$B$835,"&lt;="&amp;DATE(2027,3,31),'Q4 Daily Log'!$C$4:$C$835,'Q4 Setup'!$C$15),"")</f>
        <v>0</v>
      </c>
      <c r="K205" s="50">
        <f>IFERROR(SUMIFS('Q4 Daily Log'!$M$4:$M$835,'Q4 Daily Log'!$B$4:$B$835,"&gt;="&amp;DATE(2027,3,29),'Q4 Daily Log'!$B$4:$B$835,"&lt;="&amp;DATE(2027,3,31),'Q4 Daily Log'!$C$4:$C$835,'Q4 Setup'!$C$15),"")</f>
        <v>0</v>
      </c>
      <c r="L205" s="29">
        <f>IFERROR(SUMIFS('Q4 Daily Log'!$N$4:$N$835,'Q4 Daily Log'!$B$4:$B$835,"&gt;="&amp;DATE(2027,3,29),'Q4 Daily Log'!$B$4:$B$835,"&lt;="&amp;DATE(2027,3,31),'Q4 Daily Log'!$C$4:$C$835,'Q4 Setup'!$C$15),"")</f>
        <v>0</v>
      </c>
      <c r="M205" s="51" t="str">
        <f>IFERROR(SUMIFS('Q4 Daily Log'!$N$4:$N$835,'Q4 Daily Log'!$B$4:$B$835,"&gt;="&amp;DATE(2027,3,29),'Q4 Daily Log'!$B$4:$B$835,"&lt;="&amp;DATE(2027,3,31),'Q4 Daily Log'!$C$4:$C$835,'Q4 Setup'!$C$15)/SUMIFS('Q4 Daily Log'!$O$4:$O$835,'Q4 Daily Log'!$B$4:$B$835,"&gt;="&amp;DATE(2027,3,29),'Q4 Daily Log'!$B$4:$B$835,"&lt;="&amp;DATE(2027,3,31),'Q4 Daily Log'!$C$4:$C$835,'Q4 Setup'!$C$15),"" )</f>
        <v/>
      </c>
    </row>
    <row r="206" spans="2:13" ht="18.75" customHeight="1" x14ac:dyDescent="0.2">
      <c r="B206" s="53" t="s">
        <v>129</v>
      </c>
      <c r="C206" s="54" t="str">
        <f>'Q4 Setup'!$C$16</f>
        <v>Rep 10</v>
      </c>
      <c r="D206" s="55" t="str">
        <f>IFERROR(AVERAGEIFS('Q4 Daily Log'!$E$4:$E$835,'Q4 Daily Log'!$B$4:$B$835,"&gt;="&amp;DATE(2027,3,29),'Q4 Daily Log'!$B$4:$B$835,"&lt;="&amp;DATE(2027,3,31),'Q4 Daily Log'!$C$4:$C$835,'Q4 Setup'!$C$16),"")</f>
        <v/>
      </c>
      <c r="E206" s="56" t="str">
        <f>IFERROR(AVERAGEIFS('Q4 Daily Log'!$H$4:$H$835,'Q4 Daily Log'!$B$4:$B$835,"&gt;="&amp;DATE(2027,3,29),'Q4 Daily Log'!$B$4:$B$835,"&lt;="&amp;DATE(2027,3,31),'Q4 Daily Log'!$C$4:$C$835,'Q4 Setup'!$C$16),"")</f>
        <v/>
      </c>
      <c r="F206" s="57" t="str">
        <f>IFERROR(AVERAGEIFS('Q4 Daily Log'!$I$4:$I$835,'Q4 Daily Log'!$B$4:$B$835,"&gt;="&amp;DATE(2027,3,29),'Q4 Daily Log'!$B$4:$B$835,"&lt;="&amp;DATE(2027,3,31),'Q4 Daily Log'!$C$4:$C$835,'Q4 Setup'!$C$16),"")</f>
        <v/>
      </c>
      <c r="G206" s="56" t="str">
        <f>IFERROR(AVERAGEIFS('Q4 Daily Log'!$K$4:$K$835,'Q4 Daily Log'!$B$4:$B$835,"&gt;="&amp;DATE(2027,3,29),'Q4 Daily Log'!$B$4:$B$835,"&lt;="&amp;DATE(2027,3,31),'Q4 Daily Log'!$C$4:$C$835,'Q4 Setup'!$C$16),"")</f>
        <v/>
      </c>
      <c r="H206" s="55">
        <f>IFERROR(SUMIFS('Q4 Daily Log'!$E$4:$E$835,'Q4 Daily Log'!$B$4:$B$835,"&gt;="&amp;DATE(2027,3,29),'Q4 Daily Log'!$B$4:$B$835,"&lt;="&amp;DATE(2027,3,31),'Q4 Daily Log'!$C$4:$C$835,'Q4 Setup'!$C$16),"")</f>
        <v>0</v>
      </c>
      <c r="I206" s="57">
        <f>IFERROR(SUMIFS('Q4 Daily Log'!$I$4:$I$835,'Q4 Daily Log'!$B$4:$B$835,"&gt;="&amp;DATE(2027,3,29),'Q4 Daily Log'!$B$4:$B$835,"&lt;="&amp;DATE(2027,3,31),'Q4 Daily Log'!$C$4:$C$835,'Q4 Setup'!$C$16),"")</f>
        <v>0</v>
      </c>
      <c r="J206" s="55">
        <f>IFERROR(SUMIFS('Q4 Daily Log'!$L$4:$L$835,'Q4 Daily Log'!$B$4:$B$835,"&gt;="&amp;DATE(2027,3,29),'Q4 Daily Log'!$B$4:$B$835,"&lt;="&amp;DATE(2027,3,31),'Q4 Daily Log'!$C$4:$C$835,'Q4 Setup'!$C$16),"")</f>
        <v>0</v>
      </c>
      <c r="K206" s="55">
        <f>IFERROR(SUMIFS('Q4 Daily Log'!$M$4:$M$835,'Q4 Daily Log'!$B$4:$B$835,"&gt;="&amp;DATE(2027,3,29),'Q4 Daily Log'!$B$4:$B$835,"&lt;="&amp;DATE(2027,3,31),'Q4 Daily Log'!$C$4:$C$835,'Q4 Setup'!$C$16),"")</f>
        <v>0</v>
      </c>
      <c r="L206" s="29">
        <f>IFERROR(SUMIFS('Q4 Daily Log'!$N$4:$N$835,'Q4 Daily Log'!$B$4:$B$835,"&gt;="&amp;DATE(2027,3,29),'Q4 Daily Log'!$B$4:$B$835,"&lt;="&amp;DATE(2027,3,31),'Q4 Daily Log'!$C$4:$C$835,'Q4 Setup'!$C$16),"")</f>
        <v>0</v>
      </c>
      <c r="M206" s="56" t="str">
        <f>IFERROR(SUMIFS('Q4 Daily Log'!$N$4:$N$835,'Q4 Daily Log'!$B$4:$B$835,"&gt;="&amp;DATE(2027,3,29),'Q4 Daily Log'!$B$4:$B$835,"&lt;="&amp;DATE(2027,3,31),'Q4 Daily Log'!$C$4:$C$835,'Q4 Setup'!$C$16)/SUMIFS('Q4 Daily Log'!$O$4:$O$835,'Q4 Daily Log'!$B$4:$B$835,"&gt;="&amp;DATE(2027,3,29),'Q4 Daily Log'!$B$4:$B$835,"&lt;="&amp;DATE(2027,3,31),'Q4 Daily Log'!$C$4:$C$835,'Q4 Setup'!$C$16),"" )</f>
        <v/>
      </c>
    </row>
    <row r="207" spans="2:13" ht="18.75" customHeight="1" x14ac:dyDescent="0.2">
      <c r="B207" s="48" t="s">
        <v>129</v>
      </c>
      <c r="C207" s="49">
        <f>'Q4 Setup'!$C$17</f>
        <v>0</v>
      </c>
      <c r="D207" s="50" t="str">
        <f>IFERROR(AVERAGEIFS('Q4 Daily Log'!$E$4:$E$835,'Q4 Daily Log'!$B$4:$B$835,"&gt;="&amp;DATE(2027,3,29),'Q4 Daily Log'!$B$4:$B$835,"&lt;="&amp;DATE(2027,3,31),'Q4 Daily Log'!$C$4:$C$835,'Q4 Setup'!$C$17),"")</f>
        <v/>
      </c>
      <c r="E207" s="51" t="str">
        <f>IFERROR(AVERAGEIFS('Q4 Daily Log'!$H$4:$H$835,'Q4 Daily Log'!$B$4:$B$835,"&gt;="&amp;DATE(2027,3,29),'Q4 Daily Log'!$B$4:$B$835,"&lt;="&amp;DATE(2027,3,31),'Q4 Daily Log'!$C$4:$C$835,'Q4 Setup'!$C$17),"")</f>
        <v/>
      </c>
      <c r="F207" s="52" t="str">
        <f>IFERROR(AVERAGEIFS('Q4 Daily Log'!$I$4:$I$835,'Q4 Daily Log'!$B$4:$B$835,"&gt;="&amp;DATE(2027,3,29),'Q4 Daily Log'!$B$4:$B$835,"&lt;="&amp;DATE(2027,3,31),'Q4 Daily Log'!$C$4:$C$835,'Q4 Setup'!$C$17),"")</f>
        <v/>
      </c>
      <c r="G207" s="51" t="str">
        <f>IFERROR(AVERAGEIFS('Q4 Daily Log'!$K$4:$K$835,'Q4 Daily Log'!$B$4:$B$835,"&gt;="&amp;DATE(2027,3,29),'Q4 Daily Log'!$B$4:$B$835,"&lt;="&amp;DATE(2027,3,31),'Q4 Daily Log'!$C$4:$C$835,'Q4 Setup'!$C$17),"")</f>
        <v/>
      </c>
      <c r="H207" s="50">
        <f>IFERROR(SUMIFS('Q4 Daily Log'!$E$4:$E$835,'Q4 Daily Log'!$B$4:$B$835,"&gt;="&amp;DATE(2027,3,29),'Q4 Daily Log'!$B$4:$B$835,"&lt;="&amp;DATE(2027,3,31),'Q4 Daily Log'!$C$4:$C$835,'Q4 Setup'!$C$17),"")</f>
        <v>0</v>
      </c>
      <c r="I207" s="52">
        <f>IFERROR(SUMIFS('Q4 Daily Log'!$I$4:$I$835,'Q4 Daily Log'!$B$4:$B$835,"&gt;="&amp;DATE(2027,3,29),'Q4 Daily Log'!$B$4:$B$835,"&lt;="&amp;DATE(2027,3,31),'Q4 Daily Log'!$C$4:$C$835,'Q4 Setup'!$C$17),"")</f>
        <v>0</v>
      </c>
      <c r="J207" s="50">
        <f>IFERROR(SUMIFS('Q4 Daily Log'!$L$4:$L$835,'Q4 Daily Log'!$B$4:$B$835,"&gt;="&amp;DATE(2027,3,29),'Q4 Daily Log'!$B$4:$B$835,"&lt;="&amp;DATE(2027,3,31),'Q4 Daily Log'!$C$4:$C$835,'Q4 Setup'!$C$17),"")</f>
        <v>0</v>
      </c>
      <c r="K207" s="50">
        <f>IFERROR(SUMIFS('Q4 Daily Log'!$M$4:$M$835,'Q4 Daily Log'!$B$4:$B$835,"&gt;="&amp;DATE(2027,3,29),'Q4 Daily Log'!$B$4:$B$835,"&lt;="&amp;DATE(2027,3,31),'Q4 Daily Log'!$C$4:$C$835,'Q4 Setup'!$C$17),"")</f>
        <v>0</v>
      </c>
      <c r="L207" s="29">
        <f>IFERROR(SUMIFS('Q4 Daily Log'!$N$4:$N$835,'Q4 Daily Log'!$B$4:$B$835,"&gt;="&amp;DATE(2027,3,29),'Q4 Daily Log'!$B$4:$B$835,"&lt;="&amp;DATE(2027,3,31),'Q4 Daily Log'!$C$4:$C$835,'Q4 Setup'!$C$17),"")</f>
        <v>0</v>
      </c>
      <c r="M207" s="51" t="str">
        <f>IFERROR(SUMIFS('Q4 Daily Log'!$N$4:$N$835,'Q4 Daily Log'!$B$4:$B$835,"&gt;="&amp;DATE(2027,3,29),'Q4 Daily Log'!$B$4:$B$835,"&lt;="&amp;DATE(2027,3,31),'Q4 Daily Log'!$C$4:$C$835,'Q4 Setup'!$C$17)/SUMIFS('Q4 Daily Log'!$O$4:$O$835,'Q4 Daily Log'!$B$4:$B$835,"&gt;="&amp;DATE(2027,3,29),'Q4 Daily Log'!$B$4:$B$835,"&lt;="&amp;DATE(2027,3,31),'Q4 Daily Log'!$C$4:$C$835,'Q4 Setup'!$C$17),"" )</f>
        <v/>
      </c>
    </row>
    <row r="208" spans="2:13" ht="18.75" customHeight="1" x14ac:dyDescent="0.2">
      <c r="B208" s="53" t="s">
        <v>129</v>
      </c>
      <c r="C208" s="54">
        <f>'Q4 Setup'!$C$18</f>
        <v>0</v>
      </c>
      <c r="D208" s="55" t="str">
        <f>IFERROR(AVERAGEIFS('Q4 Daily Log'!$E$4:$E$835,'Q4 Daily Log'!$B$4:$B$835,"&gt;="&amp;DATE(2027,3,29),'Q4 Daily Log'!$B$4:$B$835,"&lt;="&amp;DATE(2027,3,31),'Q4 Daily Log'!$C$4:$C$835,'Q4 Setup'!$C$18),"")</f>
        <v/>
      </c>
      <c r="E208" s="56" t="str">
        <f>IFERROR(AVERAGEIFS('Q4 Daily Log'!$H$4:$H$835,'Q4 Daily Log'!$B$4:$B$835,"&gt;="&amp;DATE(2027,3,29),'Q4 Daily Log'!$B$4:$B$835,"&lt;="&amp;DATE(2027,3,31),'Q4 Daily Log'!$C$4:$C$835,'Q4 Setup'!$C$18),"")</f>
        <v/>
      </c>
      <c r="F208" s="57" t="str">
        <f>IFERROR(AVERAGEIFS('Q4 Daily Log'!$I$4:$I$835,'Q4 Daily Log'!$B$4:$B$835,"&gt;="&amp;DATE(2027,3,29),'Q4 Daily Log'!$B$4:$B$835,"&lt;="&amp;DATE(2027,3,31),'Q4 Daily Log'!$C$4:$C$835,'Q4 Setup'!$C$18),"")</f>
        <v/>
      </c>
      <c r="G208" s="56" t="str">
        <f>IFERROR(AVERAGEIFS('Q4 Daily Log'!$K$4:$K$835,'Q4 Daily Log'!$B$4:$B$835,"&gt;="&amp;DATE(2027,3,29),'Q4 Daily Log'!$B$4:$B$835,"&lt;="&amp;DATE(2027,3,31),'Q4 Daily Log'!$C$4:$C$835,'Q4 Setup'!$C$18),"")</f>
        <v/>
      </c>
      <c r="H208" s="55">
        <f>IFERROR(SUMIFS('Q4 Daily Log'!$E$4:$E$835,'Q4 Daily Log'!$B$4:$B$835,"&gt;="&amp;DATE(2027,3,29),'Q4 Daily Log'!$B$4:$B$835,"&lt;="&amp;DATE(2027,3,31),'Q4 Daily Log'!$C$4:$C$835,'Q4 Setup'!$C$18),"")</f>
        <v>0</v>
      </c>
      <c r="I208" s="57">
        <f>IFERROR(SUMIFS('Q4 Daily Log'!$I$4:$I$835,'Q4 Daily Log'!$B$4:$B$835,"&gt;="&amp;DATE(2027,3,29),'Q4 Daily Log'!$B$4:$B$835,"&lt;="&amp;DATE(2027,3,31),'Q4 Daily Log'!$C$4:$C$835,'Q4 Setup'!$C$18),"")</f>
        <v>0</v>
      </c>
      <c r="J208" s="55">
        <f>IFERROR(SUMIFS('Q4 Daily Log'!$L$4:$L$835,'Q4 Daily Log'!$B$4:$B$835,"&gt;="&amp;DATE(2027,3,29),'Q4 Daily Log'!$B$4:$B$835,"&lt;="&amp;DATE(2027,3,31),'Q4 Daily Log'!$C$4:$C$835,'Q4 Setup'!$C$18),"")</f>
        <v>0</v>
      </c>
      <c r="K208" s="55">
        <f>IFERROR(SUMIFS('Q4 Daily Log'!$M$4:$M$835,'Q4 Daily Log'!$B$4:$B$835,"&gt;="&amp;DATE(2027,3,29),'Q4 Daily Log'!$B$4:$B$835,"&lt;="&amp;DATE(2027,3,31),'Q4 Daily Log'!$C$4:$C$835,'Q4 Setup'!$C$18),"")</f>
        <v>0</v>
      </c>
      <c r="L208" s="29">
        <f>IFERROR(SUMIFS('Q4 Daily Log'!$N$4:$N$835,'Q4 Daily Log'!$B$4:$B$835,"&gt;="&amp;DATE(2027,3,29),'Q4 Daily Log'!$B$4:$B$835,"&lt;="&amp;DATE(2027,3,31),'Q4 Daily Log'!$C$4:$C$835,'Q4 Setup'!$C$18),"")</f>
        <v>0</v>
      </c>
      <c r="M208" s="56" t="str">
        <f>IFERROR(SUMIFS('Q4 Daily Log'!$N$4:$N$835,'Q4 Daily Log'!$B$4:$B$835,"&gt;="&amp;DATE(2027,3,29),'Q4 Daily Log'!$B$4:$B$835,"&lt;="&amp;DATE(2027,3,31),'Q4 Daily Log'!$C$4:$C$835,'Q4 Setup'!$C$18)/SUMIFS('Q4 Daily Log'!$O$4:$O$835,'Q4 Daily Log'!$B$4:$B$835,"&gt;="&amp;DATE(2027,3,29),'Q4 Daily Log'!$B$4:$B$835,"&lt;="&amp;DATE(2027,3,31),'Q4 Daily Log'!$C$4:$C$835,'Q4 Setup'!$C$18),"" )</f>
        <v/>
      </c>
    </row>
    <row r="209" spans="2:13" ht="18.75" customHeight="1" x14ac:dyDescent="0.2">
      <c r="B209" s="101" t="s">
        <v>130</v>
      </c>
      <c r="C209" s="101"/>
      <c r="D209" s="85" t="str">
        <f>IFERROR(AVERAGE(D197:D208),"")</f>
        <v/>
      </c>
      <c r="E209" s="86" t="str">
        <f>IFERROR(AVERAGE(E197:E208),"")</f>
        <v/>
      </c>
      <c r="F209" s="87" t="str">
        <f>IFERROR(AVERAGE(F197:F208),"")</f>
        <v/>
      </c>
      <c r="G209" s="86" t="str">
        <f>IFERROR(AVERAGE(G197:G208),"")</f>
        <v/>
      </c>
      <c r="H209" s="85">
        <f>IFERROR(SUM(H197:H208),"")</f>
        <v>0</v>
      </c>
      <c r="I209" s="88">
        <f>IFERROR(SUM(I197:I208),"")</f>
        <v>0</v>
      </c>
      <c r="J209" s="85">
        <f>IFERROR(SUM(J197:J208),"")</f>
        <v>0</v>
      </c>
      <c r="K209" s="85">
        <f>IFERROR(SUM(K197:K208),"")</f>
        <v>0</v>
      </c>
      <c r="L209" s="89">
        <f>IFERROR(SUM(L197:L208),"")</f>
        <v>0</v>
      </c>
      <c r="M209" s="86" t="str">
        <f>IFERROR(AVERAGE(M197:M208),"")</f>
        <v/>
      </c>
    </row>
    <row r="210" spans="2:13" ht="7.5" customHeight="1" x14ac:dyDescent="0.2"/>
  </sheetData>
  <mergeCells count="28">
    <mergeCell ref="B193:C193"/>
    <mergeCell ref="B195:C195"/>
    <mergeCell ref="B209:C209"/>
    <mergeCell ref="B147:C147"/>
    <mergeCell ref="B161:C161"/>
    <mergeCell ref="B163:C163"/>
    <mergeCell ref="B177:C177"/>
    <mergeCell ref="B179:C179"/>
    <mergeCell ref="B113:C113"/>
    <mergeCell ref="B115:C115"/>
    <mergeCell ref="B129:C129"/>
    <mergeCell ref="B131:C131"/>
    <mergeCell ref="B145:C145"/>
    <mergeCell ref="B67:C67"/>
    <mergeCell ref="B81:C81"/>
    <mergeCell ref="B83:C83"/>
    <mergeCell ref="B97:C97"/>
    <mergeCell ref="B99:C99"/>
    <mergeCell ref="B33:C33"/>
    <mergeCell ref="B35:C35"/>
    <mergeCell ref="B49:C49"/>
    <mergeCell ref="B51:C51"/>
    <mergeCell ref="B65:C65"/>
    <mergeCell ref="B1:M1"/>
    <mergeCell ref="B2:M2"/>
    <mergeCell ref="B3:C3"/>
    <mergeCell ref="B17:C17"/>
    <mergeCell ref="B19:C19"/>
  </mergeCells>
  <conditionalFormatting sqref="M5:M16">
    <cfRule type="cellIs" dxfId="47" priority="2" operator="lessThan">
      <formula>0.8</formula>
    </cfRule>
    <cfRule type="cellIs" dxfId="46" priority="3" operator="between">
      <formula>0.8</formula>
      <formula>0.9999</formula>
    </cfRule>
    <cfRule type="cellIs" dxfId="45" priority="4" operator="greaterThanOrEqual">
      <formula>1</formula>
    </cfRule>
  </conditionalFormatting>
  <conditionalFormatting sqref="M21:M32">
    <cfRule type="cellIs" dxfId="44" priority="5" operator="lessThan">
      <formula>0.8</formula>
    </cfRule>
    <cfRule type="cellIs" dxfId="43" priority="6" operator="between">
      <formula>0.8</formula>
      <formula>0.9999</formula>
    </cfRule>
    <cfRule type="cellIs" dxfId="42" priority="7" operator="greaterThanOrEqual">
      <formula>1</formula>
    </cfRule>
  </conditionalFormatting>
  <conditionalFormatting sqref="M37:M48">
    <cfRule type="cellIs" dxfId="41" priority="8" operator="lessThan">
      <formula>0.8</formula>
    </cfRule>
    <cfRule type="cellIs" dxfId="40" priority="9" operator="between">
      <formula>0.8</formula>
      <formula>0.9999</formula>
    </cfRule>
    <cfRule type="cellIs" dxfId="39" priority="10" operator="greaterThanOrEqual">
      <formula>1</formula>
    </cfRule>
  </conditionalFormatting>
  <conditionalFormatting sqref="M53:M64">
    <cfRule type="cellIs" dxfId="38" priority="11" operator="lessThan">
      <formula>0.8</formula>
    </cfRule>
    <cfRule type="cellIs" dxfId="37" priority="12" operator="between">
      <formula>0.8</formula>
      <formula>0.9999</formula>
    </cfRule>
    <cfRule type="cellIs" dxfId="36" priority="13" operator="greaterThanOrEqual">
      <formula>1</formula>
    </cfRule>
  </conditionalFormatting>
  <conditionalFormatting sqref="M69:M80">
    <cfRule type="cellIs" dxfId="35" priority="14" operator="lessThan">
      <formula>0.8</formula>
    </cfRule>
    <cfRule type="cellIs" dxfId="34" priority="15" operator="between">
      <formula>0.8</formula>
      <formula>0.9999</formula>
    </cfRule>
    <cfRule type="cellIs" dxfId="33" priority="16" operator="greaterThanOrEqual">
      <formula>1</formula>
    </cfRule>
  </conditionalFormatting>
  <conditionalFormatting sqref="M85:M96">
    <cfRule type="cellIs" dxfId="32" priority="17" operator="lessThan">
      <formula>0.8</formula>
    </cfRule>
    <cfRule type="cellIs" dxfId="31" priority="18" operator="between">
      <formula>0.8</formula>
      <formula>0.9999</formula>
    </cfRule>
    <cfRule type="cellIs" dxfId="30" priority="19" operator="greaterThanOrEqual">
      <formula>1</formula>
    </cfRule>
  </conditionalFormatting>
  <conditionalFormatting sqref="M101:M112">
    <cfRule type="cellIs" dxfId="29" priority="21" operator="between">
      <formula>0.8</formula>
      <formula>0.9999</formula>
    </cfRule>
    <cfRule type="cellIs" dxfId="28" priority="20" operator="lessThan">
      <formula>0.8</formula>
    </cfRule>
    <cfRule type="cellIs" dxfId="27" priority="22" operator="greaterThanOrEqual">
      <formula>1</formula>
    </cfRule>
  </conditionalFormatting>
  <conditionalFormatting sqref="M117:M128">
    <cfRule type="cellIs" dxfId="26" priority="23" operator="lessThan">
      <formula>0.8</formula>
    </cfRule>
    <cfRule type="cellIs" dxfId="25" priority="24" operator="between">
      <formula>0.8</formula>
      <formula>0.9999</formula>
    </cfRule>
    <cfRule type="cellIs" dxfId="24" priority="25" operator="greaterThanOrEqual">
      <formula>1</formula>
    </cfRule>
  </conditionalFormatting>
  <conditionalFormatting sqref="M133:M144">
    <cfRule type="cellIs" dxfId="23" priority="26" operator="lessThan">
      <formula>0.8</formula>
    </cfRule>
    <cfRule type="cellIs" dxfId="22" priority="27" operator="between">
      <formula>0.8</formula>
      <formula>0.9999</formula>
    </cfRule>
    <cfRule type="cellIs" dxfId="21" priority="28" operator="greaterThanOrEqual">
      <formula>1</formula>
    </cfRule>
  </conditionalFormatting>
  <conditionalFormatting sqref="M149:M160">
    <cfRule type="cellIs" dxfId="20" priority="29" operator="lessThan">
      <formula>0.8</formula>
    </cfRule>
    <cfRule type="cellIs" dxfId="19" priority="30" operator="between">
      <formula>0.8</formula>
      <formula>0.9999</formula>
    </cfRule>
    <cfRule type="cellIs" dxfId="18" priority="31" operator="greaterThanOrEqual">
      <formula>1</formula>
    </cfRule>
  </conditionalFormatting>
  <conditionalFormatting sqref="M165:M176">
    <cfRule type="cellIs" dxfId="17" priority="32" operator="lessThan">
      <formula>0.8</formula>
    </cfRule>
    <cfRule type="cellIs" dxfId="16" priority="33" operator="between">
      <formula>0.8</formula>
      <formula>0.9999</formula>
    </cfRule>
    <cfRule type="cellIs" dxfId="15" priority="34" operator="greaterThanOrEqual">
      <formula>1</formula>
    </cfRule>
  </conditionalFormatting>
  <conditionalFormatting sqref="M181:M192">
    <cfRule type="cellIs" dxfId="14" priority="35" operator="lessThan">
      <formula>0.8</formula>
    </cfRule>
    <cfRule type="cellIs" dxfId="13" priority="36" operator="between">
      <formula>0.8</formula>
      <formula>0.9999</formula>
    </cfRule>
    <cfRule type="cellIs" dxfId="12" priority="37" operator="greaterThanOrEqual">
      <formula>1</formula>
    </cfRule>
  </conditionalFormatting>
  <conditionalFormatting sqref="M197:M208">
    <cfRule type="cellIs" dxfId="11" priority="38" operator="lessThan">
      <formula>0.8</formula>
    </cfRule>
    <cfRule type="cellIs" dxfId="10" priority="39" operator="between">
      <formula>0.8</formula>
      <formula>0.9999</formula>
    </cfRule>
    <cfRule type="cellIs" dxfId="9" priority="40" operator="greaterThanOrEqual">
      <formula>1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</sheetPr>
  <dimension ref="B1:L50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8.6640625" defaultRowHeight="15" x14ac:dyDescent="0.2"/>
  <cols>
    <col min="1" max="1" width="3" customWidth="1"/>
    <col min="2" max="2" width="22" customWidth="1"/>
    <col min="3" max="3" width="16" customWidth="1"/>
    <col min="4" max="6" width="14" customWidth="1"/>
    <col min="7" max="10" width="13" customWidth="1"/>
    <col min="11" max="11" width="16" customWidth="1"/>
    <col min="12" max="12" width="13" customWidth="1"/>
  </cols>
  <sheetData>
    <row r="1" spans="2:12" ht="33.75" customHeight="1" x14ac:dyDescent="0.2">
      <c r="B1" s="98" t="s">
        <v>175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12" ht="15.75" customHeight="1" x14ac:dyDescent="0.2">
      <c r="B2" s="13" t="s">
        <v>83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ht="25.5" customHeight="1" x14ac:dyDescent="0.2">
      <c r="B3" s="102" t="s">
        <v>176</v>
      </c>
      <c r="C3" s="102"/>
      <c r="D3" s="83">
        <v>46388</v>
      </c>
      <c r="E3" s="83">
        <v>46418</v>
      </c>
      <c r="F3" s="84"/>
      <c r="G3" s="84"/>
      <c r="H3" s="84"/>
      <c r="I3" s="84"/>
      <c r="J3" s="84"/>
      <c r="K3" s="84"/>
      <c r="L3" s="84"/>
    </row>
    <row r="4" spans="2:12" ht="39.75" customHeight="1" x14ac:dyDescent="0.2">
      <c r="B4" s="47" t="s">
        <v>24</v>
      </c>
      <c r="C4" s="47" t="s">
        <v>85</v>
      </c>
      <c r="D4" s="47" t="s">
        <v>86</v>
      </c>
      <c r="E4" s="47" t="s">
        <v>87</v>
      </c>
      <c r="F4" s="47" t="s">
        <v>88</v>
      </c>
      <c r="G4" s="47" t="s">
        <v>89</v>
      </c>
      <c r="H4" s="47" t="s">
        <v>61</v>
      </c>
      <c r="I4" s="47" t="s">
        <v>63</v>
      </c>
      <c r="J4" s="47" t="s">
        <v>68</v>
      </c>
      <c r="K4" s="47" t="s">
        <v>90</v>
      </c>
      <c r="L4" s="47" t="s">
        <v>27</v>
      </c>
    </row>
    <row r="5" spans="2:12" ht="19.5" customHeight="1" x14ac:dyDescent="0.2">
      <c r="B5" s="49" t="str">
        <f>'Q4 Setup'!$C$7</f>
        <v>Rep 1</v>
      </c>
      <c r="C5" s="28">
        <f>'Q4 Setup'!$D$7</f>
        <v>0</v>
      </c>
      <c r="D5" s="29">
        <f ca="1">'Q4 Setup'!$H$7</f>
        <v>0</v>
      </c>
      <c r="E5" s="28">
        <f>IFERROR(SUMIFS('Q4 Daily Log'!$N$4:$N$835,'Q4 Daily Log'!$B$4:$B$835,"&gt;="&amp;DATE(2027,1,1),'Q4 Daily Log'!$B$4:$B$835,"&lt;="&amp;DATE(2027,1,31),'Q4 Daily Log'!$C$4:$C$835,'Q4 Setup'!$C$7),"")</f>
        <v>0</v>
      </c>
      <c r="F5" s="26">
        <v>0</v>
      </c>
      <c r="G5" s="51" t="str">
        <f>IFERROR(SUMIFS('Q4 Daily Log'!$N$4:$N$835,'Q4 Daily Log'!$B$4:$B$835,"&gt;="&amp;D3,'Q4 Daily Log'!$B$4:$B$835,"&lt;="&amp;E3,'Q4 Daily Log'!$C$4:$C$835,'Q4 Setup'!$C$7)/F5,"")</f>
        <v/>
      </c>
      <c r="H5" s="50" t="str">
        <f>IFERROR(AVERAGEIFS('Q4 Daily Log'!$E$4:$E$835,'Q4 Daily Log'!$B$4:$B$835,"&gt;="&amp;DATE(2027,1,1),'Q4 Daily Log'!$B$4:$B$835,"&lt;="&amp;DATE(2027,1,31),'Q4 Daily Log'!$C$4:$C$835,'Q4 Setup'!$C$7),"")</f>
        <v/>
      </c>
      <c r="I5" s="52" t="str">
        <f>IFERROR(AVERAGEIFS('Q4 Daily Log'!$I$4:$I$835,'Q4 Daily Log'!$B$4:$B$835,"&gt;="&amp;DATE(2027,1,1),'Q4 Daily Log'!$B$4:$B$835,"&lt;="&amp;DATE(2027,1,31),'Q4 Daily Log'!$C$4:$C$835,'Q4 Setup'!$C$7),"")</f>
        <v/>
      </c>
      <c r="J5" s="50">
        <f>IFERROR(SUMIFS('Q4 Daily Log'!$M$4:$M$835,'Q4 Daily Log'!$B$4:$B$835,"&gt;="&amp;DATE(2027,1,1),'Q4 Daily Log'!$B$4:$B$835,"&lt;="&amp;DATE(2027,1,31),'Q4 Daily Log'!$C$4:$C$835,'Q4 Setup'!$C$7),"")</f>
        <v>0</v>
      </c>
      <c r="K5" s="28">
        <f>'Q4 Setup'!$E$7</f>
        <v>0</v>
      </c>
      <c r="L5" s="28">
        <f>IFERROR('Q4 Setup'!$D$7-K5,"")</f>
        <v>0</v>
      </c>
    </row>
    <row r="6" spans="2:12" ht="19.5" customHeight="1" x14ac:dyDescent="0.2">
      <c r="B6" s="54" t="str">
        <f>'Q4 Setup'!$C$8</f>
        <v>Rep 2</v>
      </c>
      <c r="C6" s="27">
        <f>'Q4 Setup'!$D$8</f>
        <v>0</v>
      </c>
      <c r="D6" s="29">
        <f ca="1">'Q4 Setup'!$H$8</f>
        <v>0</v>
      </c>
      <c r="E6" s="27">
        <f>IFERROR(SUMIFS('Q4 Daily Log'!$N$4:$N$835,'Q4 Daily Log'!$B$4:$B$835,"&gt;="&amp;DATE(2027,1,1),'Q4 Daily Log'!$B$4:$B$835,"&lt;="&amp;DATE(2027,1,31),'Q4 Daily Log'!$C$4:$C$835,'Q4 Setup'!$C$8),"")</f>
        <v>0</v>
      </c>
      <c r="F6" s="26">
        <v>0</v>
      </c>
      <c r="G6" s="56" t="str">
        <f>IFERROR(SUMIFS('Q4 Daily Log'!$N$4:$N$835,'Q4 Daily Log'!$B$4:$B$835,"&gt;="&amp;D3,'Q4 Daily Log'!$B$4:$B$835,"&lt;="&amp;E3,'Q4 Daily Log'!$C$4:$C$835,'Q4 Setup'!$C$8)/F6,"")</f>
        <v/>
      </c>
      <c r="H6" s="55" t="str">
        <f>IFERROR(AVERAGEIFS('Q4 Daily Log'!$E$4:$E$835,'Q4 Daily Log'!$B$4:$B$835,"&gt;="&amp;DATE(2027,1,1),'Q4 Daily Log'!$B$4:$B$835,"&lt;="&amp;DATE(2027,1,31),'Q4 Daily Log'!$C$4:$C$835,'Q4 Setup'!$C$8),"")</f>
        <v/>
      </c>
      <c r="I6" s="57" t="str">
        <f>IFERROR(AVERAGEIFS('Q4 Daily Log'!$I$4:$I$835,'Q4 Daily Log'!$B$4:$B$835,"&gt;="&amp;DATE(2027,1,1),'Q4 Daily Log'!$B$4:$B$835,"&lt;="&amp;DATE(2027,1,31),'Q4 Daily Log'!$C$4:$C$835,'Q4 Setup'!$C$8),"")</f>
        <v/>
      </c>
      <c r="J6" s="55">
        <f>IFERROR(SUMIFS('Q4 Daily Log'!$M$4:$M$835,'Q4 Daily Log'!$B$4:$B$835,"&gt;="&amp;DATE(2027,1,1),'Q4 Daily Log'!$B$4:$B$835,"&lt;="&amp;DATE(2027,1,31),'Q4 Daily Log'!$C$4:$C$835,'Q4 Setup'!$C$8),"")</f>
        <v>0</v>
      </c>
      <c r="K6" s="27">
        <f>'Q4 Setup'!$E$8</f>
        <v>0</v>
      </c>
      <c r="L6" s="27">
        <f>IFERROR('Q4 Setup'!$D$8-K6,"")</f>
        <v>0</v>
      </c>
    </row>
    <row r="7" spans="2:12" ht="19.5" customHeight="1" x14ac:dyDescent="0.2">
      <c r="B7" s="49" t="str">
        <f>'Q4 Setup'!$C$9</f>
        <v>Rep 3</v>
      </c>
      <c r="C7" s="28">
        <f>'Q4 Setup'!$D$9</f>
        <v>0</v>
      </c>
      <c r="D7" s="29">
        <f ca="1">'Q4 Setup'!$H$9</f>
        <v>0</v>
      </c>
      <c r="E7" s="28">
        <f>IFERROR(SUMIFS('Q4 Daily Log'!$N$4:$N$835,'Q4 Daily Log'!$B$4:$B$835,"&gt;="&amp;DATE(2027,1,1),'Q4 Daily Log'!$B$4:$B$835,"&lt;="&amp;DATE(2027,1,31),'Q4 Daily Log'!$C$4:$C$835,'Q4 Setup'!$C$9),"")</f>
        <v>0</v>
      </c>
      <c r="F7" s="26">
        <v>0</v>
      </c>
      <c r="G7" s="51" t="str">
        <f>IFERROR(SUMIFS('Q4 Daily Log'!$N$4:$N$835,'Q4 Daily Log'!$B$4:$B$835,"&gt;="&amp;D3,'Q4 Daily Log'!$B$4:$B$835,"&lt;="&amp;E3,'Q4 Daily Log'!$C$4:$C$835,'Q4 Setup'!$C$9)/F7,"")</f>
        <v/>
      </c>
      <c r="H7" s="50" t="str">
        <f>IFERROR(AVERAGEIFS('Q4 Daily Log'!$E$4:$E$835,'Q4 Daily Log'!$B$4:$B$835,"&gt;="&amp;DATE(2027,1,1),'Q4 Daily Log'!$B$4:$B$835,"&lt;="&amp;DATE(2027,1,31),'Q4 Daily Log'!$C$4:$C$835,'Q4 Setup'!$C$9),"")</f>
        <v/>
      </c>
      <c r="I7" s="52" t="str">
        <f>IFERROR(AVERAGEIFS('Q4 Daily Log'!$I$4:$I$835,'Q4 Daily Log'!$B$4:$B$835,"&gt;="&amp;DATE(2027,1,1),'Q4 Daily Log'!$B$4:$B$835,"&lt;="&amp;DATE(2027,1,31),'Q4 Daily Log'!$C$4:$C$835,'Q4 Setup'!$C$9),"")</f>
        <v/>
      </c>
      <c r="J7" s="50">
        <f>IFERROR(SUMIFS('Q4 Daily Log'!$M$4:$M$835,'Q4 Daily Log'!$B$4:$B$835,"&gt;="&amp;DATE(2027,1,1),'Q4 Daily Log'!$B$4:$B$835,"&lt;="&amp;DATE(2027,1,31),'Q4 Daily Log'!$C$4:$C$835,'Q4 Setup'!$C$9),"")</f>
        <v>0</v>
      </c>
      <c r="K7" s="28">
        <f>'Q4 Setup'!$E$9</f>
        <v>0</v>
      </c>
      <c r="L7" s="28">
        <f>IFERROR('Q4 Setup'!$D$9-K7,"")</f>
        <v>0</v>
      </c>
    </row>
    <row r="8" spans="2:12" ht="19.5" customHeight="1" x14ac:dyDescent="0.2">
      <c r="B8" s="54" t="str">
        <f>'Q4 Setup'!$C$10</f>
        <v>Rep 4</v>
      </c>
      <c r="C8" s="27">
        <f>'Q4 Setup'!$D$10</f>
        <v>0</v>
      </c>
      <c r="D8" s="29">
        <f ca="1">'Q4 Setup'!$H$10</f>
        <v>0</v>
      </c>
      <c r="E8" s="27">
        <f>IFERROR(SUMIFS('Q4 Daily Log'!$N$4:$N$835,'Q4 Daily Log'!$B$4:$B$835,"&gt;="&amp;DATE(2027,1,1),'Q4 Daily Log'!$B$4:$B$835,"&lt;="&amp;DATE(2027,1,31),'Q4 Daily Log'!$C$4:$C$835,'Q4 Setup'!$C$10),"")</f>
        <v>0</v>
      </c>
      <c r="F8" s="26">
        <v>0</v>
      </c>
      <c r="G8" s="56" t="str">
        <f>IFERROR(SUMIFS('Q4 Daily Log'!$N$4:$N$835,'Q4 Daily Log'!$B$4:$B$835,"&gt;="&amp;D3,'Q4 Daily Log'!$B$4:$B$835,"&lt;="&amp;E3,'Q4 Daily Log'!$C$4:$C$835,'Q4 Setup'!$C$10)/F8,"")</f>
        <v/>
      </c>
      <c r="H8" s="55" t="str">
        <f>IFERROR(AVERAGEIFS('Q4 Daily Log'!$E$4:$E$835,'Q4 Daily Log'!$B$4:$B$835,"&gt;="&amp;DATE(2027,1,1),'Q4 Daily Log'!$B$4:$B$835,"&lt;="&amp;DATE(2027,1,31),'Q4 Daily Log'!$C$4:$C$835,'Q4 Setup'!$C$10),"")</f>
        <v/>
      </c>
      <c r="I8" s="57" t="str">
        <f>IFERROR(AVERAGEIFS('Q4 Daily Log'!$I$4:$I$835,'Q4 Daily Log'!$B$4:$B$835,"&gt;="&amp;DATE(2027,1,1),'Q4 Daily Log'!$B$4:$B$835,"&lt;="&amp;DATE(2027,1,31),'Q4 Daily Log'!$C$4:$C$835,'Q4 Setup'!$C$10),"")</f>
        <v/>
      </c>
      <c r="J8" s="55">
        <f>IFERROR(SUMIFS('Q4 Daily Log'!$M$4:$M$835,'Q4 Daily Log'!$B$4:$B$835,"&gt;="&amp;DATE(2027,1,1),'Q4 Daily Log'!$B$4:$B$835,"&lt;="&amp;DATE(2027,1,31),'Q4 Daily Log'!$C$4:$C$835,'Q4 Setup'!$C$10),"")</f>
        <v>0</v>
      </c>
      <c r="K8" s="27">
        <f>'Q4 Setup'!$E$10</f>
        <v>0</v>
      </c>
      <c r="L8" s="27">
        <f>IFERROR('Q4 Setup'!$D$10-K8,"")</f>
        <v>0</v>
      </c>
    </row>
    <row r="9" spans="2:12" ht="19.5" customHeight="1" x14ac:dyDescent="0.2">
      <c r="B9" s="49" t="str">
        <f>'Q4 Setup'!$C$11</f>
        <v>Rep 5</v>
      </c>
      <c r="C9" s="28">
        <f>'Q4 Setup'!$D$11</f>
        <v>0</v>
      </c>
      <c r="D9" s="29">
        <f ca="1">'Q4 Setup'!$H$11</f>
        <v>0</v>
      </c>
      <c r="E9" s="28">
        <f>IFERROR(SUMIFS('Q4 Daily Log'!$N$4:$N$835,'Q4 Daily Log'!$B$4:$B$835,"&gt;="&amp;DATE(2027,1,1),'Q4 Daily Log'!$B$4:$B$835,"&lt;="&amp;DATE(2027,1,31),'Q4 Daily Log'!$C$4:$C$835,'Q4 Setup'!$C$11),"")</f>
        <v>0</v>
      </c>
      <c r="F9" s="26">
        <v>0</v>
      </c>
      <c r="G9" s="51" t="str">
        <f>IFERROR(SUMIFS('Q4 Daily Log'!$N$4:$N$835,'Q4 Daily Log'!$B$4:$B$835,"&gt;="&amp;D3,'Q4 Daily Log'!$B$4:$B$835,"&lt;="&amp;E3,'Q4 Daily Log'!$C$4:$C$835,'Q4 Setup'!$C$11)/F9,"")</f>
        <v/>
      </c>
      <c r="H9" s="50" t="str">
        <f>IFERROR(AVERAGEIFS('Q4 Daily Log'!$E$4:$E$835,'Q4 Daily Log'!$B$4:$B$835,"&gt;="&amp;DATE(2027,1,1),'Q4 Daily Log'!$B$4:$B$835,"&lt;="&amp;DATE(2027,1,31),'Q4 Daily Log'!$C$4:$C$835,'Q4 Setup'!$C$11),"")</f>
        <v/>
      </c>
      <c r="I9" s="52" t="str">
        <f>IFERROR(AVERAGEIFS('Q4 Daily Log'!$I$4:$I$835,'Q4 Daily Log'!$B$4:$B$835,"&gt;="&amp;DATE(2027,1,1),'Q4 Daily Log'!$B$4:$B$835,"&lt;="&amp;DATE(2027,1,31),'Q4 Daily Log'!$C$4:$C$835,'Q4 Setup'!$C$11),"")</f>
        <v/>
      </c>
      <c r="J9" s="50">
        <f>IFERROR(SUMIFS('Q4 Daily Log'!$M$4:$M$835,'Q4 Daily Log'!$B$4:$B$835,"&gt;="&amp;DATE(2027,1,1),'Q4 Daily Log'!$B$4:$B$835,"&lt;="&amp;DATE(2027,1,31),'Q4 Daily Log'!$C$4:$C$835,'Q4 Setup'!$C$11),"")</f>
        <v>0</v>
      </c>
      <c r="K9" s="28">
        <f>'Q4 Setup'!$E$11</f>
        <v>0</v>
      </c>
      <c r="L9" s="28">
        <f>IFERROR('Q4 Setup'!$D$11-K9,"")</f>
        <v>0</v>
      </c>
    </row>
    <row r="10" spans="2:12" ht="19.5" customHeight="1" x14ac:dyDescent="0.2">
      <c r="B10" s="54" t="str">
        <f>'Q4 Setup'!$C$12</f>
        <v>Rep 6</v>
      </c>
      <c r="C10" s="27">
        <f>'Q4 Setup'!$D$12</f>
        <v>0</v>
      </c>
      <c r="D10" s="29">
        <f ca="1">'Q4 Setup'!$H$12</f>
        <v>0</v>
      </c>
      <c r="E10" s="27">
        <f>IFERROR(SUMIFS('Q4 Daily Log'!$N$4:$N$835,'Q4 Daily Log'!$B$4:$B$835,"&gt;="&amp;DATE(2027,1,1),'Q4 Daily Log'!$B$4:$B$835,"&lt;="&amp;DATE(2027,1,31),'Q4 Daily Log'!$C$4:$C$835,'Q4 Setup'!$C$12),"")</f>
        <v>0</v>
      </c>
      <c r="F10" s="26">
        <v>0</v>
      </c>
      <c r="G10" s="56" t="str">
        <f>IFERROR(SUMIFS('Q4 Daily Log'!$N$4:$N$835,'Q4 Daily Log'!$B$4:$B$835,"&gt;="&amp;D3,'Q4 Daily Log'!$B$4:$B$835,"&lt;="&amp;E3,'Q4 Daily Log'!$C$4:$C$835,'Q4 Setup'!$C$12)/F10,"")</f>
        <v/>
      </c>
      <c r="H10" s="55" t="str">
        <f>IFERROR(AVERAGEIFS('Q4 Daily Log'!$E$4:$E$835,'Q4 Daily Log'!$B$4:$B$835,"&gt;="&amp;DATE(2027,1,1),'Q4 Daily Log'!$B$4:$B$835,"&lt;="&amp;DATE(2027,1,31),'Q4 Daily Log'!$C$4:$C$835,'Q4 Setup'!$C$12),"")</f>
        <v/>
      </c>
      <c r="I10" s="57" t="str">
        <f>IFERROR(AVERAGEIFS('Q4 Daily Log'!$I$4:$I$835,'Q4 Daily Log'!$B$4:$B$835,"&gt;="&amp;DATE(2027,1,1),'Q4 Daily Log'!$B$4:$B$835,"&lt;="&amp;DATE(2027,1,31),'Q4 Daily Log'!$C$4:$C$835,'Q4 Setup'!$C$12),"")</f>
        <v/>
      </c>
      <c r="J10" s="55">
        <f>IFERROR(SUMIFS('Q4 Daily Log'!$M$4:$M$835,'Q4 Daily Log'!$B$4:$B$835,"&gt;="&amp;DATE(2027,1,1),'Q4 Daily Log'!$B$4:$B$835,"&lt;="&amp;DATE(2027,1,31),'Q4 Daily Log'!$C$4:$C$835,'Q4 Setup'!$C$12),"")</f>
        <v>0</v>
      </c>
      <c r="K10" s="27">
        <f>'Q4 Setup'!$E$12</f>
        <v>0</v>
      </c>
      <c r="L10" s="27">
        <f>IFERROR('Q4 Setup'!$D$12-K10,"")</f>
        <v>0</v>
      </c>
    </row>
    <row r="11" spans="2:12" ht="19.5" customHeight="1" x14ac:dyDescent="0.2">
      <c r="B11" s="49" t="str">
        <f>'Q4 Setup'!$C$13</f>
        <v>Rep 7</v>
      </c>
      <c r="C11" s="28">
        <f>'Q4 Setup'!$D$13</f>
        <v>0</v>
      </c>
      <c r="D11" s="29">
        <f ca="1">'Q4 Setup'!$H$13</f>
        <v>0</v>
      </c>
      <c r="E11" s="28">
        <f>IFERROR(SUMIFS('Q4 Daily Log'!$N$4:$N$835,'Q4 Daily Log'!$B$4:$B$835,"&gt;="&amp;DATE(2027,1,1),'Q4 Daily Log'!$B$4:$B$835,"&lt;="&amp;DATE(2027,1,31),'Q4 Daily Log'!$C$4:$C$835,'Q4 Setup'!$C$13),"")</f>
        <v>0</v>
      </c>
      <c r="F11" s="26">
        <v>0</v>
      </c>
      <c r="G11" s="51" t="str">
        <f>IFERROR(SUMIFS('Q4 Daily Log'!$N$4:$N$835,'Q4 Daily Log'!$B$4:$B$835,"&gt;="&amp;D3,'Q4 Daily Log'!$B$4:$B$835,"&lt;="&amp;E3,'Q4 Daily Log'!$C$4:$C$835,'Q4 Setup'!$C$13)/F11,"")</f>
        <v/>
      </c>
      <c r="H11" s="50" t="str">
        <f>IFERROR(AVERAGEIFS('Q4 Daily Log'!$E$4:$E$835,'Q4 Daily Log'!$B$4:$B$835,"&gt;="&amp;DATE(2027,1,1),'Q4 Daily Log'!$B$4:$B$835,"&lt;="&amp;DATE(2027,1,31),'Q4 Daily Log'!$C$4:$C$835,'Q4 Setup'!$C$13),"")</f>
        <v/>
      </c>
      <c r="I11" s="52" t="str">
        <f>IFERROR(AVERAGEIFS('Q4 Daily Log'!$I$4:$I$835,'Q4 Daily Log'!$B$4:$B$835,"&gt;="&amp;DATE(2027,1,1),'Q4 Daily Log'!$B$4:$B$835,"&lt;="&amp;DATE(2027,1,31),'Q4 Daily Log'!$C$4:$C$835,'Q4 Setup'!$C$13),"")</f>
        <v/>
      </c>
      <c r="J11" s="50">
        <f>IFERROR(SUMIFS('Q4 Daily Log'!$M$4:$M$835,'Q4 Daily Log'!$B$4:$B$835,"&gt;="&amp;DATE(2027,1,1),'Q4 Daily Log'!$B$4:$B$835,"&lt;="&amp;DATE(2027,1,31),'Q4 Daily Log'!$C$4:$C$835,'Q4 Setup'!$C$13),"")</f>
        <v>0</v>
      </c>
      <c r="K11" s="28">
        <f>'Q4 Setup'!$E$13</f>
        <v>0</v>
      </c>
      <c r="L11" s="28">
        <f>IFERROR('Q4 Setup'!$D$13-K11,"")</f>
        <v>0</v>
      </c>
    </row>
    <row r="12" spans="2:12" ht="19.5" customHeight="1" x14ac:dyDescent="0.2">
      <c r="B12" s="54" t="str">
        <f>'Q4 Setup'!$C$14</f>
        <v>Rep 8</v>
      </c>
      <c r="C12" s="27">
        <f>'Q4 Setup'!$D$14</f>
        <v>0</v>
      </c>
      <c r="D12" s="29">
        <f ca="1">'Q4 Setup'!$H$14</f>
        <v>0</v>
      </c>
      <c r="E12" s="27">
        <f>IFERROR(SUMIFS('Q4 Daily Log'!$N$4:$N$835,'Q4 Daily Log'!$B$4:$B$835,"&gt;="&amp;DATE(2027,1,1),'Q4 Daily Log'!$B$4:$B$835,"&lt;="&amp;DATE(2027,1,31),'Q4 Daily Log'!$C$4:$C$835,'Q4 Setup'!$C$14),"")</f>
        <v>0</v>
      </c>
      <c r="F12" s="26">
        <v>0</v>
      </c>
      <c r="G12" s="56" t="str">
        <f>IFERROR(SUMIFS('Q4 Daily Log'!$N$4:$N$835,'Q4 Daily Log'!$B$4:$B$835,"&gt;="&amp;D3,'Q4 Daily Log'!$B$4:$B$835,"&lt;="&amp;E3,'Q4 Daily Log'!$C$4:$C$835,'Q4 Setup'!$C$14)/F12,"")</f>
        <v/>
      </c>
      <c r="H12" s="55" t="str">
        <f>IFERROR(AVERAGEIFS('Q4 Daily Log'!$E$4:$E$835,'Q4 Daily Log'!$B$4:$B$835,"&gt;="&amp;DATE(2027,1,1),'Q4 Daily Log'!$B$4:$B$835,"&lt;="&amp;DATE(2027,1,31),'Q4 Daily Log'!$C$4:$C$835,'Q4 Setup'!$C$14),"")</f>
        <v/>
      </c>
      <c r="I12" s="57" t="str">
        <f>IFERROR(AVERAGEIFS('Q4 Daily Log'!$I$4:$I$835,'Q4 Daily Log'!$B$4:$B$835,"&gt;="&amp;DATE(2027,1,1),'Q4 Daily Log'!$B$4:$B$835,"&lt;="&amp;DATE(2027,1,31),'Q4 Daily Log'!$C$4:$C$835,'Q4 Setup'!$C$14),"")</f>
        <v/>
      </c>
      <c r="J12" s="55">
        <f>IFERROR(SUMIFS('Q4 Daily Log'!$M$4:$M$835,'Q4 Daily Log'!$B$4:$B$835,"&gt;="&amp;DATE(2027,1,1),'Q4 Daily Log'!$B$4:$B$835,"&lt;="&amp;DATE(2027,1,31),'Q4 Daily Log'!$C$4:$C$835,'Q4 Setup'!$C$14),"")</f>
        <v>0</v>
      </c>
      <c r="K12" s="27">
        <f>'Q4 Setup'!$E$14</f>
        <v>0</v>
      </c>
      <c r="L12" s="27">
        <f>IFERROR('Q4 Setup'!$D$14-K12,"")</f>
        <v>0</v>
      </c>
    </row>
    <row r="13" spans="2:12" ht="19.5" customHeight="1" x14ac:dyDescent="0.2">
      <c r="B13" s="49" t="str">
        <f>'Q4 Setup'!$C$15</f>
        <v>Rep 9</v>
      </c>
      <c r="C13" s="28">
        <f>'Q4 Setup'!$D$15</f>
        <v>0</v>
      </c>
      <c r="D13" s="29">
        <f ca="1">'Q4 Setup'!$H$15</f>
        <v>0</v>
      </c>
      <c r="E13" s="28">
        <f>IFERROR(SUMIFS('Q4 Daily Log'!$N$4:$N$835,'Q4 Daily Log'!$B$4:$B$835,"&gt;="&amp;DATE(2027,1,1),'Q4 Daily Log'!$B$4:$B$835,"&lt;="&amp;DATE(2027,1,31),'Q4 Daily Log'!$C$4:$C$835,'Q4 Setup'!$C$15),"")</f>
        <v>0</v>
      </c>
      <c r="F13" s="26">
        <v>0</v>
      </c>
      <c r="G13" s="51" t="str">
        <f>IFERROR(SUMIFS('Q4 Daily Log'!$N$4:$N$835,'Q4 Daily Log'!$B$4:$B$835,"&gt;="&amp;D3,'Q4 Daily Log'!$B$4:$B$835,"&lt;="&amp;E3,'Q4 Daily Log'!$C$4:$C$835,'Q4 Setup'!$C$15)/F13,"")</f>
        <v/>
      </c>
      <c r="H13" s="50" t="str">
        <f>IFERROR(AVERAGEIFS('Q4 Daily Log'!$E$4:$E$835,'Q4 Daily Log'!$B$4:$B$835,"&gt;="&amp;DATE(2027,1,1),'Q4 Daily Log'!$B$4:$B$835,"&lt;="&amp;DATE(2027,1,31),'Q4 Daily Log'!$C$4:$C$835,'Q4 Setup'!$C$15),"")</f>
        <v/>
      </c>
      <c r="I13" s="52" t="str">
        <f>IFERROR(AVERAGEIFS('Q4 Daily Log'!$I$4:$I$835,'Q4 Daily Log'!$B$4:$B$835,"&gt;="&amp;DATE(2027,1,1),'Q4 Daily Log'!$B$4:$B$835,"&lt;="&amp;DATE(2027,1,31),'Q4 Daily Log'!$C$4:$C$835,'Q4 Setup'!$C$15),"")</f>
        <v/>
      </c>
      <c r="J13" s="50">
        <f>IFERROR(SUMIFS('Q4 Daily Log'!$M$4:$M$835,'Q4 Daily Log'!$B$4:$B$835,"&gt;="&amp;DATE(2027,1,1),'Q4 Daily Log'!$B$4:$B$835,"&lt;="&amp;DATE(2027,1,31),'Q4 Daily Log'!$C$4:$C$835,'Q4 Setup'!$C$15),"")</f>
        <v>0</v>
      </c>
      <c r="K13" s="28">
        <f>'Q4 Setup'!$E$15</f>
        <v>0</v>
      </c>
      <c r="L13" s="28">
        <f>IFERROR('Q4 Setup'!$D$15-K13,"")</f>
        <v>0</v>
      </c>
    </row>
    <row r="14" spans="2:12" ht="19.5" customHeight="1" x14ac:dyDescent="0.2">
      <c r="B14" s="54" t="str">
        <f>'Q4 Setup'!$C$16</f>
        <v>Rep 10</v>
      </c>
      <c r="C14" s="27">
        <f>'Q4 Setup'!$D$16</f>
        <v>0</v>
      </c>
      <c r="D14" s="29">
        <f ca="1">'Q4 Setup'!$H$16</f>
        <v>0</v>
      </c>
      <c r="E14" s="27">
        <f>IFERROR(SUMIFS('Q4 Daily Log'!$N$4:$N$835,'Q4 Daily Log'!$B$4:$B$835,"&gt;="&amp;DATE(2027,1,1),'Q4 Daily Log'!$B$4:$B$835,"&lt;="&amp;DATE(2027,1,31),'Q4 Daily Log'!$C$4:$C$835,'Q4 Setup'!$C$16),"")</f>
        <v>0</v>
      </c>
      <c r="F14" s="26">
        <v>0</v>
      </c>
      <c r="G14" s="56" t="str">
        <f>IFERROR(SUMIFS('Q4 Daily Log'!$N$4:$N$835,'Q4 Daily Log'!$B$4:$B$835,"&gt;="&amp;D3,'Q4 Daily Log'!$B$4:$B$835,"&lt;="&amp;E3,'Q4 Daily Log'!$C$4:$C$835,'Q4 Setup'!$C$16)/F14,"")</f>
        <v/>
      </c>
      <c r="H14" s="55" t="str">
        <f>IFERROR(AVERAGEIFS('Q4 Daily Log'!$E$4:$E$835,'Q4 Daily Log'!$B$4:$B$835,"&gt;="&amp;DATE(2027,1,1),'Q4 Daily Log'!$B$4:$B$835,"&lt;="&amp;DATE(2027,1,31),'Q4 Daily Log'!$C$4:$C$835,'Q4 Setup'!$C$16),"")</f>
        <v/>
      </c>
      <c r="I14" s="57" t="str">
        <f>IFERROR(AVERAGEIFS('Q4 Daily Log'!$I$4:$I$835,'Q4 Daily Log'!$B$4:$B$835,"&gt;="&amp;DATE(2027,1,1),'Q4 Daily Log'!$B$4:$B$835,"&lt;="&amp;DATE(2027,1,31),'Q4 Daily Log'!$C$4:$C$835,'Q4 Setup'!$C$16),"")</f>
        <v/>
      </c>
      <c r="J14" s="55">
        <f>IFERROR(SUMIFS('Q4 Daily Log'!$M$4:$M$835,'Q4 Daily Log'!$B$4:$B$835,"&gt;="&amp;DATE(2027,1,1),'Q4 Daily Log'!$B$4:$B$835,"&lt;="&amp;DATE(2027,1,31),'Q4 Daily Log'!$C$4:$C$835,'Q4 Setup'!$C$16),"")</f>
        <v>0</v>
      </c>
      <c r="K14" s="27">
        <f>'Q4 Setup'!$E$16</f>
        <v>0</v>
      </c>
      <c r="L14" s="27">
        <f>IFERROR('Q4 Setup'!$D$16-K14,"")</f>
        <v>0</v>
      </c>
    </row>
    <row r="15" spans="2:12" ht="19.5" customHeight="1" x14ac:dyDescent="0.2">
      <c r="B15" s="49">
        <f>'Q4 Setup'!$C$17</f>
        <v>0</v>
      </c>
      <c r="C15" s="28">
        <f>'Q4 Setup'!$D$17</f>
        <v>0</v>
      </c>
      <c r="D15" s="29">
        <f ca="1">'Q4 Setup'!$H$17</f>
        <v>0</v>
      </c>
      <c r="E15" s="28">
        <f>IFERROR(SUMIFS('Q4 Daily Log'!$N$4:$N$835,'Q4 Daily Log'!$B$4:$B$835,"&gt;="&amp;DATE(2027,1,1),'Q4 Daily Log'!$B$4:$B$835,"&lt;="&amp;DATE(2027,1,31),'Q4 Daily Log'!$C$4:$C$835,'Q4 Setup'!$C$17),"")</f>
        <v>0</v>
      </c>
      <c r="F15" s="26">
        <v>0</v>
      </c>
      <c r="G15" s="51" t="str">
        <f>IFERROR(SUMIFS('Q4 Daily Log'!$N$4:$N$835,'Q4 Daily Log'!$B$4:$B$835,"&gt;="&amp;D3,'Q4 Daily Log'!$B$4:$B$835,"&lt;="&amp;E3,'Q4 Daily Log'!$C$4:$C$835,'Q4 Setup'!$C$17)/F15,"")</f>
        <v/>
      </c>
      <c r="H15" s="50" t="str">
        <f>IFERROR(AVERAGEIFS('Q4 Daily Log'!$E$4:$E$835,'Q4 Daily Log'!$B$4:$B$835,"&gt;="&amp;DATE(2027,1,1),'Q4 Daily Log'!$B$4:$B$835,"&lt;="&amp;DATE(2027,1,31),'Q4 Daily Log'!$C$4:$C$835,'Q4 Setup'!$C$17),"")</f>
        <v/>
      </c>
      <c r="I15" s="52" t="str">
        <f>IFERROR(AVERAGEIFS('Q4 Daily Log'!$I$4:$I$835,'Q4 Daily Log'!$B$4:$B$835,"&gt;="&amp;DATE(2027,1,1),'Q4 Daily Log'!$B$4:$B$835,"&lt;="&amp;DATE(2027,1,31),'Q4 Daily Log'!$C$4:$C$835,'Q4 Setup'!$C$17),"")</f>
        <v/>
      </c>
      <c r="J15" s="50">
        <f>IFERROR(SUMIFS('Q4 Daily Log'!$M$4:$M$835,'Q4 Daily Log'!$B$4:$B$835,"&gt;="&amp;DATE(2027,1,1),'Q4 Daily Log'!$B$4:$B$835,"&lt;="&amp;DATE(2027,1,31),'Q4 Daily Log'!$C$4:$C$835,'Q4 Setup'!$C$17),"")</f>
        <v>0</v>
      </c>
      <c r="K15" s="28">
        <f>'Q4 Setup'!$E$17</f>
        <v>0</v>
      </c>
      <c r="L15" s="28">
        <f>IFERROR('Q4 Setup'!$D$17-K15,"")</f>
        <v>0</v>
      </c>
    </row>
    <row r="16" spans="2:12" ht="19.5" customHeight="1" x14ac:dyDescent="0.2">
      <c r="B16" s="54">
        <f>'Q4 Setup'!$C$18</f>
        <v>0</v>
      </c>
      <c r="C16" s="27">
        <f>'Q4 Setup'!$D$18</f>
        <v>0</v>
      </c>
      <c r="D16" s="29">
        <f ca="1">'Q4 Setup'!$H$18</f>
        <v>0</v>
      </c>
      <c r="E16" s="27">
        <f>IFERROR(SUMIFS('Q4 Daily Log'!$N$4:$N$835,'Q4 Daily Log'!$B$4:$B$835,"&gt;="&amp;DATE(2027,1,1),'Q4 Daily Log'!$B$4:$B$835,"&lt;="&amp;DATE(2027,1,31),'Q4 Daily Log'!$C$4:$C$835,'Q4 Setup'!$C$18),"")</f>
        <v>0</v>
      </c>
      <c r="F16" s="26">
        <v>0</v>
      </c>
      <c r="G16" s="56" t="str">
        <f>IFERROR(SUMIFS('Q4 Daily Log'!$N$4:$N$835,'Q4 Daily Log'!$B$4:$B$835,"&gt;="&amp;D3,'Q4 Daily Log'!$B$4:$B$835,"&lt;="&amp;E3,'Q4 Daily Log'!$C$4:$C$835,'Q4 Setup'!$C$18)/F16,"")</f>
        <v/>
      </c>
      <c r="H16" s="55" t="str">
        <f>IFERROR(AVERAGEIFS('Q4 Daily Log'!$E$4:$E$835,'Q4 Daily Log'!$B$4:$B$835,"&gt;="&amp;DATE(2027,1,1),'Q4 Daily Log'!$B$4:$B$835,"&lt;="&amp;DATE(2027,1,31),'Q4 Daily Log'!$C$4:$C$835,'Q4 Setup'!$C$18),"")</f>
        <v/>
      </c>
      <c r="I16" s="57" t="str">
        <f>IFERROR(AVERAGEIFS('Q4 Daily Log'!$I$4:$I$835,'Q4 Daily Log'!$B$4:$B$835,"&gt;="&amp;DATE(2027,1,1),'Q4 Daily Log'!$B$4:$B$835,"&lt;="&amp;DATE(2027,1,31),'Q4 Daily Log'!$C$4:$C$835,'Q4 Setup'!$C$18),"")</f>
        <v/>
      </c>
      <c r="J16" s="55">
        <f>IFERROR(SUMIFS('Q4 Daily Log'!$M$4:$M$835,'Q4 Daily Log'!$B$4:$B$835,"&gt;="&amp;DATE(2027,1,1),'Q4 Daily Log'!$B$4:$B$835,"&lt;="&amp;DATE(2027,1,31),'Q4 Daily Log'!$C$4:$C$835,'Q4 Setup'!$C$18),"")</f>
        <v>0</v>
      </c>
      <c r="K16" s="27">
        <f>'Q4 Setup'!$E$18</f>
        <v>0</v>
      </c>
      <c r="L16" s="27">
        <f>IFERROR('Q4 Setup'!$D$18-K16,"")</f>
        <v>0</v>
      </c>
    </row>
    <row r="17" spans="2:12" ht="19.5" customHeight="1" x14ac:dyDescent="0.2">
      <c r="B17" s="103" t="s">
        <v>177</v>
      </c>
      <c r="C17" s="103"/>
      <c r="D17" s="89">
        <f ca="1">IFERROR(AVERAGE(D5:D16),"")</f>
        <v>0</v>
      </c>
      <c r="E17" s="89">
        <f>IFERROR(SUM(E5:E16),"")</f>
        <v>0</v>
      </c>
      <c r="F17" s="89">
        <f>IFERROR(SUM(F5:F16),"")</f>
        <v>0</v>
      </c>
      <c r="G17" s="86" t="str">
        <f>IFERROR(E17/F17,"")</f>
        <v/>
      </c>
      <c r="H17" s="85" t="str">
        <f>IFERROR(AVERAGE(H5:H16),"")</f>
        <v/>
      </c>
      <c r="I17" s="88" t="str">
        <f>IFERROR(AVERAGE(I5:I16),"")</f>
        <v/>
      </c>
      <c r="J17" s="85">
        <f>IFERROR(SUM(J5:J16),"")</f>
        <v>0</v>
      </c>
      <c r="K17" s="89">
        <f>IFERROR(SUM(K5:K16),"")</f>
        <v>0</v>
      </c>
      <c r="L17" s="89">
        <f>IFERROR(SUM(L5:L16),"")</f>
        <v>0</v>
      </c>
    </row>
    <row r="18" spans="2:12" ht="7.5" customHeight="1" x14ac:dyDescent="0.2"/>
    <row r="19" spans="2:12" ht="25.5" customHeight="1" x14ac:dyDescent="0.2">
      <c r="B19" s="102" t="s">
        <v>178</v>
      </c>
      <c r="C19" s="102"/>
      <c r="D19" s="83">
        <v>46419</v>
      </c>
      <c r="E19" s="83">
        <v>46446</v>
      </c>
      <c r="F19" s="84"/>
      <c r="G19" s="84"/>
      <c r="H19" s="84"/>
      <c r="I19" s="84"/>
      <c r="J19" s="84"/>
      <c r="K19" s="84"/>
      <c r="L19" s="84"/>
    </row>
    <row r="20" spans="2:12" ht="39.75" customHeight="1" x14ac:dyDescent="0.2">
      <c r="B20" s="47" t="s">
        <v>24</v>
      </c>
      <c r="C20" s="47" t="s">
        <v>85</v>
      </c>
      <c r="D20" s="47" t="s">
        <v>86</v>
      </c>
      <c r="E20" s="47" t="s">
        <v>87</v>
      </c>
      <c r="F20" s="47" t="s">
        <v>88</v>
      </c>
      <c r="G20" s="47" t="s">
        <v>89</v>
      </c>
      <c r="H20" s="47" t="s">
        <v>61</v>
      </c>
      <c r="I20" s="47" t="s">
        <v>63</v>
      </c>
      <c r="J20" s="47" t="s">
        <v>68</v>
      </c>
      <c r="K20" s="47" t="s">
        <v>90</v>
      </c>
      <c r="L20" s="47" t="s">
        <v>27</v>
      </c>
    </row>
    <row r="21" spans="2:12" ht="19.5" customHeight="1" x14ac:dyDescent="0.2">
      <c r="B21" s="49" t="str">
        <f>'Q4 Setup'!$C$7</f>
        <v>Rep 1</v>
      </c>
      <c r="C21" s="28">
        <f>'Q4 Setup'!$D$7</f>
        <v>0</v>
      </c>
      <c r="D21" s="29">
        <f ca="1">'Q4 Setup'!$H$7</f>
        <v>0</v>
      </c>
      <c r="E21" s="28">
        <f>IFERROR(SUMIFS('Q4 Daily Log'!$N$4:$N$835,'Q4 Daily Log'!$B$4:$B$835,"&gt;="&amp;DATE(2027,2,1),'Q4 Daily Log'!$B$4:$B$835,"&lt;="&amp;DATE(2027,2,28),'Q4 Daily Log'!$C$4:$C$835,'Q4 Setup'!$C$7),"")</f>
        <v>0</v>
      </c>
      <c r="F21" s="26">
        <v>0</v>
      </c>
      <c r="G21" s="51" t="str">
        <f>IFERROR(SUMIFS('Q4 Daily Log'!$N$4:$N$835,'Q4 Daily Log'!$B$4:$B$835,"&gt;="&amp;D19,'Q4 Daily Log'!$B$4:$B$835,"&lt;="&amp;E19,'Q4 Daily Log'!$C$4:$C$835,'Q4 Setup'!$C$7)/F21,"")</f>
        <v/>
      </c>
      <c r="H21" s="50" t="str">
        <f>IFERROR(AVERAGEIFS('Q4 Daily Log'!$E$4:$E$835,'Q4 Daily Log'!$B$4:$B$835,"&gt;="&amp;DATE(2027,2,1),'Q4 Daily Log'!$B$4:$B$835,"&lt;="&amp;DATE(2027,2,28),'Q4 Daily Log'!$C$4:$C$835,'Q4 Setup'!$C$7),"")</f>
        <v/>
      </c>
      <c r="I21" s="52" t="str">
        <f>IFERROR(AVERAGEIFS('Q4 Daily Log'!$I$4:$I$835,'Q4 Daily Log'!$B$4:$B$835,"&gt;="&amp;DATE(2027,2,1),'Q4 Daily Log'!$B$4:$B$835,"&lt;="&amp;DATE(2027,2,28),'Q4 Daily Log'!$C$4:$C$835,'Q4 Setup'!$C$7),"")</f>
        <v/>
      </c>
      <c r="J21" s="50">
        <f>IFERROR(SUMIFS('Q4 Daily Log'!$M$4:$M$835,'Q4 Daily Log'!$B$4:$B$835,"&gt;="&amp;DATE(2027,2,1),'Q4 Daily Log'!$B$4:$B$835,"&lt;="&amp;DATE(2027,2,28),'Q4 Daily Log'!$C$4:$C$835,'Q4 Setup'!$C$7),"")</f>
        <v>0</v>
      </c>
      <c r="K21" s="28">
        <f>'Q4 Setup'!$E$7</f>
        <v>0</v>
      </c>
      <c r="L21" s="28">
        <f>IFERROR('Q4 Setup'!$D$7-K21,"")</f>
        <v>0</v>
      </c>
    </row>
    <row r="22" spans="2:12" ht="19.5" customHeight="1" x14ac:dyDescent="0.2">
      <c r="B22" s="54" t="str">
        <f>'Q4 Setup'!$C$8</f>
        <v>Rep 2</v>
      </c>
      <c r="C22" s="27">
        <f>'Q4 Setup'!$D$8</f>
        <v>0</v>
      </c>
      <c r="D22" s="29">
        <f ca="1">'Q4 Setup'!$H$8</f>
        <v>0</v>
      </c>
      <c r="E22" s="27">
        <f>IFERROR(SUMIFS('Q4 Daily Log'!$N$4:$N$835,'Q4 Daily Log'!$B$4:$B$835,"&gt;="&amp;DATE(2027,2,1),'Q4 Daily Log'!$B$4:$B$835,"&lt;="&amp;DATE(2027,2,28),'Q4 Daily Log'!$C$4:$C$835,'Q4 Setup'!$C$8),"")</f>
        <v>0</v>
      </c>
      <c r="F22" s="26">
        <v>0</v>
      </c>
      <c r="G22" s="56" t="str">
        <f>IFERROR(SUMIFS('Q4 Daily Log'!$N$4:$N$835,'Q4 Daily Log'!$B$4:$B$835,"&gt;="&amp;D19,'Q4 Daily Log'!$B$4:$B$835,"&lt;="&amp;E19,'Q4 Daily Log'!$C$4:$C$835,'Q4 Setup'!$C$8)/F22,"")</f>
        <v/>
      </c>
      <c r="H22" s="55" t="str">
        <f>IFERROR(AVERAGEIFS('Q4 Daily Log'!$E$4:$E$835,'Q4 Daily Log'!$B$4:$B$835,"&gt;="&amp;DATE(2027,2,1),'Q4 Daily Log'!$B$4:$B$835,"&lt;="&amp;DATE(2027,2,28),'Q4 Daily Log'!$C$4:$C$835,'Q4 Setup'!$C$8),"")</f>
        <v/>
      </c>
      <c r="I22" s="57" t="str">
        <f>IFERROR(AVERAGEIFS('Q4 Daily Log'!$I$4:$I$835,'Q4 Daily Log'!$B$4:$B$835,"&gt;="&amp;DATE(2027,2,1),'Q4 Daily Log'!$B$4:$B$835,"&lt;="&amp;DATE(2027,2,28),'Q4 Daily Log'!$C$4:$C$835,'Q4 Setup'!$C$8),"")</f>
        <v/>
      </c>
      <c r="J22" s="55">
        <f>IFERROR(SUMIFS('Q4 Daily Log'!$M$4:$M$835,'Q4 Daily Log'!$B$4:$B$835,"&gt;="&amp;DATE(2027,2,1),'Q4 Daily Log'!$B$4:$B$835,"&lt;="&amp;DATE(2027,2,28),'Q4 Daily Log'!$C$4:$C$835,'Q4 Setup'!$C$8),"")</f>
        <v>0</v>
      </c>
      <c r="K22" s="27">
        <f>'Q4 Setup'!$E$8</f>
        <v>0</v>
      </c>
      <c r="L22" s="27">
        <f>IFERROR('Q4 Setup'!$D$8-K22,"")</f>
        <v>0</v>
      </c>
    </row>
    <row r="23" spans="2:12" ht="19.5" customHeight="1" x14ac:dyDescent="0.2">
      <c r="B23" s="49" t="str">
        <f>'Q4 Setup'!$C$9</f>
        <v>Rep 3</v>
      </c>
      <c r="C23" s="28">
        <f>'Q4 Setup'!$D$9</f>
        <v>0</v>
      </c>
      <c r="D23" s="29">
        <f ca="1">'Q4 Setup'!$H$9</f>
        <v>0</v>
      </c>
      <c r="E23" s="28">
        <f>IFERROR(SUMIFS('Q4 Daily Log'!$N$4:$N$835,'Q4 Daily Log'!$B$4:$B$835,"&gt;="&amp;DATE(2027,2,1),'Q4 Daily Log'!$B$4:$B$835,"&lt;="&amp;DATE(2027,2,28),'Q4 Daily Log'!$C$4:$C$835,'Q4 Setup'!$C$9),"")</f>
        <v>0</v>
      </c>
      <c r="F23" s="26">
        <v>0</v>
      </c>
      <c r="G23" s="51" t="str">
        <f>IFERROR(SUMIFS('Q4 Daily Log'!$N$4:$N$835,'Q4 Daily Log'!$B$4:$B$835,"&gt;="&amp;D19,'Q4 Daily Log'!$B$4:$B$835,"&lt;="&amp;E19,'Q4 Daily Log'!$C$4:$C$835,'Q4 Setup'!$C$9)/F23,"")</f>
        <v/>
      </c>
      <c r="H23" s="50" t="str">
        <f>IFERROR(AVERAGEIFS('Q4 Daily Log'!$E$4:$E$835,'Q4 Daily Log'!$B$4:$B$835,"&gt;="&amp;DATE(2027,2,1),'Q4 Daily Log'!$B$4:$B$835,"&lt;="&amp;DATE(2027,2,28),'Q4 Daily Log'!$C$4:$C$835,'Q4 Setup'!$C$9),"")</f>
        <v/>
      </c>
      <c r="I23" s="52" t="str">
        <f>IFERROR(AVERAGEIFS('Q4 Daily Log'!$I$4:$I$835,'Q4 Daily Log'!$B$4:$B$835,"&gt;="&amp;DATE(2027,2,1),'Q4 Daily Log'!$B$4:$B$835,"&lt;="&amp;DATE(2027,2,28),'Q4 Daily Log'!$C$4:$C$835,'Q4 Setup'!$C$9),"")</f>
        <v/>
      </c>
      <c r="J23" s="50">
        <f>IFERROR(SUMIFS('Q4 Daily Log'!$M$4:$M$835,'Q4 Daily Log'!$B$4:$B$835,"&gt;="&amp;DATE(2027,2,1),'Q4 Daily Log'!$B$4:$B$835,"&lt;="&amp;DATE(2027,2,28),'Q4 Daily Log'!$C$4:$C$835,'Q4 Setup'!$C$9),"")</f>
        <v>0</v>
      </c>
      <c r="K23" s="28">
        <f>'Q4 Setup'!$E$9</f>
        <v>0</v>
      </c>
      <c r="L23" s="28">
        <f>IFERROR('Q4 Setup'!$D$9-K23,"")</f>
        <v>0</v>
      </c>
    </row>
    <row r="24" spans="2:12" ht="19.5" customHeight="1" x14ac:dyDescent="0.2">
      <c r="B24" s="54" t="str">
        <f>'Q4 Setup'!$C$10</f>
        <v>Rep 4</v>
      </c>
      <c r="C24" s="27">
        <f>'Q4 Setup'!$D$10</f>
        <v>0</v>
      </c>
      <c r="D24" s="29">
        <f ca="1">'Q4 Setup'!$H$10</f>
        <v>0</v>
      </c>
      <c r="E24" s="27">
        <f>IFERROR(SUMIFS('Q4 Daily Log'!$N$4:$N$835,'Q4 Daily Log'!$B$4:$B$835,"&gt;="&amp;DATE(2027,2,1),'Q4 Daily Log'!$B$4:$B$835,"&lt;="&amp;DATE(2027,2,28),'Q4 Daily Log'!$C$4:$C$835,'Q4 Setup'!$C$10),"")</f>
        <v>0</v>
      </c>
      <c r="F24" s="26">
        <v>0</v>
      </c>
      <c r="G24" s="56" t="str">
        <f>IFERROR(SUMIFS('Q4 Daily Log'!$N$4:$N$835,'Q4 Daily Log'!$B$4:$B$835,"&gt;="&amp;D19,'Q4 Daily Log'!$B$4:$B$835,"&lt;="&amp;E19,'Q4 Daily Log'!$C$4:$C$835,'Q4 Setup'!$C$10)/F24,"")</f>
        <v/>
      </c>
      <c r="H24" s="55" t="str">
        <f>IFERROR(AVERAGEIFS('Q4 Daily Log'!$E$4:$E$835,'Q4 Daily Log'!$B$4:$B$835,"&gt;="&amp;DATE(2027,2,1),'Q4 Daily Log'!$B$4:$B$835,"&lt;="&amp;DATE(2027,2,28),'Q4 Daily Log'!$C$4:$C$835,'Q4 Setup'!$C$10),"")</f>
        <v/>
      </c>
      <c r="I24" s="57" t="str">
        <f>IFERROR(AVERAGEIFS('Q4 Daily Log'!$I$4:$I$835,'Q4 Daily Log'!$B$4:$B$835,"&gt;="&amp;DATE(2027,2,1),'Q4 Daily Log'!$B$4:$B$835,"&lt;="&amp;DATE(2027,2,28),'Q4 Daily Log'!$C$4:$C$835,'Q4 Setup'!$C$10),"")</f>
        <v/>
      </c>
      <c r="J24" s="55">
        <f>IFERROR(SUMIFS('Q4 Daily Log'!$M$4:$M$835,'Q4 Daily Log'!$B$4:$B$835,"&gt;="&amp;DATE(2027,2,1),'Q4 Daily Log'!$B$4:$B$835,"&lt;="&amp;DATE(2027,2,28),'Q4 Daily Log'!$C$4:$C$835,'Q4 Setup'!$C$10),"")</f>
        <v>0</v>
      </c>
      <c r="K24" s="27">
        <f>'Q4 Setup'!$E$10</f>
        <v>0</v>
      </c>
      <c r="L24" s="27">
        <f>IFERROR('Q4 Setup'!$D$10-K24,"")</f>
        <v>0</v>
      </c>
    </row>
    <row r="25" spans="2:12" ht="19.5" customHeight="1" x14ac:dyDescent="0.2">
      <c r="B25" s="49" t="str">
        <f>'Q4 Setup'!$C$11</f>
        <v>Rep 5</v>
      </c>
      <c r="C25" s="28">
        <f>'Q4 Setup'!$D$11</f>
        <v>0</v>
      </c>
      <c r="D25" s="29">
        <f ca="1">'Q4 Setup'!$H$11</f>
        <v>0</v>
      </c>
      <c r="E25" s="28">
        <f>IFERROR(SUMIFS('Q4 Daily Log'!$N$4:$N$835,'Q4 Daily Log'!$B$4:$B$835,"&gt;="&amp;DATE(2027,2,1),'Q4 Daily Log'!$B$4:$B$835,"&lt;="&amp;DATE(2027,2,28),'Q4 Daily Log'!$C$4:$C$835,'Q4 Setup'!$C$11),"")</f>
        <v>0</v>
      </c>
      <c r="F25" s="26">
        <v>0</v>
      </c>
      <c r="G25" s="51" t="str">
        <f>IFERROR(SUMIFS('Q4 Daily Log'!$N$4:$N$835,'Q4 Daily Log'!$B$4:$B$835,"&gt;="&amp;D19,'Q4 Daily Log'!$B$4:$B$835,"&lt;="&amp;E19,'Q4 Daily Log'!$C$4:$C$835,'Q4 Setup'!$C$11)/F25,"")</f>
        <v/>
      </c>
      <c r="H25" s="50" t="str">
        <f>IFERROR(AVERAGEIFS('Q4 Daily Log'!$E$4:$E$835,'Q4 Daily Log'!$B$4:$B$835,"&gt;="&amp;DATE(2027,2,1),'Q4 Daily Log'!$B$4:$B$835,"&lt;="&amp;DATE(2027,2,28),'Q4 Daily Log'!$C$4:$C$835,'Q4 Setup'!$C$11),"")</f>
        <v/>
      </c>
      <c r="I25" s="52" t="str">
        <f>IFERROR(AVERAGEIFS('Q4 Daily Log'!$I$4:$I$835,'Q4 Daily Log'!$B$4:$B$835,"&gt;="&amp;DATE(2027,2,1),'Q4 Daily Log'!$B$4:$B$835,"&lt;="&amp;DATE(2027,2,28),'Q4 Daily Log'!$C$4:$C$835,'Q4 Setup'!$C$11),"")</f>
        <v/>
      </c>
      <c r="J25" s="50">
        <f>IFERROR(SUMIFS('Q4 Daily Log'!$M$4:$M$835,'Q4 Daily Log'!$B$4:$B$835,"&gt;="&amp;DATE(2027,2,1),'Q4 Daily Log'!$B$4:$B$835,"&lt;="&amp;DATE(2027,2,28),'Q4 Daily Log'!$C$4:$C$835,'Q4 Setup'!$C$11),"")</f>
        <v>0</v>
      </c>
      <c r="K25" s="28">
        <f>'Q4 Setup'!$E$11</f>
        <v>0</v>
      </c>
      <c r="L25" s="28">
        <f>IFERROR('Q4 Setup'!$D$11-K25,"")</f>
        <v>0</v>
      </c>
    </row>
    <row r="26" spans="2:12" ht="19.5" customHeight="1" x14ac:dyDescent="0.2">
      <c r="B26" s="54" t="str">
        <f>'Q4 Setup'!$C$12</f>
        <v>Rep 6</v>
      </c>
      <c r="C26" s="27">
        <f>'Q4 Setup'!$D$12</f>
        <v>0</v>
      </c>
      <c r="D26" s="29">
        <f ca="1">'Q4 Setup'!$H$12</f>
        <v>0</v>
      </c>
      <c r="E26" s="27">
        <f>IFERROR(SUMIFS('Q4 Daily Log'!$N$4:$N$835,'Q4 Daily Log'!$B$4:$B$835,"&gt;="&amp;DATE(2027,2,1),'Q4 Daily Log'!$B$4:$B$835,"&lt;="&amp;DATE(2027,2,28),'Q4 Daily Log'!$C$4:$C$835,'Q4 Setup'!$C$12),"")</f>
        <v>0</v>
      </c>
      <c r="F26" s="26">
        <v>0</v>
      </c>
      <c r="G26" s="56" t="str">
        <f>IFERROR(SUMIFS('Q4 Daily Log'!$N$4:$N$835,'Q4 Daily Log'!$B$4:$B$835,"&gt;="&amp;D19,'Q4 Daily Log'!$B$4:$B$835,"&lt;="&amp;E19,'Q4 Daily Log'!$C$4:$C$835,'Q4 Setup'!$C$12)/F26,"")</f>
        <v/>
      </c>
      <c r="H26" s="55" t="str">
        <f>IFERROR(AVERAGEIFS('Q4 Daily Log'!$E$4:$E$835,'Q4 Daily Log'!$B$4:$B$835,"&gt;="&amp;DATE(2027,2,1),'Q4 Daily Log'!$B$4:$B$835,"&lt;="&amp;DATE(2027,2,28),'Q4 Daily Log'!$C$4:$C$835,'Q4 Setup'!$C$12),"")</f>
        <v/>
      </c>
      <c r="I26" s="57" t="str">
        <f>IFERROR(AVERAGEIFS('Q4 Daily Log'!$I$4:$I$835,'Q4 Daily Log'!$B$4:$B$835,"&gt;="&amp;DATE(2027,2,1),'Q4 Daily Log'!$B$4:$B$835,"&lt;="&amp;DATE(2027,2,28),'Q4 Daily Log'!$C$4:$C$835,'Q4 Setup'!$C$12),"")</f>
        <v/>
      </c>
      <c r="J26" s="55">
        <f>IFERROR(SUMIFS('Q4 Daily Log'!$M$4:$M$835,'Q4 Daily Log'!$B$4:$B$835,"&gt;="&amp;DATE(2027,2,1),'Q4 Daily Log'!$B$4:$B$835,"&lt;="&amp;DATE(2027,2,28),'Q4 Daily Log'!$C$4:$C$835,'Q4 Setup'!$C$12),"")</f>
        <v>0</v>
      </c>
      <c r="K26" s="27">
        <f>'Q4 Setup'!$E$12</f>
        <v>0</v>
      </c>
      <c r="L26" s="27">
        <f>IFERROR('Q4 Setup'!$D$12-K26,"")</f>
        <v>0</v>
      </c>
    </row>
    <row r="27" spans="2:12" ht="19.5" customHeight="1" x14ac:dyDescent="0.2">
      <c r="B27" s="49" t="str">
        <f>'Q4 Setup'!$C$13</f>
        <v>Rep 7</v>
      </c>
      <c r="C27" s="28">
        <f>'Q4 Setup'!$D$13</f>
        <v>0</v>
      </c>
      <c r="D27" s="29">
        <f ca="1">'Q4 Setup'!$H$13</f>
        <v>0</v>
      </c>
      <c r="E27" s="28">
        <f>IFERROR(SUMIFS('Q4 Daily Log'!$N$4:$N$835,'Q4 Daily Log'!$B$4:$B$835,"&gt;="&amp;DATE(2027,2,1),'Q4 Daily Log'!$B$4:$B$835,"&lt;="&amp;DATE(2027,2,28),'Q4 Daily Log'!$C$4:$C$835,'Q4 Setup'!$C$13),"")</f>
        <v>0</v>
      </c>
      <c r="F27" s="26">
        <v>0</v>
      </c>
      <c r="G27" s="51" t="str">
        <f>IFERROR(SUMIFS('Q4 Daily Log'!$N$4:$N$835,'Q4 Daily Log'!$B$4:$B$835,"&gt;="&amp;D19,'Q4 Daily Log'!$B$4:$B$835,"&lt;="&amp;E19,'Q4 Daily Log'!$C$4:$C$835,'Q4 Setup'!$C$13)/F27,"")</f>
        <v/>
      </c>
      <c r="H27" s="50" t="str">
        <f>IFERROR(AVERAGEIFS('Q4 Daily Log'!$E$4:$E$835,'Q4 Daily Log'!$B$4:$B$835,"&gt;="&amp;DATE(2027,2,1),'Q4 Daily Log'!$B$4:$B$835,"&lt;="&amp;DATE(2027,2,28),'Q4 Daily Log'!$C$4:$C$835,'Q4 Setup'!$C$13),"")</f>
        <v/>
      </c>
      <c r="I27" s="52" t="str">
        <f>IFERROR(AVERAGEIFS('Q4 Daily Log'!$I$4:$I$835,'Q4 Daily Log'!$B$4:$B$835,"&gt;="&amp;DATE(2027,2,1),'Q4 Daily Log'!$B$4:$B$835,"&lt;="&amp;DATE(2027,2,28),'Q4 Daily Log'!$C$4:$C$835,'Q4 Setup'!$C$13),"")</f>
        <v/>
      </c>
      <c r="J27" s="50">
        <f>IFERROR(SUMIFS('Q4 Daily Log'!$M$4:$M$835,'Q4 Daily Log'!$B$4:$B$835,"&gt;="&amp;DATE(2027,2,1),'Q4 Daily Log'!$B$4:$B$835,"&lt;="&amp;DATE(2027,2,28),'Q4 Daily Log'!$C$4:$C$835,'Q4 Setup'!$C$13),"")</f>
        <v>0</v>
      </c>
      <c r="K27" s="28">
        <f>'Q4 Setup'!$E$13</f>
        <v>0</v>
      </c>
      <c r="L27" s="28">
        <f>IFERROR('Q4 Setup'!$D$13-K27,"")</f>
        <v>0</v>
      </c>
    </row>
    <row r="28" spans="2:12" ht="19.5" customHeight="1" x14ac:dyDescent="0.2">
      <c r="B28" s="54" t="str">
        <f>'Q4 Setup'!$C$14</f>
        <v>Rep 8</v>
      </c>
      <c r="C28" s="27">
        <f>'Q4 Setup'!$D$14</f>
        <v>0</v>
      </c>
      <c r="D28" s="29">
        <f ca="1">'Q4 Setup'!$H$14</f>
        <v>0</v>
      </c>
      <c r="E28" s="27">
        <f>IFERROR(SUMIFS('Q4 Daily Log'!$N$4:$N$835,'Q4 Daily Log'!$B$4:$B$835,"&gt;="&amp;DATE(2027,2,1),'Q4 Daily Log'!$B$4:$B$835,"&lt;="&amp;DATE(2027,2,28),'Q4 Daily Log'!$C$4:$C$835,'Q4 Setup'!$C$14),"")</f>
        <v>0</v>
      </c>
      <c r="F28" s="26">
        <v>0</v>
      </c>
      <c r="G28" s="56" t="str">
        <f>IFERROR(SUMIFS('Q4 Daily Log'!$N$4:$N$835,'Q4 Daily Log'!$B$4:$B$835,"&gt;="&amp;D19,'Q4 Daily Log'!$B$4:$B$835,"&lt;="&amp;E19,'Q4 Daily Log'!$C$4:$C$835,'Q4 Setup'!$C$14)/F28,"")</f>
        <v/>
      </c>
      <c r="H28" s="55" t="str">
        <f>IFERROR(AVERAGEIFS('Q4 Daily Log'!$E$4:$E$835,'Q4 Daily Log'!$B$4:$B$835,"&gt;="&amp;DATE(2027,2,1),'Q4 Daily Log'!$B$4:$B$835,"&lt;="&amp;DATE(2027,2,28),'Q4 Daily Log'!$C$4:$C$835,'Q4 Setup'!$C$14),"")</f>
        <v/>
      </c>
      <c r="I28" s="57" t="str">
        <f>IFERROR(AVERAGEIFS('Q4 Daily Log'!$I$4:$I$835,'Q4 Daily Log'!$B$4:$B$835,"&gt;="&amp;DATE(2027,2,1),'Q4 Daily Log'!$B$4:$B$835,"&lt;="&amp;DATE(2027,2,28),'Q4 Daily Log'!$C$4:$C$835,'Q4 Setup'!$C$14),"")</f>
        <v/>
      </c>
      <c r="J28" s="55">
        <f>IFERROR(SUMIFS('Q4 Daily Log'!$M$4:$M$835,'Q4 Daily Log'!$B$4:$B$835,"&gt;="&amp;DATE(2027,2,1),'Q4 Daily Log'!$B$4:$B$835,"&lt;="&amp;DATE(2027,2,28),'Q4 Daily Log'!$C$4:$C$835,'Q4 Setup'!$C$14),"")</f>
        <v>0</v>
      </c>
      <c r="K28" s="27">
        <f>'Q4 Setup'!$E$14</f>
        <v>0</v>
      </c>
      <c r="L28" s="27">
        <f>IFERROR('Q4 Setup'!$D$14-K28,"")</f>
        <v>0</v>
      </c>
    </row>
    <row r="29" spans="2:12" ht="19.5" customHeight="1" x14ac:dyDescent="0.2">
      <c r="B29" s="49" t="str">
        <f>'Q4 Setup'!$C$15</f>
        <v>Rep 9</v>
      </c>
      <c r="C29" s="28">
        <f>'Q4 Setup'!$D$15</f>
        <v>0</v>
      </c>
      <c r="D29" s="29">
        <f ca="1">'Q4 Setup'!$H$15</f>
        <v>0</v>
      </c>
      <c r="E29" s="28">
        <f>IFERROR(SUMIFS('Q4 Daily Log'!$N$4:$N$835,'Q4 Daily Log'!$B$4:$B$835,"&gt;="&amp;DATE(2027,2,1),'Q4 Daily Log'!$B$4:$B$835,"&lt;="&amp;DATE(2027,2,28),'Q4 Daily Log'!$C$4:$C$835,'Q4 Setup'!$C$15),"")</f>
        <v>0</v>
      </c>
      <c r="F29" s="26">
        <v>0</v>
      </c>
      <c r="G29" s="51" t="str">
        <f>IFERROR(SUMIFS('Q4 Daily Log'!$N$4:$N$835,'Q4 Daily Log'!$B$4:$B$835,"&gt;="&amp;D19,'Q4 Daily Log'!$B$4:$B$835,"&lt;="&amp;E19,'Q4 Daily Log'!$C$4:$C$835,'Q4 Setup'!$C$15)/F29,"")</f>
        <v/>
      </c>
      <c r="H29" s="50" t="str">
        <f>IFERROR(AVERAGEIFS('Q4 Daily Log'!$E$4:$E$835,'Q4 Daily Log'!$B$4:$B$835,"&gt;="&amp;DATE(2027,2,1),'Q4 Daily Log'!$B$4:$B$835,"&lt;="&amp;DATE(2027,2,28),'Q4 Daily Log'!$C$4:$C$835,'Q4 Setup'!$C$15),"")</f>
        <v/>
      </c>
      <c r="I29" s="52" t="str">
        <f>IFERROR(AVERAGEIFS('Q4 Daily Log'!$I$4:$I$835,'Q4 Daily Log'!$B$4:$B$835,"&gt;="&amp;DATE(2027,2,1),'Q4 Daily Log'!$B$4:$B$835,"&lt;="&amp;DATE(2027,2,28),'Q4 Daily Log'!$C$4:$C$835,'Q4 Setup'!$C$15),"")</f>
        <v/>
      </c>
      <c r="J29" s="50">
        <f>IFERROR(SUMIFS('Q4 Daily Log'!$M$4:$M$835,'Q4 Daily Log'!$B$4:$B$835,"&gt;="&amp;DATE(2027,2,1),'Q4 Daily Log'!$B$4:$B$835,"&lt;="&amp;DATE(2027,2,28),'Q4 Daily Log'!$C$4:$C$835,'Q4 Setup'!$C$15),"")</f>
        <v>0</v>
      </c>
      <c r="K29" s="28">
        <f>'Q4 Setup'!$E$15</f>
        <v>0</v>
      </c>
      <c r="L29" s="28">
        <f>IFERROR('Q4 Setup'!$D$15-K29,"")</f>
        <v>0</v>
      </c>
    </row>
    <row r="30" spans="2:12" ht="19.5" customHeight="1" x14ac:dyDescent="0.2">
      <c r="B30" s="54" t="str">
        <f>'Q4 Setup'!$C$16</f>
        <v>Rep 10</v>
      </c>
      <c r="C30" s="27">
        <f>'Q4 Setup'!$D$16</f>
        <v>0</v>
      </c>
      <c r="D30" s="29">
        <f ca="1">'Q4 Setup'!$H$16</f>
        <v>0</v>
      </c>
      <c r="E30" s="27">
        <f>IFERROR(SUMIFS('Q4 Daily Log'!$N$4:$N$835,'Q4 Daily Log'!$B$4:$B$835,"&gt;="&amp;DATE(2027,2,1),'Q4 Daily Log'!$B$4:$B$835,"&lt;="&amp;DATE(2027,2,28),'Q4 Daily Log'!$C$4:$C$835,'Q4 Setup'!$C$16),"")</f>
        <v>0</v>
      </c>
      <c r="F30" s="26">
        <v>0</v>
      </c>
      <c r="G30" s="56" t="str">
        <f>IFERROR(SUMIFS('Q4 Daily Log'!$N$4:$N$835,'Q4 Daily Log'!$B$4:$B$835,"&gt;="&amp;D19,'Q4 Daily Log'!$B$4:$B$835,"&lt;="&amp;E19,'Q4 Daily Log'!$C$4:$C$835,'Q4 Setup'!$C$16)/F30,"")</f>
        <v/>
      </c>
      <c r="H30" s="55" t="str">
        <f>IFERROR(AVERAGEIFS('Q4 Daily Log'!$E$4:$E$835,'Q4 Daily Log'!$B$4:$B$835,"&gt;="&amp;DATE(2027,2,1),'Q4 Daily Log'!$B$4:$B$835,"&lt;="&amp;DATE(2027,2,28),'Q4 Daily Log'!$C$4:$C$835,'Q4 Setup'!$C$16),"")</f>
        <v/>
      </c>
      <c r="I30" s="57" t="str">
        <f>IFERROR(AVERAGEIFS('Q4 Daily Log'!$I$4:$I$835,'Q4 Daily Log'!$B$4:$B$835,"&gt;="&amp;DATE(2027,2,1),'Q4 Daily Log'!$B$4:$B$835,"&lt;="&amp;DATE(2027,2,28),'Q4 Daily Log'!$C$4:$C$835,'Q4 Setup'!$C$16),"")</f>
        <v/>
      </c>
      <c r="J30" s="55">
        <f>IFERROR(SUMIFS('Q4 Daily Log'!$M$4:$M$835,'Q4 Daily Log'!$B$4:$B$835,"&gt;="&amp;DATE(2027,2,1),'Q4 Daily Log'!$B$4:$B$835,"&lt;="&amp;DATE(2027,2,28),'Q4 Daily Log'!$C$4:$C$835,'Q4 Setup'!$C$16),"")</f>
        <v>0</v>
      </c>
      <c r="K30" s="27">
        <f>'Q4 Setup'!$E$16</f>
        <v>0</v>
      </c>
      <c r="L30" s="27">
        <f>IFERROR('Q4 Setup'!$D$16-K30,"")</f>
        <v>0</v>
      </c>
    </row>
    <row r="31" spans="2:12" ht="19.5" customHeight="1" x14ac:dyDescent="0.2">
      <c r="B31" s="49">
        <f>'Q4 Setup'!$C$17</f>
        <v>0</v>
      </c>
      <c r="C31" s="28">
        <f>'Q4 Setup'!$D$17</f>
        <v>0</v>
      </c>
      <c r="D31" s="29">
        <f ca="1">'Q4 Setup'!$H$17</f>
        <v>0</v>
      </c>
      <c r="E31" s="28">
        <f>IFERROR(SUMIFS('Q4 Daily Log'!$N$4:$N$835,'Q4 Daily Log'!$B$4:$B$835,"&gt;="&amp;DATE(2027,2,1),'Q4 Daily Log'!$B$4:$B$835,"&lt;="&amp;DATE(2027,2,28),'Q4 Daily Log'!$C$4:$C$835,'Q4 Setup'!$C$17),"")</f>
        <v>0</v>
      </c>
      <c r="F31" s="26">
        <v>0</v>
      </c>
      <c r="G31" s="51" t="str">
        <f>IFERROR(SUMIFS('Q4 Daily Log'!$N$4:$N$835,'Q4 Daily Log'!$B$4:$B$835,"&gt;="&amp;D19,'Q4 Daily Log'!$B$4:$B$835,"&lt;="&amp;E19,'Q4 Daily Log'!$C$4:$C$835,'Q4 Setup'!$C$17)/F31,"")</f>
        <v/>
      </c>
      <c r="H31" s="50" t="str">
        <f>IFERROR(AVERAGEIFS('Q4 Daily Log'!$E$4:$E$835,'Q4 Daily Log'!$B$4:$B$835,"&gt;="&amp;DATE(2027,2,1),'Q4 Daily Log'!$B$4:$B$835,"&lt;="&amp;DATE(2027,2,28),'Q4 Daily Log'!$C$4:$C$835,'Q4 Setup'!$C$17),"")</f>
        <v/>
      </c>
      <c r="I31" s="52" t="str">
        <f>IFERROR(AVERAGEIFS('Q4 Daily Log'!$I$4:$I$835,'Q4 Daily Log'!$B$4:$B$835,"&gt;="&amp;DATE(2027,2,1),'Q4 Daily Log'!$B$4:$B$835,"&lt;="&amp;DATE(2027,2,28),'Q4 Daily Log'!$C$4:$C$835,'Q4 Setup'!$C$17),"")</f>
        <v/>
      </c>
      <c r="J31" s="50">
        <f>IFERROR(SUMIFS('Q4 Daily Log'!$M$4:$M$835,'Q4 Daily Log'!$B$4:$B$835,"&gt;="&amp;DATE(2027,2,1),'Q4 Daily Log'!$B$4:$B$835,"&lt;="&amp;DATE(2027,2,28),'Q4 Daily Log'!$C$4:$C$835,'Q4 Setup'!$C$17),"")</f>
        <v>0</v>
      </c>
      <c r="K31" s="28">
        <f>'Q4 Setup'!$E$17</f>
        <v>0</v>
      </c>
      <c r="L31" s="28">
        <f>IFERROR('Q4 Setup'!$D$17-K31,"")</f>
        <v>0</v>
      </c>
    </row>
    <row r="32" spans="2:12" ht="19.5" customHeight="1" x14ac:dyDescent="0.2">
      <c r="B32" s="54">
        <f>'Q4 Setup'!$C$18</f>
        <v>0</v>
      </c>
      <c r="C32" s="27">
        <f>'Q4 Setup'!$D$18</f>
        <v>0</v>
      </c>
      <c r="D32" s="29">
        <f ca="1">'Q4 Setup'!$H$18</f>
        <v>0</v>
      </c>
      <c r="E32" s="27">
        <f>IFERROR(SUMIFS('Q4 Daily Log'!$N$4:$N$835,'Q4 Daily Log'!$B$4:$B$835,"&gt;="&amp;DATE(2027,2,1),'Q4 Daily Log'!$B$4:$B$835,"&lt;="&amp;DATE(2027,2,28),'Q4 Daily Log'!$C$4:$C$835,'Q4 Setup'!$C$18),"")</f>
        <v>0</v>
      </c>
      <c r="F32" s="26">
        <v>0</v>
      </c>
      <c r="G32" s="56" t="str">
        <f>IFERROR(SUMIFS('Q4 Daily Log'!$N$4:$N$835,'Q4 Daily Log'!$B$4:$B$835,"&gt;="&amp;D19,'Q4 Daily Log'!$B$4:$B$835,"&lt;="&amp;E19,'Q4 Daily Log'!$C$4:$C$835,'Q4 Setup'!$C$18)/F32,"")</f>
        <v/>
      </c>
      <c r="H32" s="55" t="str">
        <f>IFERROR(AVERAGEIFS('Q4 Daily Log'!$E$4:$E$835,'Q4 Daily Log'!$B$4:$B$835,"&gt;="&amp;DATE(2027,2,1),'Q4 Daily Log'!$B$4:$B$835,"&lt;="&amp;DATE(2027,2,28),'Q4 Daily Log'!$C$4:$C$835,'Q4 Setup'!$C$18),"")</f>
        <v/>
      </c>
      <c r="I32" s="57" t="str">
        <f>IFERROR(AVERAGEIFS('Q4 Daily Log'!$I$4:$I$835,'Q4 Daily Log'!$B$4:$B$835,"&gt;="&amp;DATE(2027,2,1),'Q4 Daily Log'!$B$4:$B$835,"&lt;="&amp;DATE(2027,2,28),'Q4 Daily Log'!$C$4:$C$835,'Q4 Setup'!$C$18),"")</f>
        <v/>
      </c>
      <c r="J32" s="55">
        <f>IFERROR(SUMIFS('Q4 Daily Log'!$M$4:$M$835,'Q4 Daily Log'!$B$4:$B$835,"&gt;="&amp;DATE(2027,2,1),'Q4 Daily Log'!$B$4:$B$835,"&lt;="&amp;DATE(2027,2,28),'Q4 Daily Log'!$C$4:$C$835,'Q4 Setup'!$C$18),"")</f>
        <v>0</v>
      </c>
      <c r="K32" s="27">
        <f>'Q4 Setup'!$E$18</f>
        <v>0</v>
      </c>
      <c r="L32" s="27">
        <f>IFERROR('Q4 Setup'!$D$18-K32,"")</f>
        <v>0</v>
      </c>
    </row>
    <row r="33" spans="2:12" ht="19.5" customHeight="1" x14ac:dyDescent="0.2">
      <c r="B33" s="103" t="s">
        <v>179</v>
      </c>
      <c r="C33" s="103"/>
      <c r="D33" s="89">
        <f ca="1">IFERROR(AVERAGE(D21:D32),"")</f>
        <v>0</v>
      </c>
      <c r="E33" s="89">
        <f>IFERROR(SUM(E21:E32),"")</f>
        <v>0</v>
      </c>
      <c r="F33" s="89">
        <f>IFERROR(SUM(F21:F32),"")</f>
        <v>0</v>
      </c>
      <c r="G33" s="86" t="str">
        <f>IFERROR(E33/F33,"")</f>
        <v/>
      </c>
      <c r="H33" s="85" t="str">
        <f>IFERROR(AVERAGE(H21:H32),"")</f>
        <v/>
      </c>
      <c r="I33" s="88" t="str">
        <f>IFERROR(AVERAGE(I21:I32),"")</f>
        <v/>
      </c>
      <c r="J33" s="85">
        <f>IFERROR(SUM(J21:J32),"")</f>
        <v>0</v>
      </c>
      <c r="K33" s="89">
        <f>IFERROR(SUM(K21:K32),"")</f>
        <v>0</v>
      </c>
      <c r="L33" s="89">
        <f>IFERROR(SUM(L21:L32),"")</f>
        <v>0</v>
      </c>
    </row>
    <row r="34" spans="2:12" ht="7.5" customHeight="1" x14ac:dyDescent="0.2"/>
    <row r="35" spans="2:12" ht="25.5" customHeight="1" x14ac:dyDescent="0.2">
      <c r="B35" s="102" t="s">
        <v>180</v>
      </c>
      <c r="C35" s="102"/>
      <c r="D35" s="83">
        <v>46447</v>
      </c>
      <c r="E35" s="83">
        <v>46477</v>
      </c>
      <c r="F35" s="84"/>
      <c r="G35" s="84"/>
      <c r="H35" s="84"/>
      <c r="I35" s="84"/>
      <c r="J35" s="84"/>
      <c r="K35" s="84"/>
      <c r="L35" s="84"/>
    </row>
    <row r="36" spans="2:12" ht="39.75" customHeight="1" x14ac:dyDescent="0.2">
      <c r="B36" s="47" t="s">
        <v>24</v>
      </c>
      <c r="C36" s="47" t="s">
        <v>85</v>
      </c>
      <c r="D36" s="47" t="s">
        <v>86</v>
      </c>
      <c r="E36" s="47" t="s">
        <v>87</v>
      </c>
      <c r="F36" s="47" t="s">
        <v>88</v>
      </c>
      <c r="G36" s="47" t="s">
        <v>89</v>
      </c>
      <c r="H36" s="47" t="s">
        <v>61</v>
      </c>
      <c r="I36" s="47" t="s">
        <v>63</v>
      </c>
      <c r="J36" s="47" t="s">
        <v>68</v>
      </c>
      <c r="K36" s="47" t="s">
        <v>90</v>
      </c>
      <c r="L36" s="47" t="s">
        <v>27</v>
      </c>
    </row>
    <row r="37" spans="2:12" ht="19.5" customHeight="1" x14ac:dyDescent="0.2">
      <c r="B37" s="49" t="str">
        <f>'Q4 Setup'!$C$7</f>
        <v>Rep 1</v>
      </c>
      <c r="C37" s="28">
        <f>'Q4 Setup'!$D$7</f>
        <v>0</v>
      </c>
      <c r="D37" s="29">
        <f ca="1">'Q4 Setup'!$H$7</f>
        <v>0</v>
      </c>
      <c r="E37" s="28">
        <f>IFERROR(SUMIFS('Q4 Daily Log'!$N$4:$N$835,'Q4 Daily Log'!$B$4:$B$835,"&gt;="&amp;DATE(2027,3,1),'Q4 Daily Log'!$B$4:$B$835,"&lt;="&amp;DATE(2027,3,31),'Q4 Daily Log'!$C$4:$C$835,'Q4 Setup'!$C$7),"")</f>
        <v>0</v>
      </c>
      <c r="F37" s="26">
        <v>0</v>
      </c>
      <c r="G37" s="51" t="str">
        <f>IFERROR(SUMIFS('Q4 Daily Log'!$N$4:$N$835,'Q4 Daily Log'!$B$4:$B$835,"&gt;="&amp;D35,'Q4 Daily Log'!$B$4:$B$835,"&lt;="&amp;E35,'Q4 Daily Log'!$C$4:$C$835,'Q4 Setup'!$C$7)/F37,"")</f>
        <v/>
      </c>
      <c r="H37" s="50" t="str">
        <f>IFERROR(AVERAGEIFS('Q4 Daily Log'!$E$4:$E$835,'Q4 Daily Log'!$B$4:$B$835,"&gt;="&amp;DATE(2027,3,1),'Q4 Daily Log'!$B$4:$B$835,"&lt;="&amp;DATE(2027,3,31),'Q4 Daily Log'!$C$4:$C$835,'Q4 Setup'!$C$7),"")</f>
        <v/>
      </c>
      <c r="I37" s="52" t="str">
        <f>IFERROR(AVERAGEIFS('Q4 Daily Log'!$I$4:$I$835,'Q4 Daily Log'!$B$4:$B$835,"&gt;="&amp;DATE(2027,3,1),'Q4 Daily Log'!$B$4:$B$835,"&lt;="&amp;DATE(2027,3,31),'Q4 Daily Log'!$C$4:$C$835,'Q4 Setup'!$C$7),"")</f>
        <v/>
      </c>
      <c r="J37" s="50">
        <f>IFERROR(SUMIFS('Q4 Daily Log'!$M$4:$M$835,'Q4 Daily Log'!$B$4:$B$835,"&gt;="&amp;DATE(2027,3,1),'Q4 Daily Log'!$B$4:$B$835,"&lt;="&amp;DATE(2027,3,31),'Q4 Daily Log'!$C$4:$C$835,'Q4 Setup'!$C$7),"")</f>
        <v>0</v>
      </c>
      <c r="K37" s="28">
        <f>'Q4 Setup'!$E$7</f>
        <v>0</v>
      </c>
      <c r="L37" s="28">
        <f>IFERROR('Q4 Setup'!$D$7-K37,"")</f>
        <v>0</v>
      </c>
    </row>
    <row r="38" spans="2:12" ht="19.5" customHeight="1" x14ac:dyDescent="0.2">
      <c r="B38" s="54" t="str">
        <f>'Q4 Setup'!$C$8</f>
        <v>Rep 2</v>
      </c>
      <c r="C38" s="27">
        <f>'Q4 Setup'!$D$8</f>
        <v>0</v>
      </c>
      <c r="D38" s="29">
        <f ca="1">'Q4 Setup'!$H$8</f>
        <v>0</v>
      </c>
      <c r="E38" s="27">
        <f>IFERROR(SUMIFS('Q4 Daily Log'!$N$4:$N$835,'Q4 Daily Log'!$B$4:$B$835,"&gt;="&amp;DATE(2027,3,1),'Q4 Daily Log'!$B$4:$B$835,"&lt;="&amp;DATE(2027,3,31),'Q4 Daily Log'!$C$4:$C$835,'Q4 Setup'!$C$8),"")</f>
        <v>0</v>
      </c>
      <c r="F38" s="26">
        <v>0</v>
      </c>
      <c r="G38" s="56" t="str">
        <f>IFERROR(SUMIFS('Q4 Daily Log'!$N$4:$N$835,'Q4 Daily Log'!$B$4:$B$835,"&gt;="&amp;D35,'Q4 Daily Log'!$B$4:$B$835,"&lt;="&amp;E35,'Q4 Daily Log'!$C$4:$C$835,'Q4 Setup'!$C$8)/F38,"")</f>
        <v/>
      </c>
      <c r="H38" s="55" t="str">
        <f>IFERROR(AVERAGEIFS('Q4 Daily Log'!$E$4:$E$835,'Q4 Daily Log'!$B$4:$B$835,"&gt;="&amp;DATE(2027,3,1),'Q4 Daily Log'!$B$4:$B$835,"&lt;="&amp;DATE(2027,3,31),'Q4 Daily Log'!$C$4:$C$835,'Q4 Setup'!$C$8),"")</f>
        <v/>
      </c>
      <c r="I38" s="57" t="str">
        <f>IFERROR(AVERAGEIFS('Q4 Daily Log'!$I$4:$I$835,'Q4 Daily Log'!$B$4:$B$835,"&gt;="&amp;DATE(2027,3,1),'Q4 Daily Log'!$B$4:$B$835,"&lt;="&amp;DATE(2027,3,31),'Q4 Daily Log'!$C$4:$C$835,'Q4 Setup'!$C$8),"")</f>
        <v/>
      </c>
      <c r="J38" s="55">
        <f>IFERROR(SUMIFS('Q4 Daily Log'!$M$4:$M$835,'Q4 Daily Log'!$B$4:$B$835,"&gt;="&amp;DATE(2027,3,1),'Q4 Daily Log'!$B$4:$B$835,"&lt;="&amp;DATE(2027,3,31),'Q4 Daily Log'!$C$4:$C$835,'Q4 Setup'!$C$8),"")</f>
        <v>0</v>
      </c>
      <c r="K38" s="27">
        <f>'Q4 Setup'!$E$8</f>
        <v>0</v>
      </c>
      <c r="L38" s="27">
        <f>IFERROR('Q4 Setup'!$D$8-K38,"")</f>
        <v>0</v>
      </c>
    </row>
    <row r="39" spans="2:12" ht="19.5" customHeight="1" x14ac:dyDescent="0.2">
      <c r="B39" s="49" t="str">
        <f>'Q4 Setup'!$C$9</f>
        <v>Rep 3</v>
      </c>
      <c r="C39" s="28">
        <f>'Q4 Setup'!$D$9</f>
        <v>0</v>
      </c>
      <c r="D39" s="29">
        <f ca="1">'Q4 Setup'!$H$9</f>
        <v>0</v>
      </c>
      <c r="E39" s="28">
        <f>IFERROR(SUMIFS('Q4 Daily Log'!$N$4:$N$835,'Q4 Daily Log'!$B$4:$B$835,"&gt;="&amp;DATE(2027,3,1),'Q4 Daily Log'!$B$4:$B$835,"&lt;="&amp;DATE(2027,3,31),'Q4 Daily Log'!$C$4:$C$835,'Q4 Setup'!$C$9),"")</f>
        <v>0</v>
      </c>
      <c r="F39" s="26">
        <v>0</v>
      </c>
      <c r="G39" s="51" t="str">
        <f>IFERROR(SUMIFS('Q4 Daily Log'!$N$4:$N$835,'Q4 Daily Log'!$B$4:$B$835,"&gt;="&amp;D35,'Q4 Daily Log'!$B$4:$B$835,"&lt;="&amp;E35,'Q4 Daily Log'!$C$4:$C$835,'Q4 Setup'!$C$9)/F39,"")</f>
        <v/>
      </c>
      <c r="H39" s="50" t="str">
        <f>IFERROR(AVERAGEIFS('Q4 Daily Log'!$E$4:$E$835,'Q4 Daily Log'!$B$4:$B$835,"&gt;="&amp;DATE(2027,3,1),'Q4 Daily Log'!$B$4:$B$835,"&lt;="&amp;DATE(2027,3,31),'Q4 Daily Log'!$C$4:$C$835,'Q4 Setup'!$C$9),"")</f>
        <v/>
      </c>
      <c r="I39" s="52" t="str">
        <f>IFERROR(AVERAGEIFS('Q4 Daily Log'!$I$4:$I$835,'Q4 Daily Log'!$B$4:$B$835,"&gt;="&amp;DATE(2027,3,1),'Q4 Daily Log'!$B$4:$B$835,"&lt;="&amp;DATE(2027,3,31),'Q4 Daily Log'!$C$4:$C$835,'Q4 Setup'!$C$9),"")</f>
        <v/>
      </c>
      <c r="J39" s="50">
        <f>IFERROR(SUMIFS('Q4 Daily Log'!$M$4:$M$835,'Q4 Daily Log'!$B$4:$B$835,"&gt;="&amp;DATE(2027,3,1),'Q4 Daily Log'!$B$4:$B$835,"&lt;="&amp;DATE(2027,3,31),'Q4 Daily Log'!$C$4:$C$835,'Q4 Setup'!$C$9),"")</f>
        <v>0</v>
      </c>
      <c r="K39" s="28">
        <f>'Q4 Setup'!$E$9</f>
        <v>0</v>
      </c>
      <c r="L39" s="28">
        <f>IFERROR('Q4 Setup'!$D$9-K39,"")</f>
        <v>0</v>
      </c>
    </row>
    <row r="40" spans="2:12" ht="19.5" customHeight="1" x14ac:dyDescent="0.2">
      <c r="B40" s="54" t="str">
        <f>'Q4 Setup'!$C$10</f>
        <v>Rep 4</v>
      </c>
      <c r="C40" s="27">
        <f>'Q4 Setup'!$D$10</f>
        <v>0</v>
      </c>
      <c r="D40" s="29">
        <f ca="1">'Q4 Setup'!$H$10</f>
        <v>0</v>
      </c>
      <c r="E40" s="27">
        <f>IFERROR(SUMIFS('Q4 Daily Log'!$N$4:$N$835,'Q4 Daily Log'!$B$4:$B$835,"&gt;="&amp;DATE(2027,3,1),'Q4 Daily Log'!$B$4:$B$835,"&lt;="&amp;DATE(2027,3,31),'Q4 Daily Log'!$C$4:$C$835,'Q4 Setup'!$C$10),"")</f>
        <v>0</v>
      </c>
      <c r="F40" s="26">
        <v>0</v>
      </c>
      <c r="G40" s="56" t="str">
        <f>IFERROR(SUMIFS('Q4 Daily Log'!$N$4:$N$835,'Q4 Daily Log'!$B$4:$B$835,"&gt;="&amp;D35,'Q4 Daily Log'!$B$4:$B$835,"&lt;="&amp;E35,'Q4 Daily Log'!$C$4:$C$835,'Q4 Setup'!$C$10)/F40,"")</f>
        <v/>
      </c>
      <c r="H40" s="55" t="str">
        <f>IFERROR(AVERAGEIFS('Q4 Daily Log'!$E$4:$E$835,'Q4 Daily Log'!$B$4:$B$835,"&gt;="&amp;DATE(2027,3,1),'Q4 Daily Log'!$B$4:$B$835,"&lt;="&amp;DATE(2027,3,31),'Q4 Daily Log'!$C$4:$C$835,'Q4 Setup'!$C$10),"")</f>
        <v/>
      </c>
      <c r="I40" s="57" t="str">
        <f>IFERROR(AVERAGEIFS('Q4 Daily Log'!$I$4:$I$835,'Q4 Daily Log'!$B$4:$B$835,"&gt;="&amp;DATE(2027,3,1),'Q4 Daily Log'!$B$4:$B$835,"&lt;="&amp;DATE(2027,3,31),'Q4 Daily Log'!$C$4:$C$835,'Q4 Setup'!$C$10),"")</f>
        <v/>
      </c>
      <c r="J40" s="55">
        <f>IFERROR(SUMIFS('Q4 Daily Log'!$M$4:$M$835,'Q4 Daily Log'!$B$4:$B$835,"&gt;="&amp;DATE(2027,3,1),'Q4 Daily Log'!$B$4:$B$835,"&lt;="&amp;DATE(2027,3,31),'Q4 Daily Log'!$C$4:$C$835,'Q4 Setup'!$C$10),"")</f>
        <v>0</v>
      </c>
      <c r="K40" s="27">
        <f>'Q4 Setup'!$E$10</f>
        <v>0</v>
      </c>
      <c r="L40" s="27">
        <f>IFERROR('Q4 Setup'!$D$10-K40,"")</f>
        <v>0</v>
      </c>
    </row>
    <row r="41" spans="2:12" ht="19.5" customHeight="1" x14ac:dyDescent="0.2">
      <c r="B41" s="49" t="str">
        <f>'Q4 Setup'!$C$11</f>
        <v>Rep 5</v>
      </c>
      <c r="C41" s="28">
        <f>'Q4 Setup'!$D$11</f>
        <v>0</v>
      </c>
      <c r="D41" s="29">
        <f ca="1">'Q4 Setup'!$H$11</f>
        <v>0</v>
      </c>
      <c r="E41" s="28">
        <f>IFERROR(SUMIFS('Q4 Daily Log'!$N$4:$N$835,'Q4 Daily Log'!$B$4:$B$835,"&gt;="&amp;DATE(2027,3,1),'Q4 Daily Log'!$B$4:$B$835,"&lt;="&amp;DATE(2027,3,31),'Q4 Daily Log'!$C$4:$C$835,'Q4 Setup'!$C$11),"")</f>
        <v>0</v>
      </c>
      <c r="F41" s="26">
        <v>0</v>
      </c>
      <c r="G41" s="51" t="str">
        <f>IFERROR(SUMIFS('Q4 Daily Log'!$N$4:$N$835,'Q4 Daily Log'!$B$4:$B$835,"&gt;="&amp;D35,'Q4 Daily Log'!$B$4:$B$835,"&lt;="&amp;E35,'Q4 Daily Log'!$C$4:$C$835,'Q4 Setup'!$C$11)/F41,"")</f>
        <v/>
      </c>
      <c r="H41" s="50" t="str">
        <f>IFERROR(AVERAGEIFS('Q4 Daily Log'!$E$4:$E$835,'Q4 Daily Log'!$B$4:$B$835,"&gt;="&amp;DATE(2027,3,1),'Q4 Daily Log'!$B$4:$B$835,"&lt;="&amp;DATE(2027,3,31),'Q4 Daily Log'!$C$4:$C$835,'Q4 Setup'!$C$11),"")</f>
        <v/>
      </c>
      <c r="I41" s="52" t="str">
        <f>IFERROR(AVERAGEIFS('Q4 Daily Log'!$I$4:$I$835,'Q4 Daily Log'!$B$4:$B$835,"&gt;="&amp;DATE(2027,3,1),'Q4 Daily Log'!$B$4:$B$835,"&lt;="&amp;DATE(2027,3,31),'Q4 Daily Log'!$C$4:$C$835,'Q4 Setup'!$C$11),"")</f>
        <v/>
      </c>
      <c r="J41" s="50">
        <f>IFERROR(SUMIFS('Q4 Daily Log'!$M$4:$M$835,'Q4 Daily Log'!$B$4:$B$835,"&gt;="&amp;DATE(2027,3,1),'Q4 Daily Log'!$B$4:$B$835,"&lt;="&amp;DATE(2027,3,31),'Q4 Daily Log'!$C$4:$C$835,'Q4 Setup'!$C$11),"")</f>
        <v>0</v>
      </c>
      <c r="K41" s="28">
        <f>'Q4 Setup'!$E$11</f>
        <v>0</v>
      </c>
      <c r="L41" s="28">
        <f>IFERROR('Q4 Setup'!$D$11-K41,"")</f>
        <v>0</v>
      </c>
    </row>
    <row r="42" spans="2:12" ht="19.5" customHeight="1" x14ac:dyDescent="0.2">
      <c r="B42" s="54" t="str">
        <f>'Q4 Setup'!$C$12</f>
        <v>Rep 6</v>
      </c>
      <c r="C42" s="27">
        <f>'Q4 Setup'!$D$12</f>
        <v>0</v>
      </c>
      <c r="D42" s="29">
        <f ca="1">'Q4 Setup'!$H$12</f>
        <v>0</v>
      </c>
      <c r="E42" s="27">
        <f>IFERROR(SUMIFS('Q4 Daily Log'!$N$4:$N$835,'Q4 Daily Log'!$B$4:$B$835,"&gt;="&amp;DATE(2027,3,1),'Q4 Daily Log'!$B$4:$B$835,"&lt;="&amp;DATE(2027,3,31),'Q4 Daily Log'!$C$4:$C$835,'Q4 Setup'!$C$12),"")</f>
        <v>0</v>
      </c>
      <c r="F42" s="26">
        <v>0</v>
      </c>
      <c r="G42" s="56" t="str">
        <f>IFERROR(SUMIFS('Q4 Daily Log'!$N$4:$N$835,'Q4 Daily Log'!$B$4:$B$835,"&gt;="&amp;D35,'Q4 Daily Log'!$B$4:$B$835,"&lt;="&amp;E35,'Q4 Daily Log'!$C$4:$C$835,'Q4 Setup'!$C$12)/F42,"")</f>
        <v/>
      </c>
      <c r="H42" s="55" t="str">
        <f>IFERROR(AVERAGEIFS('Q4 Daily Log'!$E$4:$E$835,'Q4 Daily Log'!$B$4:$B$835,"&gt;="&amp;DATE(2027,3,1),'Q4 Daily Log'!$B$4:$B$835,"&lt;="&amp;DATE(2027,3,31),'Q4 Daily Log'!$C$4:$C$835,'Q4 Setup'!$C$12),"")</f>
        <v/>
      </c>
      <c r="I42" s="57" t="str">
        <f>IFERROR(AVERAGEIFS('Q4 Daily Log'!$I$4:$I$835,'Q4 Daily Log'!$B$4:$B$835,"&gt;="&amp;DATE(2027,3,1),'Q4 Daily Log'!$B$4:$B$835,"&lt;="&amp;DATE(2027,3,31),'Q4 Daily Log'!$C$4:$C$835,'Q4 Setup'!$C$12),"")</f>
        <v/>
      </c>
      <c r="J42" s="55">
        <f>IFERROR(SUMIFS('Q4 Daily Log'!$M$4:$M$835,'Q4 Daily Log'!$B$4:$B$835,"&gt;="&amp;DATE(2027,3,1),'Q4 Daily Log'!$B$4:$B$835,"&lt;="&amp;DATE(2027,3,31),'Q4 Daily Log'!$C$4:$C$835,'Q4 Setup'!$C$12),"")</f>
        <v>0</v>
      </c>
      <c r="K42" s="27">
        <f>'Q4 Setup'!$E$12</f>
        <v>0</v>
      </c>
      <c r="L42" s="27">
        <f>IFERROR('Q4 Setup'!$D$12-K42,"")</f>
        <v>0</v>
      </c>
    </row>
    <row r="43" spans="2:12" ht="19.5" customHeight="1" x14ac:dyDescent="0.2">
      <c r="B43" s="49" t="str">
        <f>'Q4 Setup'!$C$13</f>
        <v>Rep 7</v>
      </c>
      <c r="C43" s="28">
        <f>'Q4 Setup'!$D$13</f>
        <v>0</v>
      </c>
      <c r="D43" s="29">
        <f ca="1">'Q4 Setup'!$H$13</f>
        <v>0</v>
      </c>
      <c r="E43" s="28">
        <f>IFERROR(SUMIFS('Q4 Daily Log'!$N$4:$N$835,'Q4 Daily Log'!$B$4:$B$835,"&gt;="&amp;DATE(2027,3,1),'Q4 Daily Log'!$B$4:$B$835,"&lt;="&amp;DATE(2027,3,31),'Q4 Daily Log'!$C$4:$C$835,'Q4 Setup'!$C$13),"")</f>
        <v>0</v>
      </c>
      <c r="F43" s="26">
        <v>0</v>
      </c>
      <c r="G43" s="51" t="str">
        <f>IFERROR(SUMIFS('Q4 Daily Log'!$N$4:$N$835,'Q4 Daily Log'!$B$4:$B$835,"&gt;="&amp;D35,'Q4 Daily Log'!$B$4:$B$835,"&lt;="&amp;E35,'Q4 Daily Log'!$C$4:$C$835,'Q4 Setup'!$C$13)/F43,"")</f>
        <v/>
      </c>
      <c r="H43" s="50" t="str">
        <f>IFERROR(AVERAGEIFS('Q4 Daily Log'!$E$4:$E$835,'Q4 Daily Log'!$B$4:$B$835,"&gt;="&amp;DATE(2027,3,1),'Q4 Daily Log'!$B$4:$B$835,"&lt;="&amp;DATE(2027,3,31),'Q4 Daily Log'!$C$4:$C$835,'Q4 Setup'!$C$13),"")</f>
        <v/>
      </c>
      <c r="I43" s="52" t="str">
        <f>IFERROR(AVERAGEIFS('Q4 Daily Log'!$I$4:$I$835,'Q4 Daily Log'!$B$4:$B$835,"&gt;="&amp;DATE(2027,3,1),'Q4 Daily Log'!$B$4:$B$835,"&lt;="&amp;DATE(2027,3,31),'Q4 Daily Log'!$C$4:$C$835,'Q4 Setup'!$C$13),"")</f>
        <v/>
      </c>
      <c r="J43" s="50">
        <f>IFERROR(SUMIFS('Q4 Daily Log'!$M$4:$M$835,'Q4 Daily Log'!$B$4:$B$835,"&gt;="&amp;DATE(2027,3,1),'Q4 Daily Log'!$B$4:$B$835,"&lt;="&amp;DATE(2027,3,31),'Q4 Daily Log'!$C$4:$C$835,'Q4 Setup'!$C$13),"")</f>
        <v>0</v>
      </c>
      <c r="K43" s="28">
        <f>'Q4 Setup'!$E$13</f>
        <v>0</v>
      </c>
      <c r="L43" s="28">
        <f>IFERROR('Q4 Setup'!$D$13-K43,"")</f>
        <v>0</v>
      </c>
    </row>
    <row r="44" spans="2:12" ht="19.5" customHeight="1" x14ac:dyDescent="0.2">
      <c r="B44" s="54" t="str">
        <f>'Q4 Setup'!$C$14</f>
        <v>Rep 8</v>
      </c>
      <c r="C44" s="27">
        <f>'Q4 Setup'!$D$14</f>
        <v>0</v>
      </c>
      <c r="D44" s="29">
        <f ca="1">'Q4 Setup'!$H$14</f>
        <v>0</v>
      </c>
      <c r="E44" s="27">
        <f>IFERROR(SUMIFS('Q4 Daily Log'!$N$4:$N$835,'Q4 Daily Log'!$B$4:$B$835,"&gt;="&amp;DATE(2027,3,1),'Q4 Daily Log'!$B$4:$B$835,"&lt;="&amp;DATE(2027,3,31),'Q4 Daily Log'!$C$4:$C$835,'Q4 Setup'!$C$14),"")</f>
        <v>0</v>
      </c>
      <c r="F44" s="26">
        <v>0</v>
      </c>
      <c r="G44" s="56" t="str">
        <f>IFERROR(SUMIFS('Q4 Daily Log'!$N$4:$N$835,'Q4 Daily Log'!$B$4:$B$835,"&gt;="&amp;D35,'Q4 Daily Log'!$B$4:$B$835,"&lt;="&amp;E35,'Q4 Daily Log'!$C$4:$C$835,'Q4 Setup'!$C$14)/F44,"")</f>
        <v/>
      </c>
      <c r="H44" s="55" t="str">
        <f>IFERROR(AVERAGEIFS('Q4 Daily Log'!$E$4:$E$835,'Q4 Daily Log'!$B$4:$B$835,"&gt;="&amp;DATE(2027,3,1),'Q4 Daily Log'!$B$4:$B$835,"&lt;="&amp;DATE(2027,3,31),'Q4 Daily Log'!$C$4:$C$835,'Q4 Setup'!$C$14),"")</f>
        <v/>
      </c>
      <c r="I44" s="57" t="str">
        <f>IFERROR(AVERAGEIFS('Q4 Daily Log'!$I$4:$I$835,'Q4 Daily Log'!$B$4:$B$835,"&gt;="&amp;DATE(2027,3,1),'Q4 Daily Log'!$B$4:$B$835,"&lt;="&amp;DATE(2027,3,31),'Q4 Daily Log'!$C$4:$C$835,'Q4 Setup'!$C$14),"")</f>
        <v/>
      </c>
      <c r="J44" s="55">
        <f>IFERROR(SUMIFS('Q4 Daily Log'!$M$4:$M$835,'Q4 Daily Log'!$B$4:$B$835,"&gt;="&amp;DATE(2027,3,1),'Q4 Daily Log'!$B$4:$B$835,"&lt;="&amp;DATE(2027,3,31),'Q4 Daily Log'!$C$4:$C$835,'Q4 Setup'!$C$14),"")</f>
        <v>0</v>
      </c>
      <c r="K44" s="27">
        <f>'Q4 Setup'!$E$14</f>
        <v>0</v>
      </c>
      <c r="L44" s="27">
        <f>IFERROR('Q4 Setup'!$D$14-K44,"")</f>
        <v>0</v>
      </c>
    </row>
    <row r="45" spans="2:12" ht="19.5" customHeight="1" x14ac:dyDescent="0.2">
      <c r="B45" s="49" t="str">
        <f>'Q4 Setup'!$C$15</f>
        <v>Rep 9</v>
      </c>
      <c r="C45" s="28">
        <f>'Q4 Setup'!$D$15</f>
        <v>0</v>
      </c>
      <c r="D45" s="29">
        <f ca="1">'Q4 Setup'!$H$15</f>
        <v>0</v>
      </c>
      <c r="E45" s="28">
        <f>IFERROR(SUMIFS('Q4 Daily Log'!$N$4:$N$835,'Q4 Daily Log'!$B$4:$B$835,"&gt;="&amp;DATE(2027,3,1),'Q4 Daily Log'!$B$4:$B$835,"&lt;="&amp;DATE(2027,3,31),'Q4 Daily Log'!$C$4:$C$835,'Q4 Setup'!$C$15),"")</f>
        <v>0</v>
      </c>
      <c r="F45" s="26">
        <v>0</v>
      </c>
      <c r="G45" s="51" t="str">
        <f>IFERROR(SUMIFS('Q4 Daily Log'!$N$4:$N$835,'Q4 Daily Log'!$B$4:$B$835,"&gt;="&amp;D35,'Q4 Daily Log'!$B$4:$B$835,"&lt;="&amp;E35,'Q4 Daily Log'!$C$4:$C$835,'Q4 Setup'!$C$15)/F45,"")</f>
        <v/>
      </c>
      <c r="H45" s="50" t="str">
        <f>IFERROR(AVERAGEIFS('Q4 Daily Log'!$E$4:$E$835,'Q4 Daily Log'!$B$4:$B$835,"&gt;="&amp;DATE(2027,3,1),'Q4 Daily Log'!$B$4:$B$835,"&lt;="&amp;DATE(2027,3,31),'Q4 Daily Log'!$C$4:$C$835,'Q4 Setup'!$C$15),"")</f>
        <v/>
      </c>
      <c r="I45" s="52" t="str">
        <f>IFERROR(AVERAGEIFS('Q4 Daily Log'!$I$4:$I$835,'Q4 Daily Log'!$B$4:$B$835,"&gt;="&amp;DATE(2027,3,1),'Q4 Daily Log'!$B$4:$B$835,"&lt;="&amp;DATE(2027,3,31),'Q4 Daily Log'!$C$4:$C$835,'Q4 Setup'!$C$15),"")</f>
        <v/>
      </c>
      <c r="J45" s="50">
        <f>IFERROR(SUMIFS('Q4 Daily Log'!$M$4:$M$835,'Q4 Daily Log'!$B$4:$B$835,"&gt;="&amp;DATE(2027,3,1),'Q4 Daily Log'!$B$4:$B$835,"&lt;="&amp;DATE(2027,3,31),'Q4 Daily Log'!$C$4:$C$835,'Q4 Setup'!$C$15),"")</f>
        <v>0</v>
      </c>
      <c r="K45" s="28">
        <f>'Q4 Setup'!$E$15</f>
        <v>0</v>
      </c>
      <c r="L45" s="28">
        <f>IFERROR('Q4 Setup'!$D$15-K45,"")</f>
        <v>0</v>
      </c>
    </row>
    <row r="46" spans="2:12" ht="19.5" customHeight="1" x14ac:dyDescent="0.2">
      <c r="B46" s="54" t="str">
        <f>'Q4 Setup'!$C$16</f>
        <v>Rep 10</v>
      </c>
      <c r="C46" s="27">
        <f>'Q4 Setup'!$D$16</f>
        <v>0</v>
      </c>
      <c r="D46" s="29">
        <f ca="1">'Q4 Setup'!$H$16</f>
        <v>0</v>
      </c>
      <c r="E46" s="27">
        <f>IFERROR(SUMIFS('Q4 Daily Log'!$N$4:$N$835,'Q4 Daily Log'!$B$4:$B$835,"&gt;="&amp;DATE(2027,3,1),'Q4 Daily Log'!$B$4:$B$835,"&lt;="&amp;DATE(2027,3,31),'Q4 Daily Log'!$C$4:$C$835,'Q4 Setup'!$C$16),"")</f>
        <v>0</v>
      </c>
      <c r="F46" s="26">
        <v>0</v>
      </c>
      <c r="G46" s="56" t="str">
        <f>IFERROR(SUMIFS('Q4 Daily Log'!$N$4:$N$835,'Q4 Daily Log'!$B$4:$B$835,"&gt;="&amp;D35,'Q4 Daily Log'!$B$4:$B$835,"&lt;="&amp;E35,'Q4 Daily Log'!$C$4:$C$835,'Q4 Setup'!$C$16)/F46,"")</f>
        <v/>
      </c>
      <c r="H46" s="55" t="str">
        <f>IFERROR(AVERAGEIFS('Q4 Daily Log'!$E$4:$E$835,'Q4 Daily Log'!$B$4:$B$835,"&gt;="&amp;DATE(2027,3,1),'Q4 Daily Log'!$B$4:$B$835,"&lt;="&amp;DATE(2027,3,31),'Q4 Daily Log'!$C$4:$C$835,'Q4 Setup'!$C$16),"")</f>
        <v/>
      </c>
      <c r="I46" s="57" t="str">
        <f>IFERROR(AVERAGEIFS('Q4 Daily Log'!$I$4:$I$835,'Q4 Daily Log'!$B$4:$B$835,"&gt;="&amp;DATE(2027,3,1),'Q4 Daily Log'!$B$4:$B$835,"&lt;="&amp;DATE(2027,3,31),'Q4 Daily Log'!$C$4:$C$835,'Q4 Setup'!$C$16),"")</f>
        <v/>
      </c>
      <c r="J46" s="55">
        <f>IFERROR(SUMIFS('Q4 Daily Log'!$M$4:$M$835,'Q4 Daily Log'!$B$4:$B$835,"&gt;="&amp;DATE(2027,3,1),'Q4 Daily Log'!$B$4:$B$835,"&lt;="&amp;DATE(2027,3,31),'Q4 Daily Log'!$C$4:$C$835,'Q4 Setup'!$C$16),"")</f>
        <v>0</v>
      </c>
      <c r="K46" s="27">
        <f>'Q4 Setup'!$E$16</f>
        <v>0</v>
      </c>
      <c r="L46" s="27">
        <f>IFERROR('Q4 Setup'!$D$16-K46,"")</f>
        <v>0</v>
      </c>
    </row>
    <row r="47" spans="2:12" ht="19.5" customHeight="1" x14ac:dyDescent="0.2">
      <c r="B47" s="49">
        <f>'Q4 Setup'!$C$17</f>
        <v>0</v>
      </c>
      <c r="C47" s="28">
        <f>'Q4 Setup'!$D$17</f>
        <v>0</v>
      </c>
      <c r="D47" s="29">
        <f ca="1">'Q4 Setup'!$H$17</f>
        <v>0</v>
      </c>
      <c r="E47" s="28">
        <f>IFERROR(SUMIFS('Q4 Daily Log'!$N$4:$N$835,'Q4 Daily Log'!$B$4:$B$835,"&gt;="&amp;DATE(2027,3,1),'Q4 Daily Log'!$B$4:$B$835,"&lt;="&amp;DATE(2027,3,31),'Q4 Daily Log'!$C$4:$C$835,'Q4 Setup'!$C$17),"")</f>
        <v>0</v>
      </c>
      <c r="F47" s="26">
        <v>0</v>
      </c>
      <c r="G47" s="51" t="str">
        <f>IFERROR(SUMIFS('Q4 Daily Log'!$N$4:$N$835,'Q4 Daily Log'!$B$4:$B$835,"&gt;="&amp;D35,'Q4 Daily Log'!$B$4:$B$835,"&lt;="&amp;E35,'Q4 Daily Log'!$C$4:$C$835,'Q4 Setup'!$C$17)/F47,"")</f>
        <v/>
      </c>
      <c r="H47" s="50" t="str">
        <f>IFERROR(AVERAGEIFS('Q4 Daily Log'!$E$4:$E$835,'Q4 Daily Log'!$B$4:$B$835,"&gt;="&amp;DATE(2027,3,1),'Q4 Daily Log'!$B$4:$B$835,"&lt;="&amp;DATE(2027,3,31),'Q4 Daily Log'!$C$4:$C$835,'Q4 Setup'!$C$17),"")</f>
        <v/>
      </c>
      <c r="I47" s="52" t="str">
        <f>IFERROR(AVERAGEIFS('Q4 Daily Log'!$I$4:$I$835,'Q4 Daily Log'!$B$4:$B$835,"&gt;="&amp;DATE(2027,3,1),'Q4 Daily Log'!$B$4:$B$835,"&lt;="&amp;DATE(2027,3,31),'Q4 Daily Log'!$C$4:$C$835,'Q4 Setup'!$C$17),"")</f>
        <v/>
      </c>
      <c r="J47" s="50">
        <f>IFERROR(SUMIFS('Q4 Daily Log'!$M$4:$M$835,'Q4 Daily Log'!$B$4:$B$835,"&gt;="&amp;DATE(2027,3,1),'Q4 Daily Log'!$B$4:$B$835,"&lt;="&amp;DATE(2027,3,31),'Q4 Daily Log'!$C$4:$C$835,'Q4 Setup'!$C$17),"")</f>
        <v>0</v>
      </c>
      <c r="K47" s="28">
        <f>'Q4 Setup'!$E$17</f>
        <v>0</v>
      </c>
      <c r="L47" s="28">
        <f>IFERROR('Q4 Setup'!$D$17-K47,"")</f>
        <v>0</v>
      </c>
    </row>
    <row r="48" spans="2:12" ht="19.5" customHeight="1" x14ac:dyDescent="0.2">
      <c r="B48" s="54">
        <f>'Q4 Setup'!$C$18</f>
        <v>0</v>
      </c>
      <c r="C48" s="27">
        <f>'Q4 Setup'!$D$18</f>
        <v>0</v>
      </c>
      <c r="D48" s="29">
        <f ca="1">'Q4 Setup'!$H$18</f>
        <v>0</v>
      </c>
      <c r="E48" s="27">
        <f>IFERROR(SUMIFS('Q4 Daily Log'!$N$4:$N$835,'Q4 Daily Log'!$B$4:$B$835,"&gt;="&amp;DATE(2027,3,1),'Q4 Daily Log'!$B$4:$B$835,"&lt;="&amp;DATE(2027,3,31),'Q4 Daily Log'!$C$4:$C$835,'Q4 Setup'!$C$18),"")</f>
        <v>0</v>
      </c>
      <c r="F48" s="26">
        <v>0</v>
      </c>
      <c r="G48" s="56" t="str">
        <f>IFERROR(SUMIFS('Q4 Daily Log'!$N$4:$N$835,'Q4 Daily Log'!$B$4:$B$835,"&gt;="&amp;D35,'Q4 Daily Log'!$B$4:$B$835,"&lt;="&amp;E35,'Q4 Daily Log'!$C$4:$C$835,'Q4 Setup'!$C$18)/F48,"")</f>
        <v/>
      </c>
      <c r="H48" s="55" t="str">
        <f>IFERROR(AVERAGEIFS('Q4 Daily Log'!$E$4:$E$835,'Q4 Daily Log'!$B$4:$B$835,"&gt;="&amp;DATE(2027,3,1),'Q4 Daily Log'!$B$4:$B$835,"&lt;="&amp;DATE(2027,3,31),'Q4 Daily Log'!$C$4:$C$835,'Q4 Setup'!$C$18),"")</f>
        <v/>
      </c>
      <c r="I48" s="57" t="str">
        <f>IFERROR(AVERAGEIFS('Q4 Daily Log'!$I$4:$I$835,'Q4 Daily Log'!$B$4:$B$835,"&gt;="&amp;DATE(2027,3,1),'Q4 Daily Log'!$B$4:$B$835,"&lt;="&amp;DATE(2027,3,31),'Q4 Daily Log'!$C$4:$C$835,'Q4 Setup'!$C$18),"")</f>
        <v/>
      </c>
      <c r="J48" s="55">
        <f>IFERROR(SUMIFS('Q4 Daily Log'!$M$4:$M$835,'Q4 Daily Log'!$B$4:$B$835,"&gt;="&amp;DATE(2027,3,1),'Q4 Daily Log'!$B$4:$B$835,"&lt;="&amp;DATE(2027,3,31),'Q4 Daily Log'!$C$4:$C$835,'Q4 Setup'!$C$18),"")</f>
        <v>0</v>
      </c>
      <c r="K48" s="27">
        <f>'Q4 Setup'!$E$18</f>
        <v>0</v>
      </c>
      <c r="L48" s="27">
        <f>IFERROR('Q4 Setup'!$D$18-K48,"")</f>
        <v>0</v>
      </c>
    </row>
    <row r="49" spans="2:12" ht="19.5" customHeight="1" x14ac:dyDescent="0.2">
      <c r="B49" s="103" t="s">
        <v>181</v>
      </c>
      <c r="C49" s="103"/>
      <c r="D49" s="89">
        <f ca="1">IFERROR(AVERAGE(D37:D48),"")</f>
        <v>0</v>
      </c>
      <c r="E49" s="89">
        <f>IFERROR(SUM(E37:E48),"")</f>
        <v>0</v>
      </c>
      <c r="F49" s="89">
        <f>IFERROR(SUM(F37:F48),"")</f>
        <v>0</v>
      </c>
      <c r="G49" s="86" t="str">
        <f>IFERROR(E49/F49,"")</f>
        <v/>
      </c>
      <c r="H49" s="85" t="str">
        <f>IFERROR(AVERAGE(H37:H48),"")</f>
        <v/>
      </c>
      <c r="I49" s="88" t="str">
        <f>IFERROR(AVERAGE(I37:I48),"")</f>
        <v/>
      </c>
      <c r="J49" s="85">
        <f>IFERROR(SUM(J37:J48),"")</f>
        <v>0</v>
      </c>
      <c r="K49" s="89">
        <f>IFERROR(SUM(K37:K48),"")</f>
        <v>0</v>
      </c>
      <c r="L49" s="89">
        <f>IFERROR(SUM(L37:L48),"")</f>
        <v>0</v>
      </c>
    </row>
    <row r="50" spans="2:12" ht="7.5" customHeight="1" x14ac:dyDescent="0.2"/>
  </sheetData>
  <mergeCells count="8">
    <mergeCell ref="B33:C33"/>
    <mergeCell ref="B35:C35"/>
    <mergeCell ref="B49:C49"/>
    <mergeCell ref="B1:L1"/>
    <mergeCell ref="B2:L2"/>
    <mergeCell ref="B3:C3"/>
    <mergeCell ref="B17:C17"/>
    <mergeCell ref="B19:C19"/>
  </mergeCells>
  <conditionalFormatting sqref="G5:G16">
    <cfRule type="cellIs" dxfId="8" priority="2" operator="lessThan">
      <formula>0.8</formula>
    </cfRule>
    <cfRule type="cellIs" dxfId="7" priority="3" operator="between">
      <formula>0.8</formula>
      <formula>0.9999</formula>
    </cfRule>
    <cfRule type="cellIs" dxfId="6" priority="4" operator="greaterThanOrEqual">
      <formula>1</formula>
    </cfRule>
  </conditionalFormatting>
  <conditionalFormatting sqref="G21:G32">
    <cfRule type="cellIs" dxfId="5" priority="5" operator="lessThan">
      <formula>0.8</formula>
    </cfRule>
    <cfRule type="cellIs" dxfId="4" priority="6" operator="between">
      <formula>0.8</formula>
      <formula>0.9999</formula>
    </cfRule>
    <cfRule type="cellIs" dxfId="3" priority="7" operator="greaterThanOrEqual">
      <formula>1</formula>
    </cfRule>
  </conditionalFormatting>
  <conditionalFormatting sqref="G37:G48">
    <cfRule type="cellIs" dxfId="2" priority="8" operator="lessThan">
      <formula>0.8</formula>
    </cfRule>
    <cfRule type="cellIs" dxfId="1" priority="9" operator="between">
      <formula>0.8</formula>
      <formula>0.9999</formula>
    </cfRule>
    <cfRule type="cellIs" dxfId="0" priority="10" operator="greaterThanOrEqual">
      <formula>1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3864"/>
  </sheetPr>
  <dimension ref="B1:H20"/>
  <sheetViews>
    <sheetView showGridLines="0" zoomScaleNormal="100" workbookViewId="0">
      <selection activeCell="E26" sqref="E26"/>
    </sheetView>
  </sheetViews>
  <sheetFormatPr baseColWidth="10" defaultColWidth="8.6640625" defaultRowHeight="15" x14ac:dyDescent="0.2"/>
  <cols>
    <col min="1" max="1" width="3" customWidth="1"/>
    <col min="2" max="2" width="26" customWidth="1"/>
    <col min="3" max="7" width="22" customWidth="1"/>
    <col min="8" max="8" width="24" customWidth="1"/>
  </cols>
  <sheetData>
    <row r="1" spans="2:8" ht="33.75" customHeight="1" x14ac:dyDescent="0.2">
      <c r="B1" s="14" t="s">
        <v>18</v>
      </c>
      <c r="C1" s="14"/>
      <c r="D1" s="14"/>
      <c r="E1" s="14"/>
      <c r="F1" s="14"/>
      <c r="G1" s="14"/>
      <c r="H1" s="14"/>
    </row>
    <row r="2" spans="2:8" ht="15.75" customHeight="1" x14ac:dyDescent="0.2">
      <c r="B2" s="105" t="s">
        <v>19</v>
      </c>
      <c r="C2" s="105"/>
      <c r="D2" s="105"/>
      <c r="E2" s="105"/>
      <c r="F2" s="105"/>
      <c r="G2" s="105"/>
      <c r="H2" s="105"/>
    </row>
    <row r="4" spans="2:8" ht="21.75" customHeight="1" x14ac:dyDescent="0.2">
      <c r="B4" s="20" t="s">
        <v>20</v>
      </c>
      <c r="C4" s="21" t="s">
        <v>5</v>
      </c>
      <c r="D4" s="20" t="s">
        <v>21</v>
      </c>
      <c r="E4" s="22">
        <v>46113</v>
      </c>
      <c r="F4" s="20" t="s">
        <v>22</v>
      </c>
      <c r="G4" s="22">
        <v>46203</v>
      </c>
    </row>
    <row r="6" spans="2:8" ht="36" customHeight="1" x14ac:dyDescent="0.2">
      <c r="B6" s="23" t="s">
        <v>23</v>
      </c>
      <c r="C6" s="23" t="s">
        <v>24</v>
      </c>
      <c r="D6" s="23" t="s">
        <v>25</v>
      </c>
      <c r="E6" s="23" t="s">
        <v>26</v>
      </c>
      <c r="F6" s="23" t="s">
        <v>27</v>
      </c>
      <c r="G6" s="23" t="s">
        <v>28</v>
      </c>
      <c r="H6" s="23" t="s">
        <v>29</v>
      </c>
    </row>
    <row r="7" spans="2:8" ht="21.75" customHeight="1" x14ac:dyDescent="0.2">
      <c r="B7" s="24">
        <v>1</v>
      </c>
      <c r="C7" s="25" t="s">
        <v>30</v>
      </c>
      <c r="D7" s="26">
        <v>0</v>
      </c>
      <c r="E7" s="27">
        <v>0</v>
      </c>
      <c r="F7" s="28">
        <f t="shared" ref="F7:F18" si="0">D7-E7</f>
        <v>0</v>
      </c>
      <c r="G7" s="24">
        <f t="shared" ref="G7:G18" ca="1" si="1">IFERROR(NETWORKDAYS(TODAY(),$G$4),0)</f>
        <v>-37</v>
      </c>
      <c r="H7" s="29">
        <f t="shared" ref="H7:H18" ca="1" si="2">IFERROR(F7/G7,0)</f>
        <v>0</v>
      </c>
    </row>
    <row r="8" spans="2:8" ht="21.75" customHeight="1" x14ac:dyDescent="0.2">
      <c r="B8" s="30">
        <v>2</v>
      </c>
      <c r="C8" s="25" t="s">
        <v>31</v>
      </c>
      <c r="D8" s="26">
        <v>0</v>
      </c>
      <c r="E8" s="27">
        <v>0</v>
      </c>
      <c r="F8" s="27">
        <f t="shared" si="0"/>
        <v>0</v>
      </c>
      <c r="G8" s="30">
        <f t="shared" ca="1" si="1"/>
        <v>-37</v>
      </c>
      <c r="H8" s="29">
        <f t="shared" ca="1" si="2"/>
        <v>0</v>
      </c>
    </row>
    <row r="9" spans="2:8" ht="21.75" customHeight="1" x14ac:dyDescent="0.2">
      <c r="B9" s="24">
        <v>3</v>
      </c>
      <c r="C9" s="25" t="s">
        <v>32</v>
      </c>
      <c r="D9" s="26">
        <v>0</v>
      </c>
      <c r="E9" s="27">
        <v>0</v>
      </c>
      <c r="F9" s="28">
        <f t="shared" si="0"/>
        <v>0</v>
      </c>
      <c r="G9" s="24">
        <f t="shared" ca="1" si="1"/>
        <v>-37</v>
      </c>
      <c r="H9" s="29">
        <f t="shared" ca="1" si="2"/>
        <v>0</v>
      </c>
    </row>
    <row r="10" spans="2:8" ht="21.75" customHeight="1" x14ac:dyDescent="0.2">
      <c r="B10" s="30">
        <v>4</v>
      </c>
      <c r="C10" s="25" t="s">
        <v>33</v>
      </c>
      <c r="D10" s="26">
        <v>0</v>
      </c>
      <c r="E10" s="27">
        <v>0</v>
      </c>
      <c r="F10" s="27">
        <f t="shared" si="0"/>
        <v>0</v>
      </c>
      <c r="G10" s="30">
        <f t="shared" ca="1" si="1"/>
        <v>-37</v>
      </c>
      <c r="H10" s="29">
        <f t="shared" ca="1" si="2"/>
        <v>0</v>
      </c>
    </row>
    <row r="11" spans="2:8" ht="21.75" customHeight="1" x14ac:dyDescent="0.2">
      <c r="B11" s="24">
        <v>5</v>
      </c>
      <c r="C11" s="25" t="s">
        <v>34</v>
      </c>
      <c r="D11" s="26">
        <v>0</v>
      </c>
      <c r="E11" s="27">
        <v>0</v>
      </c>
      <c r="F11" s="28">
        <f t="shared" si="0"/>
        <v>0</v>
      </c>
      <c r="G11" s="24">
        <f t="shared" ca="1" si="1"/>
        <v>-37</v>
      </c>
      <c r="H11" s="29">
        <f t="shared" ca="1" si="2"/>
        <v>0</v>
      </c>
    </row>
    <row r="12" spans="2:8" ht="21.75" customHeight="1" x14ac:dyDescent="0.2">
      <c r="B12" s="30">
        <v>6</v>
      </c>
      <c r="C12" s="25" t="s">
        <v>35</v>
      </c>
      <c r="D12" s="26">
        <v>0</v>
      </c>
      <c r="E12" s="27">
        <v>0</v>
      </c>
      <c r="F12" s="27">
        <f t="shared" si="0"/>
        <v>0</v>
      </c>
      <c r="G12" s="30">
        <f t="shared" ca="1" si="1"/>
        <v>-37</v>
      </c>
      <c r="H12" s="29">
        <f t="shared" ca="1" si="2"/>
        <v>0</v>
      </c>
    </row>
    <row r="13" spans="2:8" ht="21.75" customHeight="1" x14ac:dyDescent="0.2">
      <c r="B13" s="24">
        <v>7</v>
      </c>
      <c r="C13" s="25" t="s">
        <v>36</v>
      </c>
      <c r="D13" s="26">
        <v>0</v>
      </c>
      <c r="E13" s="27">
        <v>0</v>
      </c>
      <c r="F13" s="28">
        <f t="shared" si="0"/>
        <v>0</v>
      </c>
      <c r="G13" s="24">
        <f t="shared" ca="1" si="1"/>
        <v>-37</v>
      </c>
      <c r="H13" s="29">
        <f t="shared" ca="1" si="2"/>
        <v>0</v>
      </c>
    </row>
    <row r="14" spans="2:8" ht="21.75" customHeight="1" x14ac:dyDescent="0.2">
      <c r="B14" s="30">
        <v>8</v>
      </c>
      <c r="C14" s="25" t="s">
        <v>37</v>
      </c>
      <c r="D14" s="26">
        <v>0</v>
      </c>
      <c r="E14" s="27">
        <v>0</v>
      </c>
      <c r="F14" s="27">
        <f t="shared" si="0"/>
        <v>0</v>
      </c>
      <c r="G14" s="30">
        <f t="shared" ca="1" si="1"/>
        <v>-37</v>
      </c>
      <c r="H14" s="29">
        <f t="shared" ca="1" si="2"/>
        <v>0</v>
      </c>
    </row>
    <row r="15" spans="2:8" ht="21.75" customHeight="1" x14ac:dyDescent="0.2">
      <c r="B15" s="24">
        <v>9</v>
      </c>
      <c r="C15" s="25" t="s">
        <v>38</v>
      </c>
      <c r="D15" s="26">
        <v>0</v>
      </c>
      <c r="E15" s="27">
        <v>0</v>
      </c>
      <c r="F15" s="28">
        <f t="shared" si="0"/>
        <v>0</v>
      </c>
      <c r="G15" s="24">
        <f t="shared" ca="1" si="1"/>
        <v>-37</v>
      </c>
      <c r="H15" s="29">
        <f t="shared" ca="1" si="2"/>
        <v>0</v>
      </c>
    </row>
    <row r="16" spans="2:8" ht="21.75" customHeight="1" x14ac:dyDescent="0.2">
      <c r="B16" s="30">
        <v>10</v>
      </c>
      <c r="C16" s="25" t="s">
        <v>39</v>
      </c>
      <c r="D16" s="26">
        <v>0</v>
      </c>
      <c r="E16" s="27">
        <v>0</v>
      </c>
      <c r="F16" s="27">
        <f t="shared" si="0"/>
        <v>0</v>
      </c>
      <c r="G16" s="30">
        <f t="shared" ca="1" si="1"/>
        <v>-37</v>
      </c>
      <c r="H16" s="29">
        <f t="shared" ca="1" si="2"/>
        <v>0</v>
      </c>
    </row>
    <row r="17" spans="2:8" ht="21.75" customHeight="1" x14ac:dyDescent="0.2">
      <c r="B17" s="24">
        <v>11</v>
      </c>
      <c r="C17" s="25"/>
      <c r="D17" s="26">
        <v>0</v>
      </c>
      <c r="E17" s="28">
        <f>C17-D17</f>
        <v>0</v>
      </c>
      <c r="F17" s="28">
        <f t="shared" si="0"/>
        <v>0</v>
      </c>
      <c r="G17" s="24">
        <f t="shared" ca="1" si="1"/>
        <v>-37</v>
      </c>
      <c r="H17" s="29">
        <f t="shared" ca="1" si="2"/>
        <v>0</v>
      </c>
    </row>
    <row r="18" spans="2:8" ht="21.75" customHeight="1" x14ac:dyDescent="0.2">
      <c r="B18" s="30">
        <v>12</v>
      </c>
      <c r="C18" s="25"/>
      <c r="D18" s="26">
        <v>0</v>
      </c>
      <c r="E18" s="27">
        <f>IFERROR(0+SUMIFS('Q1 Daily Log'!$N$4:$N$5000,'Q1 Daily Log'!$C$4:$C$5000,'Q1 Setup'!$C$18),0)</f>
        <v>0</v>
      </c>
      <c r="F18" s="27">
        <f t="shared" si="0"/>
        <v>0</v>
      </c>
      <c r="G18" s="30">
        <f t="shared" ca="1" si="1"/>
        <v>-37</v>
      </c>
      <c r="H18" s="29">
        <f t="shared" ca="1" si="2"/>
        <v>0</v>
      </c>
    </row>
    <row r="20" spans="2:8" ht="15.75" customHeight="1" x14ac:dyDescent="0.2">
      <c r="B20" s="12" t="s">
        <v>40</v>
      </c>
      <c r="C20" s="12"/>
      <c r="D20" s="12"/>
      <c r="E20" s="12"/>
      <c r="F20" s="12"/>
      <c r="G20" s="12"/>
      <c r="H20" s="12"/>
    </row>
  </sheetData>
  <mergeCells count="3">
    <mergeCell ref="B1:H1"/>
    <mergeCell ref="B2:H2"/>
    <mergeCell ref="B20:H20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F3864"/>
  </sheetPr>
  <dimension ref="B1:Q224"/>
  <sheetViews>
    <sheetView showGridLines="0" tabSelected="1" zoomScaleNormal="100" workbookViewId="0">
      <pane xSplit="1" ySplit="3" topLeftCell="B18" activePane="bottomRight" state="frozen"/>
      <selection pane="topRight" activeCell="B1" sqref="B1"/>
      <selection pane="bottomLeft" activeCell="A4" sqref="A4"/>
      <selection pane="bottomRight" activeCell="B2" sqref="B2:Q2"/>
    </sheetView>
  </sheetViews>
  <sheetFormatPr baseColWidth="10" defaultColWidth="8.6640625" defaultRowHeight="15" x14ac:dyDescent="0.2"/>
  <cols>
    <col min="1" max="1" width="3" customWidth="1"/>
    <col min="2" max="2" width="13" customWidth="1"/>
    <col min="3" max="3" width="22" customWidth="1"/>
    <col min="4" max="5" width="11" customWidth="1"/>
    <col min="6" max="6" width="12" customWidth="1"/>
    <col min="7" max="9" width="11" customWidth="1"/>
    <col min="10" max="10" width="13" customWidth="1"/>
    <col min="11" max="11" width="11" customWidth="1"/>
    <col min="12" max="13" width="10" customWidth="1"/>
    <col min="14" max="15" width="13" customWidth="1"/>
    <col min="16" max="16" width="16" customWidth="1"/>
    <col min="17" max="17" width="11" customWidth="1"/>
  </cols>
  <sheetData>
    <row r="1" spans="2:17" ht="30" customHeight="1" x14ac:dyDescent="0.2">
      <c r="B1" s="9" t="s">
        <v>41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2:17" ht="15.75" customHeight="1" x14ac:dyDescent="0.2">
      <c r="B2" s="105" t="s">
        <v>42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2:17" ht="43.5" customHeight="1" x14ac:dyDescent="0.2">
      <c r="B3" s="23" t="s">
        <v>43</v>
      </c>
      <c r="C3" s="23" t="s">
        <v>24</v>
      </c>
      <c r="D3" s="23" t="s">
        <v>44</v>
      </c>
      <c r="E3" s="23" t="s">
        <v>45</v>
      </c>
      <c r="F3" s="23" t="s">
        <v>46</v>
      </c>
      <c r="G3" s="23" t="s">
        <v>47</v>
      </c>
      <c r="H3" s="23" t="s">
        <v>48</v>
      </c>
      <c r="I3" s="23" t="s">
        <v>49</v>
      </c>
      <c r="J3" s="23" t="s">
        <v>50</v>
      </c>
      <c r="K3" s="23" t="s">
        <v>51</v>
      </c>
      <c r="L3" s="23" t="s">
        <v>52</v>
      </c>
      <c r="M3" s="23" t="s">
        <v>53</v>
      </c>
      <c r="N3" s="23" t="s">
        <v>54</v>
      </c>
      <c r="O3" s="23" t="s">
        <v>55</v>
      </c>
      <c r="P3" s="23" t="s">
        <v>56</v>
      </c>
    </row>
    <row r="4" spans="2:17" ht="18.75" customHeight="1" x14ac:dyDescent="0.2">
      <c r="B4" s="31">
        <v>46181</v>
      </c>
      <c r="C4" s="32" t="str">
        <f>'Q1 Setup'!$C$7</f>
        <v>Rep 1</v>
      </c>
      <c r="D4" s="33"/>
      <c r="E4" s="25"/>
      <c r="F4" s="34">
        <f t="shared" ref="F4:F15" si="0">IFERROR(D4*7.5,"")</f>
        <v>0</v>
      </c>
      <c r="G4" s="34" t="str">
        <f t="shared" ref="G4:G15" si="1">IFERROR(E4/D4,"")</f>
        <v/>
      </c>
      <c r="H4" s="35" t="str">
        <f t="shared" ref="H4:H15" si="2">IFERROR(E4/F4,"")</f>
        <v/>
      </c>
      <c r="I4" s="36"/>
      <c r="J4" s="37">
        <f t="shared" ref="J4:J15" si="3">IFERROR(D4*0.375/24,"")</f>
        <v>0</v>
      </c>
      <c r="K4" s="35" t="str">
        <f t="shared" ref="K4:K15" si="4">IFERROR(I4/J4,"")</f>
        <v/>
      </c>
      <c r="L4" s="25"/>
      <c r="M4" s="25"/>
      <c r="N4" s="26"/>
      <c r="O4" s="29">
        <f>IFERROR(('Q1 Setup'!$D$7-'Q1 Setup'!$E$7+SUMIFS($N3:$N$4,$C3:$C$4,'Q1 Setup'!$C$7)-SUMIFS($N3:$N$4,$C3:$C$4,'Q1 Setup'!$C$7,$B3:$B$4,"&lt;"&amp;$B4))/IFERROR(NETWORKDAYS($B4,'Q1 Setup'!$G$4),1),0)</f>
        <v>0</v>
      </c>
      <c r="P4" s="38" t="str">
        <f t="shared" ref="P4:P15" si="5">IFERROR(N4/O4,"")</f>
        <v/>
      </c>
    </row>
    <row r="5" spans="2:17" ht="18.75" customHeight="1" x14ac:dyDescent="0.2">
      <c r="B5" s="31">
        <v>46181</v>
      </c>
      <c r="C5" s="39" t="str">
        <f>'Q1 Setup'!$C$8</f>
        <v>Rep 2</v>
      </c>
      <c r="D5" s="33"/>
      <c r="E5" s="25"/>
      <c r="F5" s="40">
        <f t="shared" si="0"/>
        <v>0</v>
      </c>
      <c r="G5" s="40" t="str">
        <f t="shared" si="1"/>
        <v/>
      </c>
      <c r="H5" s="41" t="str">
        <f t="shared" si="2"/>
        <v/>
      </c>
      <c r="I5" s="36"/>
      <c r="J5" s="42">
        <f t="shared" si="3"/>
        <v>0</v>
      </c>
      <c r="K5" s="41" t="str">
        <f t="shared" si="4"/>
        <v/>
      </c>
      <c r="L5" s="25"/>
      <c r="M5" s="25"/>
      <c r="N5" s="26"/>
      <c r="O5" s="29">
        <f>IFERROR(('Q1 Setup'!$D$8-'Q1 Setup'!$E$8+SUMIFS($N$4:$N4,$C$4:$C4,'Q1 Setup'!$C$8)-SUMIFS($N$4:$N4,$C$4:$C4,'Q1 Setup'!$C$8,$B$4:$B4,"&lt;"&amp;$B5))/IFERROR(NETWORKDAYS($B5,'Q1 Setup'!$G$4),1),0)</f>
        <v>0</v>
      </c>
      <c r="P5" s="43" t="str">
        <f t="shared" si="5"/>
        <v/>
      </c>
    </row>
    <row r="6" spans="2:17" ht="18.75" customHeight="1" x14ac:dyDescent="0.2">
      <c r="B6" s="31">
        <v>46181</v>
      </c>
      <c r="C6" s="32" t="str">
        <f>'Q1 Setup'!$C$9</f>
        <v>Rep 3</v>
      </c>
      <c r="D6" s="33"/>
      <c r="E6" s="25"/>
      <c r="F6" s="34">
        <f t="shared" si="0"/>
        <v>0</v>
      </c>
      <c r="G6" s="34" t="str">
        <f t="shared" si="1"/>
        <v/>
      </c>
      <c r="H6" s="35" t="str">
        <f t="shared" si="2"/>
        <v/>
      </c>
      <c r="I6" s="36"/>
      <c r="J6" s="37">
        <f t="shared" si="3"/>
        <v>0</v>
      </c>
      <c r="K6" s="35" t="str">
        <f t="shared" si="4"/>
        <v/>
      </c>
      <c r="L6" s="25"/>
      <c r="M6" s="25"/>
      <c r="N6" s="26"/>
      <c r="O6" s="29">
        <f>IFERROR(('Q1 Setup'!$D$9-'Q1 Setup'!$E$9+SUMIFS($N$4:$N5,$C$4:$C5,'Q1 Setup'!$C$9)-SUMIFS($N$4:$N5,$C$4:$C5,'Q1 Setup'!$C$9,$B$4:$B5,"&lt;"&amp;$B6))/IFERROR(NETWORKDAYS($B6,'Q1 Setup'!$G$4),1),0)</f>
        <v>0</v>
      </c>
      <c r="P6" s="38" t="str">
        <f t="shared" si="5"/>
        <v/>
      </c>
    </row>
    <row r="7" spans="2:17" ht="18.75" customHeight="1" x14ac:dyDescent="0.2">
      <c r="B7" s="31">
        <v>46181</v>
      </c>
      <c r="C7" s="39" t="str">
        <f>'Q1 Setup'!$C$10</f>
        <v>Rep 4</v>
      </c>
      <c r="D7" s="33"/>
      <c r="E7" s="25"/>
      <c r="F7" s="40">
        <f t="shared" si="0"/>
        <v>0</v>
      </c>
      <c r="G7" s="40" t="str">
        <f t="shared" si="1"/>
        <v/>
      </c>
      <c r="H7" s="41" t="str">
        <f t="shared" si="2"/>
        <v/>
      </c>
      <c r="I7" s="36"/>
      <c r="J7" s="42">
        <f t="shared" si="3"/>
        <v>0</v>
      </c>
      <c r="K7" s="41" t="str">
        <f t="shared" si="4"/>
        <v/>
      </c>
      <c r="L7" s="25"/>
      <c r="M7" s="25"/>
      <c r="N7" s="26"/>
      <c r="O7" s="29">
        <f>IFERROR(('Q1 Setup'!$D$10-'Q1 Setup'!$E$10+SUMIFS($N$4:$N6,$C$4:$C6,'Q1 Setup'!$C$10)-SUMIFS($N$4:$N6,$C$4:$C6,'Q1 Setup'!$C$10,$B$4:$B6,"&lt;"&amp;$B7))/IFERROR(NETWORKDAYS($B7,'Q1 Setup'!$G$4),1),0)</f>
        <v>0</v>
      </c>
      <c r="P7" s="43" t="str">
        <f t="shared" si="5"/>
        <v/>
      </c>
    </row>
    <row r="8" spans="2:17" ht="18.75" customHeight="1" x14ac:dyDescent="0.2">
      <c r="B8" s="31">
        <v>46181</v>
      </c>
      <c r="C8" s="32" t="str">
        <f>'Q1 Setup'!$C$11</f>
        <v>Rep 5</v>
      </c>
      <c r="D8" s="33"/>
      <c r="E8" s="25"/>
      <c r="F8" s="34">
        <f t="shared" si="0"/>
        <v>0</v>
      </c>
      <c r="G8" s="34" t="str">
        <f t="shared" si="1"/>
        <v/>
      </c>
      <c r="H8" s="35" t="str">
        <f t="shared" si="2"/>
        <v/>
      </c>
      <c r="I8" s="36"/>
      <c r="J8" s="37">
        <f t="shared" si="3"/>
        <v>0</v>
      </c>
      <c r="K8" s="35" t="str">
        <f t="shared" si="4"/>
        <v/>
      </c>
      <c r="L8" s="25"/>
      <c r="M8" s="25"/>
      <c r="N8" s="26"/>
      <c r="O8" s="29">
        <f>IFERROR(('Q1 Setup'!$D$11-'Q1 Setup'!$E$11+SUMIFS($N$4:$N7,$C$4:$C7,'Q1 Setup'!$C$11)-SUMIFS($N$4:$N7,$C$4:$C7,'Q1 Setup'!$C$11,$B$4:$B7,"&lt;"&amp;$B8))/IFERROR(NETWORKDAYS($B8,'Q1 Setup'!$G$4),1),0)</f>
        <v>0</v>
      </c>
      <c r="P8" s="38" t="str">
        <f t="shared" si="5"/>
        <v/>
      </c>
    </row>
    <row r="9" spans="2:17" ht="18.75" customHeight="1" x14ac:dyDescent="0.2">
      <c r="B9" s="31">
        <v>46181</v>
      </c>
      <c r="C9" s="39" t="str">
        <f>'Q1 Setup'!$C$12</f>
        <v>Rep 6</v>
      </c>
      <c r="D9" s="33"/>
      <c r="E9" s="25"/>
      <c r="F9" s="40">
        <f t="shared" si="0"/>
        <v>0</v>
      </c>
      <c r="G9" s="40" t="str">
        <f t="shared" si="1"/>
        <v/>
      </c>
      <c r="H9" s="41" t="str">
        <f t="shared" si="2"/>
        <v/>
      </c>
      <c r="I9" s="36"/>
      <c r="J9" s="42">
        <f t="shared" si="3"/>
        <v>0</v>
      </c>
      <c r="K9" s="41" t="str">
        <f t="shared" si="4"/>
        <v/>
      </c>
      <c r="L9" s="25"/>
      <c r="M9" s="25"/>
      <c r="N9" s="26"/>
      <c r="O9" s="29">
        <f>IFERROR(('Q1 Setup'!$D$12-'Q1 Setup'!$E$12+SUMIFS($N$4:$N8,$C$4:$C8,'Q1 Setup'!$C$12)-SUMIFS($N$4:$N8,$C$4:$C8,'Q1 Setup'!$C$12,$B$4:$B8,"&lt;"&amp;$B9))/IFERROR(NETWORKDAYS($B9,'Q1 Setup'!$G$4),1),0)</f>
        <v>0</v>
      </c>
      <c r="P9" s="43" t="str">
        <f t="shared" si="5"/>
        <v/>
      </c>
    </row>
    <row r="10" spans="2:17" ht="18.75" customHeight="1" x14ac:dyDescent="0.2">
      <c r="B10" s="31">
        <v>46181</v>
      </c>
      <c r="C10" s="32" t="str">
        <f>'Q1 Setup'!$C$13</f>
        <v>Rep 7</v>
      </c>
      <c r="D10" s="33"/>
      <c r="E10" s="25"/>
      <c r="F10" s="34">
        <f t="shared" si="0"/>
        <v>0</v>
      </c>
      <c r="G10" s="34" t="str">
        <f t="shared" si="1"/>
        <v/>
      </c>
      <c r="H10" s="35" t="str">
        <f t="shared" si="2"/>
        <v/>
      </c>
      <c r="I10" s="36"/>
      <c r="J10" s="37">
        <f t="shared" si="3"/>
        <v>0</v>
      </c>
      <c r="K10" s="35" t="str">
        <f t="shared" si="4"/>
        <v/>
      </c>
      <c r="L10" s="25"/>
      <c r="M10" s="25"/>
      <c r="N10" s="26"/>
      <c r="O10" s="29">
        <f>IFERROR(('Q1 Setup'!$D$13-'Q1 Setup'!$E$13+SUMIFS($N$4:$N9,$C$4:$C9,'Q1 Setup'!$C$13)-SUMIFS($N$4:$N9,$C$4:$C9,'Q1 Setup'!$C$13,$B$4:$B9,"&lt;"&amp;$B10))/IFERROR(NETWORKDAYS($B10,'Q1 Setup'!$G$4),1),0)</f>
        <v>0</v>
      </c>
      <c r="P10" s="38" t="str">
        <f t="shared" si="5"/>
        <v/>
      </c>
    </row>
    <row r="11" spans="2:17" ht="18.75" customHeight="1" x14ac:dyDescent="0.2">
      <c r="B11" s="31">
        <v>46181</v>
      </c>
      <c r="C11" s="39" t="str">
        <f>'Q1 Setup'!$C$14</f>
        <v>Rep 8</v>
      </c>
      <c r="D11" s="33"/>
      <c r="E11" s="25"/>
      <c r="F11" s="40">
        <f t="shared" si="0"/>
        <v>0</v>
      </c>
      <c r="G11" s="40" t="str">
        <f t="shared" si="1"/>
        <v/>
      </c>
      <c r="H11" s="41" t="str">
        <f t="shared" si="2"/>
        <v/>
      </c>
      <c r="I11" s="36"/>
      <c r="J11" s="42">
        <f t="shared" si="3"/>
        <v>0</v>
      </c>
      <c r="K11" s="41" t="str">
        <f t="shared" si="4"/>
        <v/>
      </c>
      <c r="L11" s="25"/>
      <c r="M11" s="25"/>
      <c r="N11" s="26"/>
      <c r="O11" s="29">
        <f>IFERROR(('Q1 Setup'!$D$14-'Q1 Setup'!$E$14+SUMIFS($N$4:$N10,$C$4:$C10,'Q1 Setup'!$C$14)-SUMIFS($N$4:$N10,$C$4:$C10,'Q1 Setup'!$C$14,$B$4:$B10,"&lt;"&amp;$B11))/IFERROR(NETWORKDAYS($B11,'Q1 Setup'!$G$4),1),0)</f>
        <v>0</v>
      </c>
      <c r="P11" s="43" t="str">
        <f t="shared" si="5"/>
        <v/>
      </c>
    </row>
    <row r="12" spans="2:17" ht="18.75" customHeight="1" x14ac:dyDescent="0.2">
      <c r="B12" s="31">
        <v>46181</v>
      </c>
      <c r="C12" s="32" t="str">
        <f>'Q1 Setup'!$C$15</f>
        <v>Rep 9</v>
      </c>
      <c r="D12" s="33"/>
      <c r="E12" s="25"/>
      <c r="F12" s="34">
        <f t="shared" si="0"/>
        <v>0</v>
      </c>
      <c r="G12" s="34" t="str">
        <f t="shared" si="1"/>
        <v/>
      </c>
      <c r="H12" s="35" t="str">
        <f t="shared" si="2"/>
        <v/>
      </c>
      <c r="I12" s="36"/>
      <c r="J12" s="37">
        <f t="shared" si="3"/>
        <v>0</v>
      </c>
      <c r="K12" s="35" t="str">
        <f t="shared" si="4"/>
        <v/>
      </c>
      <c r="L12" s="25"/>
      <c r="M12" s="25"/>
      <c r="N12" s="26"/>
      <c r="O12" s="29">
        <f>IFERROR(('Q1 Setup'!$D$15-'Q1 Setup'!$E$15+SUMIFS($N$4:$N11,$C$4:$C11,'Q1 Setup'!$C$15)-SUMIFS($N$4:$N11,$C$4:$C11,'Q1 Setup'!$C$15,$B$4:$B11,"&lt;"&amp;$B12))/IFERROR(NETWORKDAYS($B12,'Q1 Setup'!$G$4),1),0)</f>
        <v>0</v>
      </c>
      <c r="P12" s="38" t="str">
        <f t="shared" si="5"/>
        <v/>
      </c>
    </row>
    <row r="13" spans="2:17" ht="18.75" customHeight="1" x14ac:dyDescent="0.2">
      <c r="B13" s="31">
        <v>46181</v>
      </c>
      <c r="C13" s="39" t="str">
        <f>'Q1 Setup'!$C$16</f>
        <v>Rep 10</v>
      </c>
      <c r="D13" s="33"/>
      <c r="E13" s="25"/>
      <c r="F13" s="40">
        <f t="shared" si="0"/>
        <v>0</v>
      </c>
      <c r="G13" s="40" t="str">
        <f t="shared" si="1"/>
        <v/>
      </c>
      <c r="H13" s="41" t="str">
        <f t="shared" si="2"/>
        <v/>
      </c>
      <c r="I13" s="36"/>
      <c r="J13" s="42">
        <f t="shared" si="3"/>
        <v>0</v>
      </c>
      <c r="K13" s="41" t="str">
        <f t="shared" si="4"/>
        <v/>
      </c>
      <c r="L13" s="25"/>
      <c r="M13" s="25"/>
      <c r="N13" s="26"/>
      <c r="O13" s="29">
        <f>IFERROR(('Q1 Setup'!$D$16-'Q1 Setup'!$E$16+SUMIFS($N$4:$N12,$C$4:$C12,'Q1 Setup'!$C$16)-SUMIFS($N$4:$N12,$C$4:$C12,'Q1 Setup'!$C$16,$B$4:$B12,"&lt;"&amp;$B13))/IFERROR(NETWORKDAYS($B13,'Q1 Setup'!$G$4),1),0)</f>
        <v>0</v>
      </c>
      <c r="P13" s="43" t="str">
        <f t="shared" si="5"/>
        <v/>
      </c>
    </row>
    <row r="14" spans="2:17" ht="18.75" customHeight="1" x14ac:dyDescent="0.2">
      <c r="B14" s="31">
        <v>46181</v>
      </c>
      <c r="C14" s="32">
        <f>'Q1 Setup'!$C$17</f>
        <v>0</v>
      </c>
      <c r="D14" s="33"/>
      <c r="E14" s="25"/>
      <c r="F14" s="34">
        <f t="shared" si="0"/>
        <v>0</v>
      </c>
      <c r="G14" s="34" t="str">
        <f t="shared" si="1"/>
        <v/>
      </c>
      <c r="H14" s="35" t="str">
        <f t="shared" si="2"/>
        <v/>
      </c>
      <c r="I14" s="36"/>
      <c r="J14" s="37">
        <f t="shared" si="3"/>
        <v>0</v>
      </c>
      <c r="K14" s="35" t="str">
        <f t="shared" si="4"/>
        <v/>
      </c>
      <c r="L14" s="25"/>
      <c r="M14" s="25"/>
      <c r="N14" s="26"/>
      <c r="O14" s="29">
        <f>IFERROR(('Q1 Setup'!$D$17-'Q1 Setup'!$E$17+SUMIFS($N$4:$N13,$C$4:$C13,'Q1 Setup'!$C$17)-SUMIFS($N$4:$N13,$C$4:$C13,'Q1 Setup'!$C$17,$B$4:$B13,"&lt;"&amp;$B14))/IFERROR(NETWORKDAYS($B14,'Q1 Setup'!$G$4),1),0)</f>
        <v>0</v>
      </c>
      <c r="P14" s="38" t="str">
        <f t="shared" si="5"/>
        <v/>
      </c>
    </row>
    <row r="15" spans="2:17" ht="18.75" customHeight="1" x14ac:dyDescent="0.2">
      <c r="B15" s="31">
        <v>46181</v>
      </c>
      <c r="C15" s="39">
        <f>'Q1 Setup'!$C$18</f>
        <v>0</v>
      </c>
      <c r="D15" s="33"/>
      <c r="E15" s="25"/>
      <c r="F15" s="40">
        <f t="shared" si="0"/>
        <v>0</v>
      </c>
      <c r="G15" s="40" t="str">
        <f t="shared" si="1"/>
        <v/>
      </c>
      <c r="H15" s="41" t="str">
        <f t="shared" si="2"/>
        <v/>
      </c>
      <c r="I15" s="36"/>
      <c r="J15" s="42">
        <f t="shared" si="3"/>
        <v>0</v>
      </c>
      <c r="K15" s="41" t="str">
        <f t="shared" si="4"/>
        <v/>
      </c>
      <c r="L15" s="25"/>
      <c r="M15" s="25"/>
      <c r="N15" s="26"/>
      <c r="O15" s="29">
        <f>IFERROR(('Q1 Setup'!$D$18-'Q1 Setup'!$E$18+SUMIFS($N$4:$N14,$C$4:$C14,'Q1 Setup'!$C$18)-SUMIFS($N$4:$N14,$C$4:$C14,'Q1 Setup'!$C$18,$B$4:$B14,"&lt;"&amp;$B15))/IFERROR(NETWORKDAYS($B15,'Q1 Setup'!$G$4),1),0)</f>
        <v>0</v>
      </c>
      <c r="P15" s="43" t="str">
        <f t="shared" si="5"/>
        <v/>
      </c>
    </row>
    <row r="16" spans="2:17" ht="4.5" customHeight="1" x14ac:dyDescent="0.2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</row>
    <row r="17" spans="2:17" ht="18.75" customHeight="1" x14ac:dyDescent="0.2">
      <c r="B17" s="31">
        <v>46182</v>
      </c>
      <c r="C17" s="32" t="str">
        <f>'Q1 Setup'!$C$7</f>
        <v>Rep 1</v>
      </c>
      <c r="D17" s="33"/>
      <c r="E17" s="25"/>
      <c r="F17" s="34">
        <f t="shared" ref="F17:F28" si="6">IFERROR(D17*7.5,"")</f>
        <v>0</v>
      </c>
      <c r="G17" s="34" t="str">
        <f t="shared" ref="G17:G28" si="7">IFERROR(E17/D17,"")</f>
        <v/>
      </c>
      <c r="H17" s="35" t="str">
        <f t="shared" ref="H17:H28" si="8">IFERROR(E17/F17,"")</f>
        <v/>
      </c>
      <c r="I17" s="36"/>
      <c r="J17" s="37">
        <f t="shared" ref="J17:J28" si="9">IFERROR(D17*0.375/24,"")</f>
        <v>0</v>
      </c>
      <c r="K17" s="35" t="str">
        <f t="shared" ref="K17:K28" si="10">IFERROR(I17/J17,"")</f>
        <v/>
      </c>
      <c r="L17" s="25"/>
      <c r="M17" s="25"/>
      <c r="N17" s="26"/>
      <c r="O17" s="29">
        <f>IFERROR(('Q1 Setup'!$D$7-'Q1 Setup'!$E$7+SUMIFS($N$4:$N16,$C$4:$C16,'Q1 Setup'!$C$7)-SUMIFS($N$4:$N16,$C$4:$C16,'Q1 Setup'!$C$7,$B$4:$B16,"&lt;"&amp;$B17))/IFERROR(NETWORKDAYS($B17,'Q1 Setup'!$G$4),1),0)</f>
        <v>0</v>
      </c>
      <c r="P17" s="38" t="str">
        <f t="shared" ref="P17:P28" si="11">IFERROR(N17/O17,"")</f>
        <v/>
      </c>
    </row>
    <row r="18" spans="2:17" ht="18.75" customHeight="1" x14ac:dyDescent="0.2">
      <c r="B18" s="31">
        <v>46182</v>
      </c>
      <c r="C18" s="39" t="str">
        <f>'Q1 Setup'!$C$8</f>
        <v>Rep 2</v>
      </c>
      <c r="D18" s="33"/>
      <c r="E18" s="25"/>
      <c r="F18" s="40">
        <f t="shared" si="6"/>
        <v>0</v>
      </c>
      <c r="G18" s="40" t="str">
        <f t="shared" si="7"/>
        <v/>
      </c>
      <c r="H18" s="41" t="str">
        <f t="shared" si="8"/>
        <v/>
      </c>
      <c r="I18" s="36"/>
      <c r="J18" s="42">
        <f t="shared" si="9"/>
        <v>0</v>
      </c>
      <c r="K18" s="41" t="str">
        <f t="shared" si="10"/>
        <v/>
      </c>
      <c r="L18" s="25"/>
      <c r="M18" s="25"/>
      <c r="N18" s="26"/>
      <c r="O18" s="29">
        <f>IFERROR(('Q1 Setup'!$D$8-'Q1 Setup'!$E$8+SUMIFS($N$4:$N17,$C$4:$C17,'Q1 Setup'!$C$8)-SUMIFS($N$4:$N17,$C$4:$C17,'Q1 Setup'!$C$8,$B$4:$B17,"&lt;"&amp;$B18))/IFERROR(NETWORKDAYS($B18,'Q1 Setup'!$G$4),1),0)</f>
        <v>0</v>
      </c>
      <c r="P18" s="43" t="str">
        <f t="shared" si="11"/>
        <v/>
      </c>
    </row>
    <row r="19" spans="2:17" ht="18.75" customHeight="1" x14ac:dyDescent="0.2">
      <c r="B19" s="31">
        <v>46182</v>
      </c>
      <c r="C19" s="32" t="str">
        <f>'Q1 Setup'!$C$9</f>
        <v>Rep 3</v>
      </c>
      <c r="D19" s="33"/>
      <c r="E19" s="25"/>
      <c r="F19" s="34">
        <f t="shared" si="6"/>
        <v>0</v>
      </c>
      <c r="G19" s="34" t="str">
        <f t="shared" si="7"/>
        <v/>
      </c>
      <c r="H19" s="35" t="str">
        <f t="shared" si="8"/>
        <v/>
      </c>
      <c r="I19" s="36"/>
      <c r="J19" s="37">
        <f t="shared" si="9"/>
        <v>0</v>
      </c>
      <c r="K19" s="35" t="str">
        <f t="shared" si="10"/>
        <v/>
      </c>
      <c r="L19" s="25"/>
      <c r="M19" s="25"/>
      <c r="N19" s="26"/>
      <c r="O19" s="29">
        <f>IFERROR(('Q1 Setup'!$D$9-'Q1 Setup'!$E$9+SUMIFS($N$4:$N18,$C$4:$C18,'Q1 Setup'!$C$9)-SUMIFS($N$4:$N18,$C$4:$C18,'Q1 Setup'!$C$9,$B$4:$B18,"&lt;"&amp;$B19))/IFERROR(NETWORKDAYS($B19,'Q1 Setup'!$G$4),1),0)</f>
        <v>0</v>
      </c>
      <c r="P19" s="38" t="str">
        <f t="shared" si="11"/>
        <v/>
      </c>
    </row>
    <row r="20" spans="2:17" ht="18.75" customHeight="1" x14ac:dyDescent="0.2">
      <c r="B20" s="31">
        <v>46182</v>
      </c>
      <c r="C20" s="39" t="str">
        <f>'Q1 Setup'!$C$10</f>
        <v>Rep 4</v>
      </c>
      <c r="D20" s="33"/>
      <c r="E20" s="25"/>
      <c r="F20" s="40">
        <f t="shared" si="6"/>
        <v>0</v>
      </c>
      <c r="G20" s="40" t="str">
        <f t="shared" si="7"/>
        <v/>
      </c>
      <c r="H20" s="41" t="str">
        <f t="shared" si="8"/>
        <v/>
      </c>
      <c r="I20" s="36"/>
      <c r="J20" s="42">
        <f t="shared" si="9"/>
        <v>0</v>
      </c>
      <c r="K20" s="41" t="str">
        <f t="shared" si="10"/>
        <v/>
      </c>
      <c r="L20" s="25"/>
      <c r="M20" s="25"/>
      <c r="N20" s="26"/>
      <c r="O20" s="29">
        <f>IFERROR(('Q1 Setup'!$D$10-'Q1 Setup'!$E$10+SUMIFS($N$4:$N19,$C$4:$C19,'Q1 Setup'!$C$10)-SUMIFS($N$4:$N19,$C$4:$C19,'Q1 Setup'!$C$10,$B$4:$B19,"&lt;"&amp;$B20))/IFERROR(NETWORKDAYS($B20,'Q1 Setup'!$G$4),1),0)</f>
        <v>0</v>
      </c>
      <c r="P20" s="43" t="str">
        <f t="shared" si="11"/>
        <v/>
      </c>
    </row>
    <row r="21" spans="2:17" ht="18.75" customHeight="1" x14ac:dyDescent="0.2">
      <c r="B21" s="31">
        <v>46182</v>
      </c>
      <c r="C21" s="32" t="str">
        <f>'Q1 Setup'!$C$11</f>
        <v>Rep 5</v>
      </c>
      <c r="D21" s="33"/>
      <c r="E21" s="25"/>
      <c r="F21" s="34">
        <f t="shared" si="6"/>
        <v>0</v>
      </c>
      <c r="G21" s="34" t="str">
        <f t="shared" si="7"/>
        <v/>
      </c>
      <c r="H21" s="35" t="str">
        <f t="shared" si="8"/>
        <v/>
      </c>
      <c r="I21" s="36"/>
      <c r="J21" s="37">
        <f t="shared" si="9"/>
        <v>0</v>
      </c>
      <c r="K21" s="35" t="str">
        <f t="shared" si="10"/>
        <v/>
      </c>
      <c r="L21" s="25"/>
      <c r="M21" s="25"/>
      <c r="N21" s="26"/>
      <c r="O21" s="29">
        <f>IFERROR(('Q1 Setup'!$D$11-'Q1 Setup'!$E$11+SUMIFS($N$4:$N20,$C$4:$C20,'Q1 Setup'!$C$11)-SUMIFS($N$4:$N20,$C$4:$C20,'Q1 Setup'!$C$11,$B$4:$B20,"&lt;"&amp;$B21))/IFERROR(NETWORKDAYS($B21,'Q1 Setup'!$G$4),1),0)</f>
        <v>0</v>
      </c>
      <c r="P21" s="38" t="str">
        <f t="shared" si="11"/>
        <v/>
      </c>
    </row>
    <row r="22" spans="2:17" ht="18.75" customHeight="1" x14ac:dyDescent="0.2">
      <c r="B22" s="31">
        <v>46182</v>
      </c>
      <c r="C22" s="39" t="str">
        <f>'Q1 Setup'!$C$12</f>
        <v>Rep 6</v>
      </c>
      <c r="D22" s="33"/>
      <c r="E22" s="25"/>
      <c r="F22" s="40">
        <f t="shared" si="6"/>
        <v>0</v>
      </c>
      <c r="G22" s="40" t="str">
        <f t="shared" si="7"/>
        <v/>
      </c>
      <c r="H22" s="41" t="str">
        <f t="shared" si="8"/>
        <v/>
      </c>
      <c r="I22" s="36"/>
      <c r="J22" s="42">
        <f t="shared" si="9"/>
        <v>0</v>
      </c>
      <c r="K22" s="41" t="str">
        <f t="shared" si="10"/>
        <v/>
      </c>
      <c r="L22" s="25"/>
      <c r="M22" s="25"/>
      <c r="N22" s="26"/>
      <c r="O22" s="29">
        <f>IFERROR(('Q1 Setup'!$D$12-'Q1 Setup'!$E$12+SUMIFS($N$4:$N21,$C$4:$C21,'Q1 Setup'!$C$12)-SUMIFS($N$4:$N21,$C$4:$C21,'Q1 Setup'!$C$12,$B$4:$B21,"&lt;"&amp;$B22))/IFERROR(NETWORKDAYS($B22,'Q1 Setup'!$G$4),1),0)</f>
        <v>0</v>
      </c>
      <c r="P22" s="43" t="str">
        <f t="shared" si="11"/>
        <v/>
      </c>
    </row>
    <row r="23" spans="2:17" ht="18.75" customHeight="1" x14ac:dyDescent="0.2">
      <c r="B23" s="31">
        <v>46182</v>
      </c>
      <c r="C23" s="32" t="str">
        <f>'Q1 Setup'!$C$13</f>
        <v>Rep 7</v>
      </c>
      <c r="D23" s="33"/>
      <c r="E23" s="25"/>
      <c r="F23" s="34">
        <f t="shared" si="6"/>
        <v>0</v>
      </c>
      <c r="G23" s="34" t="str">
        <f t="shared" si="7"/>
        <v/>
      </c>
      <c r="H23" s="35" t="str">
        <f t="shared" si="8"/>
        <v/>
      </c>
      <c r="I23" s="36"/>
      <c r="J23" s="37">
        <f t="shared" si="9"/>
        <v>0</v>
      </c>
      <c r="K23" s="35" t="str">
        <f t="shared" si="10"/>
        <v/>
      </c>
      <c r="L23" s="25"/>
      <c r="M23" s="25"/>
      <c r="N23" s="26"/>
      <c r="O23" s="29">
        <f>IFERROR(('Q1 Setup'!$D$13-'Q1 Setup'!$E$13+SUMIFS($N$4:$N22,$C$4:$C22,'Q1 Setup'!$C$13)-SUMIFS($N$4:$N22,$C$4:$C22,'Q1 Setup'!$C$13,$B$4:$B22,"&lt;"&amp;$B23))/IFERROR(NETWORKDAYS($B23,'Q1 Setup'!$G$4),1),0)</f>
        <v>0</v>
      </c>
      <c r="P23" s="38" t="str">
        <f t="shared" si="11"/>
        <v/>
      </c>
    </row>
    <row r="24" spans="2:17" ht="18.75" customHeight="1" x14ac:dyDescent="0.2">
      <c r="B24" s="31">
        <v>46182</v>
      </c>
      <c r="C24" s="39" t="str">
        <f>'Q1 Setup'!$C$14</f>
        <v>Rep 8</v>
      </c>
      <c r="D24" s="33"/>
      <c r="E24" s="25"/>
      <c r="F24" s="40">
        <f t="shared" si="6"/>
        <v>0</v>
      </c>
      <c r="G24" s="40" t="str">
        <f t="shared" si="7"/>
        <v/>
      </c>
      <c r="H24" s="41" t="str">
        <f t="shared" si="8"/>
        <v/>
      </c>
      <c r="I24" s="36"/>
      <c r="J24" s="42">
        <f t="shared" si="9"/>
        <v>0</v>
      </c>
      <c r="K24" s="41" t="str">
        <f t="shared" si="10"/>
        <v/>
      </c>
      <c r="L24" s="25"/>
      <c r="M24" s="25"/>
      <c r="N24" s="26"/>
      <c r="O24" s="29">
        <f>IFERROR(('Q1 Setup'!$D$14-'Q1 Setup'!$E$14+SUMIFS($N$4:$N23,$C$4:$C23,'Q1 Setup'!$C$14)-SUMIFS($N$4:$N23,$C$4:$C23,'Q1 Setup'!$C$14,$B$4:$B23,"&lt;"&amp;$B24))/IFERROR(NETWORKDAYS($B24,'Q1 Setup'!$G$4),1),0)</f>
        <v>0</v>
      </c>
      <c r="P24" s="43" t="str">
        <f t="shared" si="11"/>
        <v/>
      </c>
    </row>
    <row r="25" spans="2:17" ht="18.75" customHeight="1" x14ac:dyDescent="0.2">
      <c r="B25" s="31">
        <v>46182</v>
      </c>
      <c r="C25" s="32" t="str">
        <f>'Q1 Setup'!$C$15</f>
        <v>Rep 9</v>
      </c>
      <c r="D25" s="33"/>
      <c r="E25" s="25"/>
      <c r="F25" s="34">
        <f t="shared" si="6"/>
        <v>0</v>
      </c>
      <c r="G25" s="34" t="str">
        <f t="shared" si="7"/>
        <v/>
      </c>
      <c r="H25" s="35" t="str">
        <f t="shared" si="8"/>
        <v/>
      </c>
      <c r="I25" s="36"/>
      <c r="J25" s="37">
        <f t="shared" si="9"/>
        <v>0</v>
      </c>
      <c r="K25" s="35" t="str">
        <f t="shared" si="10"/>
        <v/>
      </c>
      <c r="L25" s="25"/>
      <c r="M25" s="25"/>
      <c r="N25" s="26"/>
      <c r="O25" s="29">
        <f>IFERROR(('Q1 Setup'!$D$15-'Q1 Setup'!$E$15+SUMIFS($N$4:$N24,$C$4:$C24,'Q1 Setup'!$C$15)-SUMIFS($N$4:$N24,$C$4:$C24,'Q1 Setup'!$C$15,$B$4:$B24,"&lt;"&amp;$B25))/IFERROR(NETWORKDAYS($B25,'Q1 Setup'!$G$4),1),0)</f>
        <v>0</v>
      </c>
      <c r="P25" s="38" t="str">
        <f t="shared" si="11"/>
        <v/>
      </c>
    </row>
    <row r="26" spans="2:17" ht="18.75" customHeight="1" x14ac:dyDescent="0.2">
      <c r="B26" s="31">
        <v>46182</v>
      </c>
      <c r="C26" s="39" t="str">
        <f>'Q1 Setup'!$C$16</f>
        <v>Rep 10</v>
      </c>
      <c r="D26" s="33"/>
      <c r="E26" s="25"/>
      <c r="F26" s="40">
        <f t="shared" si="6"/>
        <v>0</v>
      </c>
      <c r="G26" s="40" t="str">
        <f t="shared" si="7"/>
        <v/>
      </c>
      <c r="H26" s="41" t="str">
        <f t="shared" si="8"/>
        <v/>
      </c>
      <c r="I26" s="36"/>
      <c r="J26" s="42">
        <f t="shared" si="9"/>
        <v>0</v>
      </c>
      <c r="K26" s="41" t="str">
        <f t="shared" si="10"/>
        <v/>
      </c>
      <c r="L26" s="25"/>
      <c r="M26" s="25"/>
      <c r="N26" s="26"/>
      <c r="O26" s="29">
        <f>IFERROR(('Q1 Setup'!$D$16-'Q1 Setup'!$E$16+SUMIFS($N$4:$N25,$C$4:$C25,'Q1 Setup'!$C$16)-SUMIFS($N$4:$N25,$C$4:$C25,'Q1 Setup'!$C$16,$B$4:$B25,"&lt;"&amp;$B26))/IFERROR(NETWORKDAYS($B26,'Q1 Setup'!$G$4),1),0)</f>
        <v>0</v>
      </c>
      <c r="P26" s="43" t="str">
        <f t="shared" si="11"/>
        <v/>
      </c>
    </row>
    <row r="27" spans="2:17" ht="18.75" customHeight="1" x14ac:dyDescent="0.2">
      <c r="B27" s="31">
        <v>46182</v>
      </c>
      <c r="C27" s="32">
        <f>'Q1 Setup'!$C$17</f>
        <v>0</v>
      </c>
      <c r="D27" s="33"/>
      <c r="E27" s="25"/>
      <c r="F27" s="34">
        <f t="shared" si="6"/>
        <v>0</v>
      </c>
      <c r="G27" s="34" t="str">
        <f t="shared" si="7"/>
        <v/>
      </c>
      <c r="H27" s="35" t="str">
        <f t="shared" si="8"/>
        <v/>
      </c>
      <c r="I27" s="36"/>
      <c r="J27" s="37">
        <f t="shared" si="9"/>
        <v>0</v>
      </c>
      <c r="K27" s="35" t="str">
        <f t="shared" si="10"/>
        <v/>
      </c>
      <c r="L27" s="25"/>
      <c r="M27" s="25"/>
      <c r="N27" s="26"/>
      <c r="O27" s="29">
        <f>IFERROR(('Q1 Setup'!$D$17-'Q1 Setup'!$E$17+SUMIFS($N$4:$N26,$C$4:$C26,'Q1 Setup'!$C$17)-SUMIFS($N$4:$N26,$C$4:$C26,'Q1 Setup'!$C$17,$B$4:$B26,"&lt;"&amp;$B27))/IFERROR(NETWORKDAYS($B27,'Q1 Setup'!$G$4),1),0)</f>
        <v>0</v>
      </c>
      <c r="P27" s="38" t="str">
        <f t="shared" si="11"/>
        <v/>
      </c>
    </row>
    <row r="28" spans="2:17" ht="18.75" customHeight="1" x14ac:dyDescent="0.2">
      <c r="B28" s="31">
        <v>46182</v>
      </c>
      <c r="C28" s="39">
        <f>'Q1 Setup'!$C$18</f>
        <v>0</v>
      </c>
      <c r="D28" s="33"/>
      <c r="E28" s="25"/>
      <c r="F28" s="40">
        <f t="shared" si="6"/>
        <v>0</v>
      </c>
      <c r="G28" s="40" t="str">
        <f t="shared" si="7"/>
        <v/>
      </c>
      <c r="H28" s="41" t="str">
        <f t="shared" si="8"/>
        <v/>
      </c>
      <c r="I28" s="36"/>
      <c r="J28" s="42">
        <f t="shared" si="9"/>
        <v>0</v>
      </c>
      <c r="K28" s="41" t="str">
        <f t="shared" si="10"/>
        <v/>
      </c>
      <c r="L28" s="25"/>
      <c r="M28" s="25"/>
      <c r="N28" s="26"/>
      <c r="O28" s="29">
        <f>IFERROR(('Q1 Setup'!$D$18-'Q1 Setup'!$E$18+SUMIFS($N$4:$N27,$C$4:$C27,'Q1 Setup'!$C$18)-SUMIFS($N$4:$N27,$C$4:$C27,'Q1 Setup'!$C$18,$B$4:$B27,"&lt;"&amp;$B28))/IFERROR(NETWORKDAYS($B28,'Q1 Setup'!$G$4),1),0)</f>
        <v>0</v>
      </c>
      <c r="P28" s="43" t="str">
        <f t="shared" si="11"/>
        <v/>
      </c>
    </row>
    <row r="29" spans="2:17" ht="4.5" customHeight="1" x14ac:dyDescent="0.2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</row>
    <row r="30" spans="2:17" ht="18.75" customHeight="1" x14ac:dyDescent="0.2">
      <c r="B30" s="31">
        <v>46183</v>
      </c>
      <c r="C30" s="32" t="str">
        <f>'Q1 Setup'!$C$7</f>
        <v>Rep 1</v>
      </c>
      <c r="D30" s="33"/>
      <c r="E30" s="25"/>
      <c r="F30" s="34">
        <f t="shared" ref="F30:F41" si="12">IFERROR(D30*7.5,"")</f>
        <v>0</v>
      </c>
      <c r="G30" s="34" t="str">
        <f t="shared" ref="G30:G41" si="13">IFERROR(E30/D30,"")</f>
        <v/>
      </c>
      <c r="H30" s="35" t="str">
        <f t="shared" ref="H30:H41" si="14">IFERROR(E30/F30,"")</f>
        <v/>
      </c>
      <c r="I30" s="36"/>
      <c r="J30" s="37">
        <f t="shared" ref="J30:J41" si="15">IFERROR(D30*0.375/24,"")</f>
        <v>0</v>
      </c>
      <c r="K30" s="35" t="str">
        <f t="shared" ref="K30:K41" si="16">IFERROR(I30/J30,"")</f>
        <v/>
      </c>
      <c r="L30" s="25"/>
      <c r="M30" s="25"/>
      <c r="N30" s="26"/>
      <c r="O30" s="29">
        <f>IFERROR(('Q1 Setup'!$D$7-'Q1 Setup'!$E$7+SUMIFS($N$4:$N29,$C$4:$C29,'Q1 Setup'!$C$7)-SUMIFS($N$4:$N29,$C$4:$C29,'Q1 Setup'!$C$7,$B$4:$B29,"&lt;"&amp;$B30))/IFERROR(NETWORKDAYS($B30,'Q1 Setup'!$G$4),1),0)</f>
        <v>0</v>
      </c>
      <c r="P30" s="38" t="str">
        <f t="shared" ref="P30:P41" si="17">IFERROR(N30/O30,"")</f>
        <v/>
      </c>
    </row>
    <row r="31" spans="2:17" ht="18.75" customHeight="1" x14ac:dyDescent="0.2">
      <c r="B31" s="31">
        <v>46183</v>
      </c>
      <c r="C31" s="39" t="str">
        <f>'Q1 Setup'!$C$8</f>
        <v>Rep 2</v>
      </c>
      <c r="D31" s="33"/>
      <c r="E31" s="25"/>
      <c r="F31" s="40">
        <f t="shared" si="12"/>
        <v>0</v>
      </c>
      <c r="G31" s="40" t="str">
        <f t="shared" si="13"/>
        <v/>
      </c>
      <c r="H31" s="41" t="str">
        <f t="shared" si="14"/>
        <v/>
      </c>
      <c r="I31" s="36"/>
      <c r="J31" s="42">
        <f t="shared" si="15"/>
        <v>0</v>
      </c>
      <c r="K31" s="41" t="str">
        <f t="shared" si="16"/>
        <v/>
      </c>
      <c r="L31" s="25"/>
      <c r="M31" s="25"/>
      <c r="N31" s="26"/>
      <c r="O31" s="29">
        <f>IFERROR(('Q1 Setup'!$D$8-'Q1 Setup'!$E$8+SUMIFS($N$4:$N30,$C$4:$C30,'Q1 Setup'!$C$8)-SUMIFS($N$4:$N30,$C$4:$C30,'Q1 Setup'!$C$8,$B$4:$B30,"&lt;"&amp;$B31))/IFERROR(NETWORKDAYS($B31,'Q1 Setup'!$G$4),1),0)</f>
        <v>0</v>
      </c>
      <c r="P31" s="43" t="str">
        <f t="shared" si="17"/>
        <v/>
      </c>
    </row>
    <row r="32" spans="2:17" ht="18.75" customHeight="1" x14ac:dyDescent="0.2">
      <c r="B32" s="31">
        <v>46183</v>
      </c>
      <c r="C32" s="32" t="str">
        <f>'Q1 Setup'!$C$9</f>
        <v>Rep 3</v>
      </c>
      <c r="D32" s="33"/>
      <c r="E32" s="25"/>
      <c r="F32" s="34">
        <f t="shared" si="12"/>
        <v>0</v>
      </c>
      <c r="G32" s="34" t="str">
        <f t="shared" si="13"/>
        <v/>
      </c>
      <c r="H32" s="35" t="str">
        <f t="shared" si="14"/>
        <v/>
      </c>
      <c r="I32" s="36"/>
      <c r="J32" s="37">
        <f t="shared" si="15"/>
        <v>0</v>
      </c>
      <c r="K32" s="35" t="str">
        <f t="shared" si="16"/>
        <v/>
      </c>
      <c r="L32" s="25"/>
      <c r="M32" s="25"/>
      <c r="N32" s="26"/>
      <c r="O32" s="29">
        <f>IFERROR(('Q1 Setup'!$D$9-'Q1 Setup'!$E$9+SUMIFS($N$4:$N31,$C$4:$C31,'Q1 Setup'!$C$9)-SUMIFS($N$4:$N31,$C$4:$C31,'Q1 Setup'!$C$9,$B$4:$B31,"&lt;"&amp;$B32))/IFERROR(NETWORKDAYS($B32,'Q1 Setup'!$G$4),1),0)</f>
        <v>0</v>
      </c>
      <c r="P32" s="38" t="str">
        <f t="shared" si="17"/>
        <v/>
      </c>
    </row>
    <row r="33" spans="2:17" ht="18.75" customHeight="1" x14ac:dyDescent="0.2">
      <c r="B33" s="31">
        <v>46183</v>
      </c>
      <c r="C33" s="39" t="str">
        <f>'Q1 Setup'!$C$10</f>
        <v>Rep 4</v>
      </c>
      <c r="D33" s="33"/>
      <c r="E33" s="25"/>
      <c r="F33" s="40">
        <f t="shared" si="12"/>
        <v>0</v>
      </c>
      <c r="G33" s="40" t="str">
        <f t="shared" si="13"/>
        <v/>
      </c>
      <c r="H33" s="41" t="str">
        <f t="shared" si="14"/>
        <v/>
      </c>
      <c r="I33" s="36"/>
      <c r="J33" s="42">
        <f t="shared" si="15"/>
        <v>0</v>
      </c>
      <c r="K33" s="41" t="str">
        <f t="shared" si="16"/>
        <v/>
      </c>
      <c r="L33" s="25"/>
      <c r="M33" s="25"/>
      <c r="N33" s="26"/>
      <c r="O33" s="29">
        <f>IFERROR(('Q1 Setup'!$D$10-'Q1 Setup'!$E$10+SUMIFS($N$4:$N32,$C$4:$C32,'Q1 Setup'!$C$10)-SUMIFS($N$4:$N32,$C$4:$C32,'Q1 Setup'!$C$10,$B$4:$B32,"&lt;"&amp;$B33))/IFERROR(NETWORKDAYS($B33,'Q1 Setup'!$G$4),1),0)</f>
        <v>0</v>
      </c>
      <c r="P33" s="43" t="str">
        <f t="shared" si="17"/>
        <v/>
      </c>
    </row>
    <row r="34" spans="2:17" ht="18.75" customHeight="1" x14ac:dyDescent="0.2">
      <c r="B34" s="31">
        <v>46183</v>
      </c>
      <c r="C34" s="32" t="str">
        <f>'Q1 Setup'!$C$11</f>
        <v>Rep 5</v>
      </c>
      <c r="D34" s="33"/>
      <c r="E34" s="25"/>
      <c r="F34" s="34">
        <f t="shared" si="12"/>
        <v>0</v>
      </c>
      <c r="G34" s="34" t="str">
        <f t="shared" si="13"/>
        <v/>
      </c>
      <c r="H34" s="35" t="str">
        <f t="shared" si="14"/>
        <v/>
      </c>
      <c r="I34" s="36"/>
      <c r="J34" s="37">
        <f t="shared" si="15"/>
        <v>0</v>
      </c>
      <c r="K34" s="35" t="str">
        <f t="shared" si="16"/>
        <v/>
      </c>
      <c r="L34" s="25"/>
      <c r="M34" s="25"/>
      <c r="N34" s="26"/>
      <c r="O34" s="29">
        <f>IFERROR(('Q1 Setup'!$D$11-'Q1 Setup'!$E$11+SUMIFS($N$4:$N33,$C$4:$C33,'Q1 Setup'!$C$11)-SUMIFS($N$4:$N33,$C$4:$C33,'Q1 Setup'!$C$11,$B$4:$B33,"&lt;"&amp;$B34))/IFERROR(NETWORKDAYS($B34,'Q1 Setup'!$G$4),1),0)</f>
        <v>0</v>
      </c>
      <c r="P34" s="38" t="str">
        <f t="shared" si="17"/>
        <v/>
      </c>
    </row>
    <row r="35" spans="2:17" ht="18.75" customHeight="1" x14ac:dyDescent="0.2">
      <c r="B35" s="31">
        <v>46183</v>
      </c>
      <c r="C35" s="39" t="str">
        <f>'Q1 Setup'!$C$12</f>
        <v>Rep 6</v>
      </c>
      <c r="D35" s="33"/>
      <c r="E35" s="25"/>
      <c r="F35" s="40">
        <f t="shared" si="12"/>
        <v>0</v>
      </c>
      <c r="G35" s="40" t="str">
        <f t="shared" si="13"/>
        <v/>
      </c>
      <c r="H35" s="41" t="str">
        <f t="shared" si="14"/>
        <v/>
      </c>
      <c r="I35" s="36"/>
      <c r="J35" s="42">
        <f t="shared" si="15"/>
        <v>0</v>
      </c>
      <c r="K35" s="41" t="str">
        <f t="shared" si="16"/>
        <v/>
      </c>
      <c r="L35" s="25"/>
      <c r="M35" s="25"/>
      <c r="N35" s="26"/>
      <c r="O35" s="29">
        <f>IFERROR(('Q1 Setup'!$D$12-'Q1 Setup'!$E$12+SUMIFS($N$4:$N34,$C$4:$C34,'Q1 Setup'!$C$12)-SUMIFS($N$4:$N34,$C$4:$C34,'Q1 Setup'!$C$12,$B$4:$B34,"&lt;"&amp;$B35))/IFERROR(NETWORKDAYS($B35,'Q1 Setup'!$G$4),1),0)</f>
        <v>0</v>
      </c>
      <c r="P35" s="43" t="str">
        <f t="shared" si="17"/>
        <v/>
      </c>
    </row>
    <row r="36" spans="2:17" ht="18.75" customHeight="1" x14ac:dyDescent="0.2">
      <c r="B36" s="31">
        <v>46183</v>
      </c>
      <c r="C36" s="32" t="str">
        <f>'Q1 Setup'!$C$13</f>
        <v>Rep 7</v>
      </c>
      <c r="D36" s="33"/>
      <c r="E36" s="25"/>
      <c r="F36" s="34">
        <f t="shared" si="12"/>
        <v>0</v>
      </c>
      <c r="G36" s="34" t="str">
        <f t="shared" si="13"/>
        <v/>
      </c>
      <c r="H36" s="35" t="str">
        <f t="shared" si="14"/>
        <v/>
      </c>
      <c r="I36" s="36"/>
      <c r="J36" s="37">
        <f t="shared" si="15"/>
        <v>0</v>
      </c>
      <c r="K36" s="35" t="str">
        <f t="shared" si="16"/>
        <v/>
      </c>
      <c r="L36" s="25"/>
      <c r="M36" s="25"/>
      <c r="N36" s="26"/>
      <c r="O36" s="29">
        <f>IFERROR(('Q1 Setup'!$D$13-'Q1 Setup'!$E$13+SUMIFS($N$4:$N35,$C$4:$C35,'Q1 Setup'!$C$13)-SUMIFS($N$4:$N35,$C$4:$C35,'Q1 Setup'!$C$13,$B$4:$B35,"&lt;"&amp;$B36))/IFERROR(NETWORKDAYS($B36,'Q1 Setup'!$G$4),1),0)</f>
        <v>0</v>
      </c>
      <c r="P36" s="38" t="str">
        <f t="shared" si="17"/>
        <v/>
      </c>
    </row>
    <row r="37" spans="2:17" ht="18.75" customHeight="1" x14ac:dyDescent="0.2">
      <c r="B37" s="31">
        <v>46183</v>
      </c>
      <c r="C37" s="39" t="str">
        <f>'Q1 Setup'!$C$14</f>
        <v>Rep 8</v>
      </c>
      <c r="D37" s="33"/>
      <c r="E37" s="25"/>
      <c r="F37" s="40">
        <f t="shared" si="12"/>
        <v>0</v>
      </c>
      <c r="G37" s="40" t="str">
        <f t="shared" si="13"/>
        <v/>
      </c>
      <c r="H37" s="41" t="str">
        <f t="shared" si="14"/>
        <v/>
      </c>
      <c r="I37" s="36"/>
      <c r="J37" s="42">
        <f t="shared" si="15"/>
        <v>0</v>
      </c>
      <c r="K37" s="41" t="str">
        <f t="shared" si="16"/>
        <v/>
      </c>
      <c r="L37" s="25"/>
      <c r="M37" s="25"/>
      <c r="N37" s="26"/>
      <c r="O37" s="29">
        <f>IFERROR(('Q1 Setup'!$D$14-'Q1 Setup'!$E$14+SUMIFS($N$4:$N36,$C$4:$C36,'Q1 Setup'!$C$14)-SUMIFS($N$4:$N36,$C$4:$C36,'Q1 Setup'!$C$14,$B$4:$B36,"&lt;"&amp;$B37))/IFERROR(NETWORKDAYS($B37,'Q1 Setup'!$G$4),1),0)</f>
        <v>0</v>
      </c>
      <c r="P37" s="43" t="str">
        <f t="shared" si="17"/>
        <v/>
      </c>
    </row>
    <row r="38" spans="2:17" ht="18.75" customHeight="1" x14ac:dyDescent="0.2">
      <c r="B38" s="31">
        <v>46183</v>
      </c>
      <c r="C38" s="32" t="str">
        <f>'Q1 Setup'!$C$15</f>
        <v>Rep 9</v>
      </c>
      <c r="D38" s="33"/>
      <c r="E38" s="25"/>
      <c r="F38" s="34">
        <f t="shared" si="12"/>
        <v>0</v>
      </c>
      <c r="G38" s="34" t="str">
        <f t="shared" si="13"/>
        <v/>
      </c>
      <c r="H38" s="35" t="str">
        <f t="shared" si="14"/>
        <v/>
      </c>
      <c r="I38" s="36"/>
      <c r="J38" s="37">
        <f t="shared" si="15"/>
        <v>0</v>
      </c>
      <c r="K38" s="35" t="str">
        <f t="shared" si="16"/>
        <v/>
      </c>
      <c r="L38" s="25"/>
      <c r="M38" s="25"/>
      <c r="N38" s="26"/>
      <c r="O38" s="29">
        <f>IFERROR(('Q1 Setup'!$D$15-'Q1 Setup'!$E$15+SUMIFS($N$4:$N37,$C$4:$C37,'Q1 Setup'!$C$15)-SUMIFS($N$4:$N37,$C$4:$C37,'Q1 Setup'!$C$15,$B$4:$B37,"&lt;"&amp;$B38))/IFERROR(NETWORKDAYS($B38,'Q1 Setup'!$G$4),1),0)</f>
        <v>0</v>
      </c>
      <c r="P38" s="38" t="str">
        <f t="shared" si="17"/>
        <v/>
      </c>
    </row>
    <row r="39" spans="2:17" ht="18.75" customHeight="1" x14ac:dyDescent="0.2">
      <c r="B39" s="31">
        <v>46183</v>
      </c>
      <c r="C39" s="39" t="str">
        <f>'Q1 Setup'!$C$16</f>
        <v>Rep 10</v>
      </c>
      <c r="D39" s="33"/>
      <c r="E39" s="25"/>
      <c r="F39" s="40">
        <f t="shared" si="12"/>
        <v>0</v>
      </c>
      <c r="G39" s="40" t="str">
        <f t="shared" si="13"/>
        <v/>
      </c>
      <c r="H39" s="41" t="str">
        <f t="shared" si="14"/>
        <v/>
      </c>
      <c r="I39" s="36"/>
      <c r="J39" s="42">
        <f t="shared" si="15"/>
        <v>0</v>
      </c>
      <c r="K39" s="41" t="str">
        <f t="shared" si="16"/>
        <v/>
      </c>
      <c r="L39" s="25"/>
      <c r="M39" s="25"/>
      <c r="N39" s="26"/>
      <c r="O39" s="29">
        <f>IFERROR(('Q1 Setup'!$D$16-'Q1 Setup'!$E$16+SUMIFS($N$4:$N38,$C$4:$C38,'Q1 Setup'!$C$16)-SUMIFS($N$4:$N38,$C$4:$C38,'Q1 Setup'!$C$16,$B$4:$B38,"&lt;"&amp;$B39))/IFERROR(NETWORKDAYS($B39,'Q1 Setup'!$G$4),1),0)</f>
        <v>0</v>
      </c>
      <c r="P39" s="43" t="str">
        <f t="shared" si="17"/>
        <v/>
      </c>
    </row>
    <row r="40" spans="2:17" ht="18.75" customHeight="1" x14ac:dyDescent="0.2">
      <c r="B40" s="31">
        <v>46183</v>
      </c>
      <c r="C40" s="32">
        <f>'Q1 Setup'!$C$17</f>
        <v>0</v>
      </c>
      <c r="D40" s="33"/>
      <c r="E40" s="25"/>
      <c r="F40" s="34">
        <f t="shared" si="12"/>
        <v>0</v>
      </c>
      <c r="G40" s="34" t="str">
        <f t="shared" si="13"/>
        <v/>
      </c>
      <c r="H40" s="35" t="str">
        <f t="shared" si="14"/>
        <v/>
      </c>
      <c r="I40" s="36"/>
      <c r="J40" s="37">
        <f t="shared" si="15"/>
        <v>0</v>
      </c>
      <c r="K40" s="35" t="str">
        <f t="shared" si="16"/>
        <v/>
      </c>
      <c r="L40" s="25"/>
      <c r="M40" s="25"/>
      <c r="N40" s="26"/>
      <c r="O40" s="29">
        <f>IFERROR(('Q1 Setup'!$D$17-'Q1 Setup'!$E$17+SUMIFS($N$4:$N39,$C$4:$C39,'Q1 Setup'!$C$17)-SUMIFS($N$4:$N39,$C$4:$C39,'Q1 Setup'!$C$17,$B$4:$B39,"&lt;"&amp;$B40))/IFERROR(NETWORKDAYS($B40,'Q1 Setup'!$G$4),1),0)</f>
        <v>0</v>
      </c>
      <c r="P40" s="38" t="str">
        <f t="shared" si="17"/>
        <v/>
      </c>
    </row>
    <row r="41" spans="2:17" ht="18.75" customHeight="1" x14ac:dyDescent="0.2">
      <c r="B41" s="31">
        <v>46183</v>
      </c>
      <c r="C41" s="39">
        <f>'Q1 Setup'!$C$18</f>
        <v>0</v>
      </c>
      <c r="D41" s="33"/>
      <c r="E41" s="25"/>
      <c r="F41" s="40">
        <f t="shared" si="12"/>
        <v>0</v>
      </c>
      <c r="G41" s="40" t="str">
        <f t="shared" si="13"/>
        <v/>
      </c>
      <c r="H41" s="41" t="str">
        <f t="shared" si="14"/>
        <v/>
      </c>
      <c r="I41" s="36"/>
      <c r="J41" s="42">
        <f t="shared" si="15"/>
        <v>0</v>
      </c>
      <c r="K41" s="41" t="str">
        <f t="shared" si="16"/>
        <v/>
      </c>
      <c r="L41" s="25"/>
      <c r="M41" s="25"/>
      <c r="N41" s="26"/>
      <c r="O41" s="29">
        <f>IFERROR(('Q1 Setup'!$D$18-'Q1 Setup'!$E$18+SUMIFS($N$4:$N40,$C$4:$C40,'Q1 Setup'!$C$18)-SUMIFS($N$4:$N40,$C$4:$C40,'Q1 Setup'!$C$18,$B$4:$B40,"&lt;"&amp;$B41))/IFERROR(NETWORKDAYS($B41,'Q1 Setup'!$G$4),1),0)</f>
        <v>0</v>
      </c>
      <c r="P41" s="43" t="str">
        <f t="shared" si="17"/>
        <v/>
      </c>
    </row>
    <row r="42" spans="2:17" ht="4.5" customHeight="1" x14ac:dyDescent="0.2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</row>
    <row r="43" spans="2:17" ht="18.75" customHeight="1" x14ac:dyDescent="0.2">
      <c r="B43" s="31">
        <v>46184</v>
      </c>
      <c r="C43" s="32" t="str">
        <f>'Q1 Setup'!$C$7</f>
        <v>Rep 1</v>
      </c>
      <c r="D43" s="33"/>
      <c r="E43" s="25"/>
      <c r="F43" s="34">
        <f t="shared" ref="F43:F54" si="18">IFERROR(D43*7.5,"")</f>
        <v>0</v>
      </c>
      <c r="G43" s="34" t="str">
        <f t="shared" ref="G43:G54" si="19">IFERROR(E43/D43,"")</f>
        <v/>
      </c>
      <c r="H43" s="35" t="str">
        <f t="shared" ref="H43:H54" si="20">IFERROR(E43/F43,"")</f>
        <v/>
      </c>
      <c r="I43" s="36"/>
      <c r="J43" s="37">
        <f t="shared" ref="J43:J54" si="21">IFERROR(D43*0.375/24,"")</f>
        <v>0</v>
      </c>
      <c r="K43" s="35" t="str">
        <f t="shared" ref="K43:K54" si="22">IFERROR(I43/J43,"")</f>
        <v/>
      </c>
      <c r="L43" s="25"/>
      <c r="M43" s="25"/>
      <c r="N43" s="26"/>
      <c r="O43" s="29">
        <f>IFERROR(('Q1 Setup'!$D$7-'Q1 Setup'!$E$7+SUMIFS($N$4:$N42,$C$4:$C42,'Q1 Setup'!$C$7)-SUMIFS($N$4:$N42,$C$4:$C42,'Q1 Setup'!$C$7,$B$4:$B42,"&lt;"&amp;$B43))/IFERROR(NETWORKDAYS($B43,'Q1 Setup'!$G$4),1),0)</f>
        <v>0</v>
      </c>
      <c r="P43" s="38" t="str">
        <f t="shared" ref="P43:P54" si="23">IFERROR(N43/O43,"")</f>
        <v/>
      </c>
    </row>
    <row r="44" spans="2:17" ht="18.75" customHeight="1" x14ac:dyDescent="0.2">
      <c r="B44" s="31">
        <v>46184</v>
      </c>
      <c r="C44" s="39" t="str">
        <f>'Q1 Setup'!$C$8</f>
        <v>Rep 2</v>
      </c>
      <c r="D44" s="33"/>
      <c r="E44" s="25"/>
      <c r="F44" s="40">
        <f t="shared" si="18"/>
        <v>0</v>
      </c>
      <c r="G44" s="40" t="str">
        <f t="shared" si="19"/>
        <v/>
      </c>
      <c r="H44" s="41" t="str">
        <f t="shared" si="20"/>
        <v/>
      </c>
      <c r="I44" s="36"/>
      <c r="J44" s="42">
        <f t="shared" si="21"/>
        <v>0</v>
      </c>
      <c r="K44" s="41" t="str">
        <f t="shared" si="22"/>
        <v/>
      </c>
      <c r="L44" s="25"/>
      <c r="M44" s="25"/>
      <c r="N44" s="26"/>
      <c r="O44" s="29">
        <f>IFERROR(('Q1 Setup'!$D$8-'Q1 Setup'!$E$8+SUMIFS($N$4:$N43,$C$4:$C43,'Q1 Setup'!$C$8)-SUMIFS($N$4:$N43,$C$4:$C43,'Q1 Setup'!$C$8,$B$4:$B43,"&lt;"&amp;$B44))/IFERROR(NETWORKDAYS($B44,'Q1 Setup'!$G$4),1),0)</f>
        <v>0</v>
      </c>
      <c r="P44" s="43" t="str">
        <f t="shared" si="23"/>
        <v/>
      </c>
    </row>
    <row r="45" spans="2:17" ht="18.75" customHeight="1" x14ac:dyDescent="0.2">
      <c r="B45" s="31">
        <v>46184</v>
      </c>
      <c r="C45" s="32" t="str">
        <f>'Q1 Setup'!$C$9</f>
        <v>Rep 3</v>
      </c>
      <c r="D45" s="33"/>
      <c r="E45" s="25"/>
      <c r="F45" s="34">
        <f t="shared" si="18"/>
        <v>0</v>
      </c>
      <c r="G45" s="34" t="str">
        <f t="shared" si="19"/>
        <v/>
      </c>
      <c r="H45" s="35" t="str">
        <f t="shared" si="20"/>
        <v/>
      </c>
      <c r="I45" s="36"/>
      <c r="J45" s="37">
        <f t="shared" si="21"/>
        <v>0</v>
      </c>
      <c r="K45" s="35" t="str">
        <f t="shared" si="22"/>
        <v/>
      </c>
      <c r="L45" s="25"/>
      <c r="M45" s="25"/>
      <c r="N45" s="26"/>
      <c r="O45" s="29">
        <f>IFERROR(('Q1 Setup'!$D$9-'Q1 Setup'!$E$9+SUMIFS($N$4:$N44,$C$4:$C44,'Q1 Setup'!$C$9)-SUMIFS($N$4:$N44,$C$4:$C44,'Q1 Setup'!$C$9,$B$4:$B44,"&lt;"&amp;$B45))/IFERROR(NETWORKDAYS($B45,'Q1 Setup'!$G$4),1),0)</f>
        <v>0</v>
      </c>
      <c r="P45" s="38" t="str">
        <f t="shared" si="23"/>
        <v/>
      </c>
    </row>
    <row r="46" spans="2:17" ht="18.75" customHeight="1" x14ac:dyDescent="0.2">
      <c r="B46" s="31">
        <v>46184</v>
      </c>
      <c r="C46" s="39" t="str">
        <f>'Q1 Setup'!$C$10</f>
        <v>Rep 4</v>
      </c>
      <c r="D46" s="33"/>
      <c r="E46" s="25"/>
      <c r="F46" s="40">
        <f t="shared" si="18"/>
        <v>0</v>
      </c>
      <c r="G46" s="40" t="str">
        <f t="shared" si="19"/>
        <v/>
      </c>
      <c r="H46" s="41" t="str">
        <f t="shared" si="20"/>
        <v/>
      </c>
      <c r="I46" s="36"/>
      <c r="J46" s="42">
        <f t="shared" si="21"/>
        <v>0</v>
      </c>
      <c r="K46" s="41" t="str">
        <f t="shared" si="22"/>
        <v/>
      </c>
      <c r="L46" s="25"/>
      <c r="M46" s="25"/>
      <c r="N46" s="26"/>
      <c r="O46" s="29">
        <f>IFERROR(('Q1 Setup'!$D$10-'Q1 Setup'!$E$10+SUMIFS($N$4:$N45,$C$4:$C45,'Q1 Setup'!$C$10)-SUMIFS($N$4:$N45,$C$4:$C45,'Q1 Setup'!$C$10,$B$4:$B45,"&lt;"&amp;$B46))/IFERROR(NETWORKDAYS($B46,'Q1 Setup'!$G$4),1),0)</f>
        <v>0</v>
      </c>
      <c r="P46" s="43" t="str">
        <f t="shared" si="23"/>
        <v/>
      </c>
    </row>
    <row r="47" spans="2:17" ht="18.75" customHeight="1" x14ac:dyDescent="0.2">
      <c r="B47" s="31">
        <v>46184</v>
      </c>
      <c r="C47" s="32" t="str">
        <f>'Q1 Setup'!$C$11</f>
        <v>Rep 5</v>
      </c>
      <c r="D47" s="33"/>
      <c r="E47" s="25"/>
      <c r="F47" s="34">
        <f t="shared" si="18"/>
        <v>0</v>
      </c>
      <c r="G47" s="34" t="str">
        <f t="shared" si="19"/>
        <v/>
      </c>
      <c r="H47" s="35" t="str">
        <f t="shared" si="20"/>
        <v/>
      </c>
      <c r="I47" s="36"/>
      <c r="J47" s="37">
        <f t="shared" si="21"/>
        <v>0</v>
      </c>
      <c r="K47" s="35" t="str">
        <f t="shared" si="22"/>
        <v/>
      </c>
      <c r="L47" s="25"/>
      <c r="M47" s="25"/>
      <c r="N47" s="26"/>
      <c r="O47" s="29">
        <f>IFERROR(('Q1 Setup'!$D$11-'Q1 Setup'!$E$11+SUMIFS($N$4:$N46,$C$4:$C46,'Q1 Setup'!$C$11)-SUMIFS($N$4:$N46,$C$4:$C46,'Q1 Setup'!$C$11,$B$4:$B46,"&lt;"&amp;$B47))/IFERROR(NETWORKDAYS($B47,'Q1 Setup'!$G$4),1),0)</f>
        <v>0</v>
      </c>
      <c r="P47" s="38" t="str">
        <f t="shared" si="23"/>
        <v/>
      </c>
    </row>
    <row r="48" spans="2:17" ht="18.75" customHeight="1" x14ac:dyDescent="0.2">
      <c r="B48" s="31">
        <v>46184</v>
      </c>
      <c r="C48" s="39" t="str">
        <f>'Q1 Setup'!$C$12</f>
        <v>Rep 6</v>
      </c>
      <c r="D48" s="33"/>
      <c r="E48" s="25"/>
      <c r="F48" s="40">
        <f t="shared" si="18"/>
        <v>0</v>
      </c>
      <c r="G48" s="40" t="str">
        <f t="shared" si="19"/>
        <v/>
      </c>
      <c r="H48" s="41" t="str">
        <f t="shared" si="20"/>
        <v/>
      </c>
      <c r="I48" s="36"/>
      <c r="J48" s="42">
        <f t="shared" si="21"/>
        <v>0</v>
      </c>
      <c r="K48" s="41" t="str">
        <f t="shared" si="22"/>
        <v/>
      </c>
      <c r="L48" s="25"/>
      <c r="M48" s="25"/>
      <c r="N48" s="26"/>
      <c r="O48" s="29">
        <f>IFERROR(('Q1 Setup'!$D$12-'Q1 Setup'!$E$12+SUMIFS($N$4:$N47,$C$4:$C47,'Q1 Setup'!$C$12)-SUMIFS($N$4:$N47,$C$4:$C47,'Q1 Setup'!$C$12,$B$4:$B47,"&lt;"&amp;$B48))/IFERROR(NETWORKDAYS($B48,'Q1 Setup'!$G$4),1),0)</f>
        <v>0</v>
      </c>
      <c r="P48" s="43" t="str">
        <f t="shared" si="23"/>
        <v/>
      </c>
    </row>
    <row r="49" spans="2:17" ht="18.75" customHeight="1" x14ac:dyDescent="0.2">
      <c r="B49" s="31">
        <v>46184</v>
      </c>
      <c r="C49" s="32" t="str">
        <f>'Q1 Setup'!$C$13</f>
        <v>Rep 7</v>
      </c>
      <c r="D49" s="33"/>
      <c r="E49" s="25"/>
      <c r="F49" s="34">
        <f t="shared" si="18"/>
        <v>0</v>
      </c>
      <c r="G49" s="34" t="str">
        <f t="shared" si="19"/>
        <v/>
      </c>
      <c r="H49" s="35" t="str">
        <f t="shared" si="20"/>
        <v/>
      </c>
      <c r="I49" s="36"/>
      <c r="J49" s="37">
        <f t="shared" si="21"/>
        <v>0</v>
      </c>
      <c r="K49" s="35" t="str">
        <f t="shared" si="22"/>
        <v/>
      </c>
      <c r="L49" s="25"/>
      <c r="M49" s="25"/>
      <c r="N49" s="26"/>
      <c r="O49" s="29">
        <f>IFERROR(('Q1 Setup'!$D$13-'Q1 Setup'!$E$13+SUMIFS($N$4:$N48,$C$4:$C48,'Q1 Setup'!$C$13)-SUMIFS($N$4:$N48,$C$4:$C48,'Q1 Setup'!$C$13,$B$4:$B48,"&lt;"&amp;$B49))/IFERROR(NETWORKDAYS($B49,'Q1 Setup'!$G$4),1),0)</f>
        <v>0</v>
      </c>
      <c r="P49" s="38" t="str">
        <f t="shared" si="23"/>
        <v/>
      </c>
    </row>
    <row r="50" spans="2:17" ht="18.75" customHeight="1" x14ac:dyDescent="0.2">
      <c r="B50" s="31">
        <v>46184</v>
      </c>
      <c r="C50" s="39" t="str">
        <f>'Q1 Setup'!$C$14</f>
        <v>Rep 8</v>
      </c>
      <c r="D50" s="33"/>
      <c r="E50" s="25"/>
      <c r="F50" s="40">
        <f t="shared" si="18"/>
        <v>0</v>
      </c>
      <c r="G50" s="40" t="str">
        <f t="shared" si="19"/>
        <v/>
      </c>
      <c r="H50" s="41" t="str">
        <f t="shared" si="20"/>
        <v/>
      </c>
      <c r="I50" s="36"/>
      <c r="J50" s="42">
        <f t="shared" si="21"/>
        <v>0</v>
      </c>
      <c r="K50" s="41" t="str">
        <f t="shared" si="22"/>
        <v/>
      </c>
      <c r="L50" s="25"/>
      <c r="M50" s="25"/>
      <c r="N50" s="26"/>
      <c r="O50" s="29">
        <f>IFERROR(('Q1 Setup'!$D$14-'Q1 Setup'!$E$14+SUMIFS($N$4:$N49,$C$4:$C49,'Q1 Setup'!$C$14)-SUMIFS($N$4:$N49,$C$4:$C49,'Q1 Setup'!$C$14,$B$4:$B49,"&lt;"&amp;$B50))/IFERROR(NETWORKDAYS($B50,'Q1 Setup'!$G$4),1),0)</f>
        <v>0</v>
      </c>
      <c r="P50" s="43" t="str">
        <f t="shared" si="23"/>
        <v/>
      </c>
    </row>
    <row r="51" spans="2:17" ht="18.75" customHeight="1" x14ac:dyDescent="0.2">
      <c r="B51" s="31">
        <v>46184</v>
      </c>
      <c r="C51" s="32" t="str">
        <f>'Q1 Setup'!$C$15</f>
        <v>Rep 9</v>
      </c>
      <c r="D51" s="33"/>
      <c r="E51" s="25"/>
      <c r="F51" s="34">
        <f t="shared" si="18"/>
        <v>0</v>
      </c>
      <c r="G51" s="34" t="str">
        <f t="shared" si="19"/>
        <v/>
      </c>
      <c r="H51" s="35" t="str">
        <f t="shared" si="20"/>
        <v/>
      </c>
      <c r="I51" s="36"/>
      <c r="J51" s="37">
        <f t="shared" si="21"/>
        <v>0</v>
      </c>
      <c r="K51" s="35" t="str">
        <f t="shared" si="22"/>
        <v/>
      </c>
      <c r="L51" s="25"/>
      <c r="M51" s="25"/>
      <c r="N51" s="26"/>
      <c r="O51" s="29">
        <f>IFERROR(('Q1 Setup'!$D$15-'Q1 Setup'!$E$15+SUMIFS($N$4:$N50,$C$4:$C50,'Q1 Setup'!$C$15)-SUMIFS($N$4:$N50,$C$4:$C50,'Q1 Setup'!$C$15,$B$4:$B50,"&lt;"&amp;$B51))/IFERROR(NETWORKDAYS($B51,'Q1 Setup'!$G$4),1),0)</f>
        <v>0</v>
      </c>
      <c r="P51" s="38" t="str">
        <f t="shared" si="23"/>
        <v/>
      </c>
    </row>
    <row r="52" spans="2:17" ht="18.75" customHeight="1" x14ac:dyDescent="0.2">
      <c r="B52" s="31">
        <v>46184</v>
      </c>
      <c r="C52" s="39" t="str">
        <f>'Q1 Setup'!$C$16</f>
        <v>Rep 10</v>
      </c>
      <c r="D52" s="33"/>
      <c r="E52" s="25"/>
      <c r="F52" s="40">
        <f t="shared" si="18"/>
        <v>0</v>
      </c>
      <c r="G52" s="40" t="str">
        <f t="shared" si="19"/>
        <v/>
      </c>
      <c r="H52" s="41" t="str">
        <f t="shared" si="20"/>
        <v/>
      </c>
      <c r="I52" s="36"/>
      <c r="J52" s="42">
        <f t="shared" si="21"/>
        <v>0</v>
      </c>
      <c r="K52" s="41" t="str">
        <f t="shared" si="22"/>
        <v/>
      </c>
      <c r="L52" s="25"/>
      <c r="M52" s="25"/>
      <c r="N52" s="26"/>
      <c r="O52" s="29">
        <f>IFERROR(('Q1 Setup'!$D$16-'Q1 Setup'!$E$16+SUMIFS($N$4:$N51,$C$4:$C51,'Q1 Setup'!$C$16)-SUMIFS($N$4:$N51,$C$4:$C51,'Q1 Setup'!$C$16,$B$4:$B51,"&lt;"&amp;$B52))/IFERROR(NETWORKDAYS($B52,'Q1 Setup'!$G$4),1),0)</f>
        <v>0</v>
      </c>
      <c r="P52" s="43" t="str">
        <f t="shared" si="23"/>
        <v/>
      </c>
    </row>
    <row r="53" spans="2:17" ht="18.75" customHeight="1" x14ac:dyDescent="0.2">
      <c r="B53" s="31">
        <v>46184</v>
      </c>
      <c r="C53" s="32">
        <f>'Q1 Setup'!$C$17</f>
        <v>0</v>
      </c>
      <c r="D53" s="33"/>
      <c r="E53" s="25"/>
      <c r="F53" s="34">
        <f t="shared" si="18"/>
        <v>0</v>
      </c>
      <c r="G53" s="34" t="str">
        <f t="shared" si="19"/>
        <v/>
      </c>
      <c r="H53" s="35" t="str">
        <f t="shared" si="20"/>
        <v/>
      </c>
      <c r="I53" s="36"/>
      <c r="J53" s="37">
        <f t="shared" si="21"/>
        <v>0</v>
      </c>
      <c r="K53" s="35" t="str">
        <f t="shared" si="22"/>
        <v/>
      </c>
      <c r="L53" s="25"/>
      <c r="M53" s="25"/>
      <c r="N53" s="26"/>
      <c r="O53" s="29">
        <f>IFERROR(('Q1 Setup'!$D$17-'Q1 Setup'!$E$17+SUMIFS($N$4:$N52,$C$4:$C52,'Q1 Setup'!$C$17)-SUMIFS($N$4:$N52,$C$4:$C52,'Q1 Setup'!$C$17,$B$4:$B52,"&lt;"&amp;$B53))/IFERROR(NETWORKDAYS($B53,'Q1 Setup'!$G$4),1),0)</f>
        <v>0</v>
      </c>
      <c r="P53" s="38" t="str">
        <f t="shared" si="23"/>
        <v/>
      </c>
    </row>
    <row r="54" spans="2:17" ht="18.75" customHeight="1" x14ac:dyDescent="0.2">
      <c r="B54" s="31">
        <v>46184</v>
      </c>
      <c r="C54" s="39">
        <f>'Q1 Setup'!$C$18</f>
        <v>0</v>
      </c>
      <c r="D54" s="33"/>
      <c r="E54" s="25"/>
      <c r="F54" s="40">
        <f t="shared" si="18"/>
        <v>0</v>
      </c>
      <c r="G54" s="40" t="str">
        <f t="shared" si="19"/>
        <v/>
      </c>
      <c r="H54" s="41" t="str">
        <f t="shared" si="20"/>
        <v/>
      </c>
      <c r="I54" s="36"/>
      <c r="J54" s="42">
        <f t="shared" si="21"/>
        <v>0</v>
      </c>
      <c r="K54" s="41" t="str">
        <f t="shared" si="22"/>
        <v/>
      </c>
      <c r="L54" s="25"/>
      <c r="M54" s="25"/>
      <c r="N54" s="26"/>
      <c r="O54" s="29">
        <f>IFERROR(('Q1 Setup'!$D$18-'Q1 Setup'!$E$18+SUMIFS($N$4:$N53,$C$4:$C53,'Q1 Setup'!$C$18)-SUMIFS($N$4:$N53,$C$4:$C53,'Q1 Setup'!$C$18,$B$4:$B53,"&lt;"&amp;$B54))/IFERROR(NETWORKDAYS($B54,'Q1 Setup'!$G$4),1),0)</f>
        <v>0</v>
      </c>
      <c r="P54" s="43" t="str">
        <f t="shared" si="23"/>
        <v/>
      </c>
    </row>
    <row r="55" spans="2:17" ht="4.5" customHeight="1" x14ac:dyDescent="0.2"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</row>
    <row r="56" spans="2:17" ht="18.75" customHeight="1" x14ac:dyDescent="0.2">
      <c r="B56" s="31">
        <v>46185</v>
      </c>
      <c r="C56" s="32" t="str">
        <f>'Q1 Setup'!$C$7</f>
        <v>Rep 1</v>
      </c>
      <c r="D56" s="33"/>
      <c r="E56" s="25"/>
      <c r="F56" s="34">
        <f t="shared" ref="F56:F67" si="24">IFERROR(D56*7.5,"")</f>
        <v>0</v>
      </c>
      <c r="G56" s="34" t="str">
        <f t="shared" ref="G56:G67" si="25">IFERROR(E56/D56,"")</f>
        <v/>
      </c>
      <c r="H56" s="35" t="str">
        <f t="shared" ref="H56:H67" si="26">IFERROR(E56/F56,"")</f>
        <v/>
      </c>
      <c r="I56" s="36"/>
      <c r="J56" s="37">
        <f t="shared" ref="J56:J67" si="27">IFERROR(D56*0.375/24,"")</f>
        <v>0</v>
      </c>
      <c r="K56" s="35" t="str">
        <f t="shared" ref="K56:K67" si="28">IFERROR(I56/J56,"")</f>
        <v/>
      </c>
      <c r="L56" s="25"/>
      <c r="M56" s="25"/>
      <c r="N56" s="26"/>
      <c r="O56" s="29">
        <f>IFERROR(('Q1 Setup'!$D$7-'Q1 Setup'!$E$7+SUMIFS($N$4:$N55,$C$4:$C55,'Q1 Setup'!$C$7)-SUMIFS($N$4:$N55,$C$4:$C55,'Q1 Setup'!$C$7,$B$4:$B55,"&lt;"&amp;$B56))/IFERROR(NETWORKDAYS($B56,'Q1 Setup'!$G$4),1),0)</f>
        <v>0</v>
      </c>
      <c r="P56" s="38" t="str">
        <f t="shared" ref="P56:P67" si="29">IFERROR(N56/O56,"")</f>
        <v/>
      </c>
    </row>
    <row r="57" spans="2:17" ht="18.75" customHeight="1" x14ac:dyDescent="0.2">
      <c r="B57" s="31">
        <v>46185</v>
      </c>
      <c r="C57" s="39" t="str">
        <f>'Q1 Setup'!$C$8</f>
        <v>Rep 2</v>
      </c>
      <c r="D57" s="33"/>
      <c r="E57" s="25"/>
      <c r="F57" s="40">
        <f t="shared" si="24"/>
        <v>0</v>
      </c>
      <c r="G57" s="40" t="str">
        <f t="shared" si="25"/>
        <v/>
      </c>
      <c r="H57" s="41" t="str">
        <f t="shared" si="26"/>
        <v/>
      </c>
      <c r="I57" s="36"/>
      <c r="J57" s="42">
        <f t="shared" si="27"/>
        <v>0</v>
      </c>
      <c r="K57" s="41" t="str">
        <f t="shared" si="28"/>
        <v/>
      </c>
      <c r="L57" s="25"/>
      <c r="M57" s="25"/>
      <c r="N57" s="26"/>
      <c r="O57" s="29">
        <f>IFERROR(('Q1 Setup'!$D$8-'Q1 Setup'!$E$8+SUMIFS($N$4:$N56,$C$4:$C56,'Q1 Setup'!$C$8)-SUMIFS($N$4:$N56,$C$4:$C56,'Q1 Setup'!$C$8,$B$4:$B56,"&lt;"&amp;$B57))/IFERROR(NETWORKDAYS($B57,'Q1 Setup'!$G$4),1),0)</f>
        <v>0</v>
      </c>
      <c r="P57" s="43" t="str">
        <f t="shared" si="29"/>
        <v/>
      </c>
    </row>
    <row r="58" spans="2:17" ht="18.75" customHeight="1" x14ac:dyDescent="0.2">
      <c r="B58" s="31">
        <v>46185</v>
      </c>
      <c r="C58" s="32" t="str">
        <f>'Q1 Setup'!$C$9</f>
        <v>Rep 3</v>
      </c>
      <c r="D58" s="33"/>
      <c r="E58" s="25"/>
      <c r="F58" s="34">
        <f t="shared" si="24"/>
        <v>0</v>
      </c>
      <c r="G58" s="34" t="str">
        <f t="shared" si="25"/>
        <v/>
      </c>
      <c r="H58" s="35" t="str">
        <f t="shared" si="26"/>
        <v/>
      </c>
      <c r="I58" s="36"/>
      <c r="J58" s="37">
        <f t="shared" si="27"/>
        <v>0</v>
      </c>
      <c r="K58" s="35" t="str">
        <f t="shared" si="28"/>
        <v/>
      </c>
      <c r="L58" s="25"/>
      <c r="M58" s="25"/>
      <c r="N58" s="26"/>
      <c r="O58" s="29">
        <f>IFERROR(('Q1 Setup'!$D$9-'Q1 Setup'!$E$9+SUMIFS($N$4:$N57,$C$4:$C57,'Q1 Setup'!$C$9)-SUMIFS($N$4:$N57,$C$4:$C57,'Q1 Setup'!$C$9,$B$4:$B57,"&lt;"&amp;$B58))/IFERROR(NETWORKDAYS($B58,'Q1 Setup'!$G$4),1),0)</f>
        <v>0</v>
      </c>
      <c r="P58" s="38" t="str">
        <f t="shared" si="29"/>
        <v/>
      </c>
    </row>
    <row r="59" spans="2:17" ht="18.75" customHeight="1" x14ac:dyDescent="0.2">
      <c r="B59" s="31">
        <v>46185</v>
      </c>
      <c r="C59" s="39" t="str">
        <f>'Q1 Setup'!$C$10</f>
        <v>Rep 4</v>
      </c>
      <c r="D59" s="33"/>
      <c r="E59" s="25"/>
      <c r="F59" s="40">
        <f t="shared" si="24"/>
        <v>0</v>
      </c>
      <c r="G59" s="40" t="str">
        <f t="shared" si="25"/>
        <v/>
      </c>
      <c r="H59" s="41" t="str">
        <f t="shared" si="26"/>
        <v/>
      </c>
      <c r="I59" s="36"/>
      <c r="J59" s="42">
        <f t="shared" si="27"/>
        <v>0</v>
      </c>
      <c r="K59" s="41" t="str">
        <f t="shared" si="28"/>
        <v/>
      </c>
      <c r="L59" s="25"/>
      <c r="M59" s="25"/>
      <c r="N59" s="26"/>
      <c r="O59" s="29">
        <f>IFERROR(('Q1 Setup'!$D$10-'Q1 Setup'!$E$10+SUMIFS($N$4:$N58,$C$4:$C58,'Q1 Setup'!$C$10)-SUMIFS($N$4:$N58,$C$4:$C58,'Q1 Setup'!$C$10,$B$4:$B58,"&lt;"&amp;$B59))/IFERROR(NETWORKDAYS($B59,'Q1 Setup'!$G$4),1),0)</f>
        <v>0</v>
      </c>
      <c r="P59" s="43" t="str">
        <f t="shared" si="29"/>
        <v/>
      </c>
    </row>
    <row r="60" spans="2:17" ht="18.75" customHeight="1" x14ac:dyDescent="0.2">
      <c r="B60" s="31">
        <v>46185</v>
      </c>
      <c r="C60" s="32" t="str">
        <f>'Q1 Setup'!$C$11</f>
        <v>Rep 5</v>
      </c>
      <c r="D60" s="33"/>
      <c r="E60" s="25"/>
      <c r="F60" s="34">
        <f t="shared" si="24"/>
        <v>0</v>
      </c>
      <c r="G60" s="34" t="str">
        <f t="shared" si="25"/>
        <v/>
      </c>
      <c r="H60" s="35" t="str">
        <f t="shared" si="26"/>
        <v/>
      </c>
      <c r="I60" s="36"/>
      <c r="J60" s="37">
        <f t="shared" si="27"/>
        <v>0</v>
      </c>
      <c r="K60" s="35" t="str">
        <f t="shared" si="28"/>
        <v/>
      </c>
      <c r="L60" s="25"/>
      <c r="M60" s="25"/>
      <c r="N60" s="26"/>
      <c r="O60" s="29">
        <f>IFERROR(('Q1 Setup'!$D$11-'Q1 Setup'!$E$11+SUMIFS($N$4:$N59,$C$4:$C59,'Q1 Setup'!$C$11)-SUMIFS($N$4:$N59,$C$4:$C59,'Q1 Setup'!$C$11,$B$4:$B59,"&lt;"&amp;$B60))/IFERROR(NETWORKDAYS($B60,'Q1 Setup'!$G$4),1),0)</f>
        <v>0</v>
      </c>
      <c r="P60" s="38" t="str">
        <f t="shared" si="29"/>
        <v/>
      </c>
    </row>
    <row r="61" spans="2:17" ht="18.75" customHeight="1" x14ac:dyDescent="0.2">
      <c r="B61" s="31">
        <v>46185</v>
      </c>
      <c r="C61" s="39" t="str">
        <f>'Q1 Setup'!$C$12</f>
        <v>Rep 6</v>
      </c>
      <c r="D61" s="33"/>
      <c r="E61" s="25"/>
      <c r="F61" s="40">
        <f t="shared" si="24"/>
        <v>0</v>
      </c>
      <c r="G61" s="40" t="str">
        <f t="shared" si="25"/>
        <v/>
      </c>
      <c r="H61" s="41" t="str">
        <f t="shared" si="26"/>
        <v/>
      </c>
      <c r="I61" s="36"/>
      <c r="J61" s="42">
        <f t="shared" si="27"/>
        <v>0</v>
      </c>
      <c r="K61" s="41" t="str">
        <f t="shared" si="28"/>
        <v/>
      </c>
      <c r="L61" s="25"/>
      <c r="M61" s="25"/>
      <c r="N61" s="26"/>
      <c r="O61" s="29">
        <f>IFERROR(('Q1 Setup'!$D$12-'Q1 Setup'!$E$12+SUMIFS($N$4:$N60,$C$4:$C60,'Q1 Setup'!$C$12)-SUMIFS($N$4:$N60,$C$4:$C60,'Q1 Setup'!$C$12,$B$4:$B60,"&lt;"&amp;$B61))/IFERROR(NETWORKDAYS($B61,'Q1 Setup'!$G$4),1),0)</f>
        <v>0</v>
      </c>
      <c r="P61" s="43" t="str">
        <f t="shared" si="29"/>
        <v/>
      </c>
    </row>
    <row r="62" spans="2:17" ht="18.75" customHeight="1" x14ac:dyDescent="0.2">
      <c r="B62" s="31">
        <v>46185</v>
      </c>
      <c r="C62" s="32" t="str">
        <f>'Q1 Setup'!$C$13</f>
        <v>Rep 7</v>
      </c>
      <c r="D62" s="33"/>
      <c r="E62" s="25"/>
      <c r="F62" s="34">
        <f t="shared" si="24"/>
        <v>0</v>
      </c>
      <c r="G62" s="34" t="str">
        <f t="shared" si="25"/>
        <v/>
      </c>
      <c r="H62" s="35" t="str">
        <f t="shared" si="26"/>
        <v/>
      </c>
      <c r="I62" s="36"/>
      <c r="J62" s="37">
        <f t="shared" si="27"/>
        <v>0</v>
      </c>
      <c r="K62" s="35" t="str">
        <f t="shared" si="28"/>
        <v/>
      </c>
      <c r="L62" s="25"/>
      <c r="M62" s="25"/>
      <c r="N62" s="26"/>
      <c r="O62" s="29">
        <f>IFERROR(('Q1 Setup'!$D$13-'Q1 Setup'!$E$13+SUMIFS($N$4:$N61,$C$4:$C61,'Q1 Setup'!$C$13)-SUMIFS($N$4:$N61,$C$4:$C61,'Q1 Setup'!$C$13,$B$4:$B61,"&lt;"&amp;$B62))/IFERROR(NETWORKDAYS($B62,'Q1 Setup'!$G$4),1),0)</f>
        <v>0</v>
      </c>
      <c r="P62" s="38" t="str">
        <f t="shared" si="29"/>
        <v/>
      </c>
    </row>
    <row r="63" spans="2:17" ht="18.75" customHeight="1" x14ac:dyDescent="0.2">
      <c r="B63" s="31">
        <v>46185</v>
      </c>
      <c r="C63" s="39" t="str">
        <f>'Q1 Setup'!$C$14</f>
        <v>Rep 8</v>
      </c>
      <c r="D63" s="33"/>
      <c r="E63" s="25"/>
      <c r="F63" s="40">
        <f t="shared" si="24"/>
        <v>0</v>
      </c>
      <c r="G63" s="40" t="str">
        <f t="shared" si="25"/>
        <v/>
      </c>
      <c r="H63" s="41" t="str">
        <f t="shared" si="26"/>
        <v/>
      </c>
      <c r="I63" s="36"/>
      <c r="J63" s="42">
        <f t="shared" si="27"/>
        <v>0</v>
      </c>
      <c r="K63" s="41" t="str">
        <f t="shared" si="28"/>
        <v/>
      </c>
      <c r="L63" s="25"/>
      <c r="M63" s="25"/>
      <c r="N63" s="26"/>
      <c r="O63" s="29">
        <f>IFERROR(('Q1 Setup'!$D$14-'Q1 Setup'!$E$14+SUMIFS($N$4:$N62,$C$4:$C62,'Q1 Setup'!$C$14)-SUMIFS($N$4:$N62,$C$4:$C62,'Q1 Setup'!$C$14,$B$4:$B62,"&lt;"&amp;$B63))/IFERROR(NETWORKDAYS($B63,'Q1 Setup'!$G$4),1),0)</f>
        <v>0</v>
      </c>
      <c r="P63" s="43" t="str">
        <f t="shared" si="29"/>
        <v/>
      </c>
    </row>
    <row r="64" spans="2:17" ht="18.75" customHeight="1" x14ac:dyDescent="0.2">
      <c r="B64" s="31">
        <v>46185</v>
      </c>
      <c r="C64" s="32" t="str">
        <f>'Q1 Setup'!$C$15</f>
        <v>Rep 9</v>
      </c>
      <c r="D64" s="33"/>
      <c r="E64" s="25"/>
      <c r="F64" s="34">
        <f t="shared" si="24"/>
        <v>0</v>
      </c>
      <c r="G64" s="34" t="str">
        <f t="shared" si="25"/>
        <v/>
      </c>
      <c r="H64" s="35" t="str">
        <f t="shared" si="26"/>
        <v/>
      </c>
      <c r="I64" s="36"/>
      <c r="J64" s="37">
        <f t="shared" si="27"/>
        <v>0</v>
      </c>
      <c r="K64" s="35" t="str">
        <f t="shared" si="28"/>
        <v/>
      </c>
      <c r="L64" s="25"/>
      <c r="M64" s="25"/>
      <c r="N64" s="26"/>
      <c r="O64" s="29">
        <f>IFERROR(('Q1 Setup'!$D$15-'Q1 Setup'!$E$15+SUMIFS($N$4:$N63,$C$4:$C63,'Q1 Setup'!$C$15)-SUMIFS($N$4:$N63,$C$4:$C63,'Q1 Setup'!$C$15,$B$4:$B63,"&lt;"&amp;$B64))/IFERROR(NETWORKDAYS($B64,'Q1 Setup'!$G$4),1),0)</f>
        <v>0</v>
      </c>
      <c r="P64" s="38" t="str">
        <f t="shared" si="29"/>
        <v/>
      </c>
    </row>
    <row r="65" spans="2:17" ht="18.75" customHeight="1" x14ac:dyDescent="0.2">
      <c r="B65" s="31">
        <v>46185</v>
      </c>
      <c r="C65" s="39" t="str">
        <f>'Q1 Setup'!$C$16</f>
        <v>Rep 10</v>
      </c>
      <c r="D65" s="33"/>
      <c r="E65" s="25"/>
      <c r="F65" s="40">
        <f t="shared" si="24"/>
        <v>0</v>
      </c>
      <c r="G65" s="40" t="str">
        <f t="shared" si="25"/>
        <v/>
      </c>
      <c r="H65" s="41" t="str">
        <f t="shared" si="26"/>
        <v/>
      </c>
      <c r="I65" s="36"/>
      <c r="J65" s="42">
        <f t="shared" si="27"/>
        <v>0</v>
      </c>
      <c r="K65" s="41" t="str">
        <f t="shared" si="28"/>
        <v/>
      </c>
      <c r="L65" s="25"/>
      <c r="M65" s="25"/>
      <c r="N65" s="26"/>
      <c r="O65" s="29">
        <f>IFERROR(('Q1 Setup'!$D$16-'Q1 Setup'!$E$16+SUMIFS($N$4:$N64,$C$4:$C64,'Q1 Setup'!$C$16)-SUMIFS($N$4:$N64,$C$4:$C64,'Q1 Setup'!$C$16,$B$4:$B64,"&lt;"&amp;$B65))/IFERROR(NETWORKDAYS($B65,'Q1 Setup'!$G$4),1),0)</f>
        <v>0</v>
      </c>
      <c r="P65" s="43" t="str">
        <f t="shared" si="29"/>
        <v/>
      </c>
    </row>
    <row r="66" spans="2:17" ht="18.75" customHeight="1" x14ac:dyDescent="0.2">
      <c r="B66" s="31">
        <v>46185</v>
      </c>
      <c r="C66" s="32">
        <f>'Q1 Setup'!$C$17</f>
        <v>0</v>
      </c>
      <c r="D66" s="33"/>
      <c r="E66" s="25"/>
      <c r="F66" s="34">
        <f t="shared" si="24"/>
        <v>0</v>
      </c>
      <c r="G66" s="34" t="str">
        <f t="shared" si="25"/>
        <v/>
      </c>
      <c r="H66" s="35" t="str">
        <f t="shared" si="26"/>
        <v/>
      </c>
      <c r="I66" s="36"/>
      <c r="J66" s="37">
        <f t="shared" si="27"/>
        <v>0</v>
      </c>
      <c r="K66" s="35" t="str">
        <f t="shared" si="28"/>
        <v/>
      </c>
      <c r="L66" s="25"/>
      <c r="M66" s="25"/>
      <c r="N66" s="26"/>
      <c r="O66" s="29">
        <f>IFERROR(('Q1 Setup'!$D$17-'Q1 Setup'!$E$17+SUMIFS($N$4:$N65,$C$4:$C65,'Q1 Setup'!$C$17)-SUMIFS($N$4:$N65,$C$4:$C65,'Q1 Setup'!$C$17,$B$4:$B65,"&lt;"&amp;$B66))/IFERROR(NETWORKDAYS($B66,'Q1 Setup'!$G$4),1),0)</f>
        <v>0</v>
      </c>
      <c r="P66" s="38" t="str">
        <f t="shared" si="29"/>
        <v/>
      </c>
    </row>
    <row r="67" spans="2:17" ht="18.75" customHeight="1" x14ac:dyDescent="0.2">
      <c r="B67" s="31">
        <v>46185</v>
      </c>
      <c r="C67" s="39">
        <f>'Q1 Setup'!$C$18</f>
        <v>0</v>
      </c>
      <c r="D67" s="33"/>
      <c r="E67" s="25"/>
      <c r="F67" s="40">
        <f t="shared" si="24"/>
        <v>0</v>
      </c>
      <c r="G67" s="40" t="str">
        <f t="shared" si="25"/>
        <v/>
      </c>
      <c r="H67" s="41" t="str">
        <f t="shared" si="26"/>
        <v/>
      </c>
      <c r="I67" s="36"/>
      <c r="J67" s="42">
        <f t="shared" si="27"/>
        <v>0</v>
      </c>
      <c r="K67" s="41" t="str">
        <f t="shared" si="28"/>
        <v/>
      </c>
      <c r="L67" s="25"/>
      <c r="M67" s="25"/>
      <c r="N67" s="26"/>
      <c r="O67" s="29">
        <f>IFERROR(('Q1 Setup'!$D$18-'Q1 Setup'!$E$18+SUMIFS($N$4:$N66,$C$4:$C66,'Q1 Setup'!$C$18)-SUMIFS($N$4:$N66,$C$4:$C66,'Q1 Setup'!$C$18,$B$4:$B66,"&lt;"&amp;$B67))/IFERROR(NETWORKDAYS($B67,'Q1 Setup'!$G$4),1),0)</f>
        <v>0</v>
      </c>
      <c r="P67" s="43" t="str">
        <f t="shared" si="29"/>
        <v/>
      </c>
    </row>
    <row r="68" spans="2:17" ht="4.5" customHeight="1" x14ac:dyDescent="0.2"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  <row r="69" spans="2:17" ht="18.75" customHeight="1" x14ac:dyDescent="0.2">
      <c r="B69" s="31">
        <v>46188</v>
      </c>
      <c r="C69" s="32" t="str">
        <f>'Q1 Setup'!$C$7</f>
        <v>Rep 1</v>
      </c>
      <c r="D69" s="33"/>
      <c r="E69" s="25"/>
      <c r="F69" s="34">
        <f t="shared" ref="F69:F80" si="30">IFERROR(D69*7.5,"")</f>
        <v>0</v>
      </c>
      <c r="G69" s="34" t="str">
        <f t="shared" ref="G69:G80" si="31">IFERROR(E69/D69,"")</f>
        <v/>
      </c>
      <c r="H69" s="35" t="str">
        <f t="shared" ref="H69:H80" si="32">IFERROR(E69/F69,"")</f>
        <v/>
      </c>
      <c r="I69" s="36"/>
      <c r="J69" s="37">
        <f t="shared" ref="J69:J80" si="33">IFERROR(D69*0.375/24,"")</f>
        <v>0</v>
      </c>
      <c r="K69" s="35" t="str">
        <f t="shared" ref="K69:K80" si="34">IFERROR(I69/J69,"")</f>
        <v/>
      </c>
      <c r="L69" s="25"/>
      <c r="M69" s="25"/>
      <c r="N69" s="26"/>
      <c r="O69" s="29">
        <f>IFERROR(('Q1 Setup'!$D$7-'Q1 Setup'!$E$7+SUMIFS($N$4:$N68,$C$4:$C68,'Q1 Setup'!$C$7)-SUMIFS($N$4:$N68,$C$4:$C68,'Q1 Setup'!$C$7,$B$4:$B68,"&lt;"&amp;$B69))/IFERROR(NETWORKDAYS($B69,'Q1 Setup'!$G$4),1),0)</f>
        <v>0</v>
      </c>
      <c r="P69" s="38" t="str">
        <f t="shared" ref="P69:P80" si="35">IFERROR(N69/O69,"")</f>
        <v/>
      </c>
    </row>
    <row r="70" spans="2:17" ht="18.75" customHeight="1" x14ac:dyDescent="0.2">
      <c r="B70" s="31">
        <v>46188</v>
      </c>
      <c r="C70" s="39" t="str">
        <f>'Q1 Setup'!$C$8</f>
        <v>Rep 2</v>
      </c>
      <c r="D70" s="33"/>
      <c r="E70" s="25"/>
      <c r="F70" s="40">
        <f t="shared" si="30"/>
        <v>0</v>
      </c>
      <c r="G70" s="40" t="str">
        <f t="shared" si="31"/>
        <v/>
      </c>
      <c r="H70" s="41" t="str">
        <f t="shared" si="32"/>
        <v/>
      </c>
      <c r="I70" s="36"/>
      <c r="J70" s="42">
        <f t="shared" si="33"/>
        <v>0</v>
      </c>
      <c r="K70" s="41" t="str">
        <f t="shared" si="34"/>
        <v/>
      </c>
      <c r="L70" s="25"/>
      <c r="M70" s="25"/>
      <c r="N70" s="26"/>
      <c r="O70" s="29">
        <f>IFERROR(('Q1 Setup'!$D$8-'Q1 Setup'!$E$8+SUMIFS($N$4:$N69,$C$4:$C69,'Q1 Setup'!$C$8)-SUMIFS($N$4:$N69,$C$4:$C69,'Q1 Setup'!$C$8,$B$4:$B69,"&lt;"&amp;$B70))/IFERROR(NETWORKDAYS($B70,'Q1 Setup'!$G$4),1),0)</f>
        <v>0</v>
      </c>
      <c r="P70" s="43" t="str">
        <f t="shared" si="35"/>
        <v/>
      </c>
    </row>
    <row r="71" spans="2:17" ht="18.75" customHeight="1" x14ac:dyDescent="0.2">
      <c r="B71" s="31">
        <v>46188</v>
      </c>
      <c r="C71" s="32" t="str">
        <f>'Q1 Setup'!$C$9</f>
        <v>Rep 3</v>
      </c>
      <c r="D71" s="33"/>
      <c r="E71" s="25"/>
      <c r="F71" s="34">
        <f t="shared" si="30"/>
        <v>0</v>
      </c>
      <c r="G71" s="34" t="str">
        <f t="shared" si="31"/>
        <v/>
      </c>
      <c r="H71" s="35" t="str">
        <f t="shared" si="32"/>
        <v/>
      </c>
      <c r="I71" s="36"/>
      <c r="J71" s="37">
        <f t="shared" si="33"/>
        <v>0</v>
      </c>
      <c r="K71" s="35" t="str">
        <f t="shared" si="34"/>
        <v/>
      </c>
      <c r="L71" s="25"/>
      <c r="M71" s="25"/>
      <c r="N71" s="26"/>
      <c r="O71" s="29">
        <f>IFERROR(('Q1 Setup'!$D$9-'Q1 Setup'!$E$9+SUMIFS($N$4:$N70,$C$4:$C70,'Q1 Setup'!$C$9)-SUMIFS($N$4:$N70,$C$4:$C70,'Q1 Setup'!$C$9,$B$4:$B70,"&lt;"&amp;$B71))/IFERROR(NETWORKDAYS($B71,'Q1 Setup'!$G$4),1),0)</f>
        <v>0</v>
      </c>
      <c r="P71" s="38" t="str">
        <f t="shared" si="35"/>
        <v/>
      </c>
    </row>
    <row r="72" spans="2:17" ht="18.75" customHeight="1" x14ac:dyDescent="0.2">
      <c r="B72" s="31">
        <v>46188</v>
      </c>
      <c r="C72" s="39" t="str">
        <f>'Q1 Setup'!$C$10</f>
        <v>Rep 4</v>
      </c>
      <c r="D72" s="33"/>
      <c r="E72" s="25"/>
      <c r="F72" s="40">
        <f t="shared" si="30"/>
        <v>0</v>
      </c>
      <c r="G72" s="40" t="str">
        <f t="shared" si="31"/>
        <v/>
      </c>
      <c r="H72" s="41" t="str">
        <f t="shared" si="32"/>
        <v/>
      </c>
      <c r="I72" s="36"/>
      <c r="J72" s="42">
        <f t="shared" si="33"/>
        <v>0</v>
      </c>
      <c r="K72" s="41" t="str">
        <f t="shared" si="34"/>
        <v/>
      </c>
      <c r="L72" s="25"/>
      <c r="M72" s="25"/>
      <c r="N72" s="26"/>
      <c r="O72" s="29">
        <f>IFERROR(('Q1 Setup'!$D$10-'Q1 Setup'!$E$10+SUMIFS($N$4:$N71,$C$4:$C71,'Q1 Setup'!$C$10)-SUMIFS($N$4:$N71,$C$4:$C71,'Q1 Setup'!$C$10,$B$4:$B71,"&lt;"&amp;$B72))/IFERROR(NETWORKDAYS($B72,'Q1 Setup'!$G$4),1),0)</f>
        <v>0</v>
      </c>
      <c r="P72" s="43" t="str">
        <f t="shared" si="35"/>
        <v/>
      </c>
    </row>
    <row r="73" spans="2:17" ht="18.75" customHeight="1" x14ac:dyDescent="0.2">
      <c r="B73" s="31">
        <v>46188</v>
      </c>
      <c r="C73" s="32" t="str">
        <f>'Q1 Setup'!$C$11</f>
        <v>Rep 5</v>
      </c>
      <c r="D73" s="33"/>
      <c r="E73" s="25"/>
      <c r="F73" s="34">
        <f t="shared" si="30"/>
        <v>0</v>
      </c>
      <c r="G73" s="34" t="str">
        <f t="shared" si="31"/>
        <v/>
      </c>
      <c r="H73" s="35" t="str">
        <f t="shared" si="32"/>
        <v/>
      </c>
      <c r="I73" s="36"/>
      <c r="J73" s="37">
        <f t="shared" si="33"/>
        <v>0</v>
      </c>
      <c r="K73" s="35" t="str">
        <f t="shared" si="34"/>
        <v/>
      </c>
      <c r="L73" s="25"/>
      <c r="M73" s="25"/>
      <c r="N73" s="26"/>
      <c r="O73" s="29">
        <f>IFERROR(('Q1 Setup'!$D$11-'Q1 Setup'!$E$11+SUMIFS($N$4:$N72,$C$4:$C72,'Q1 Setup'!$C$11)-SUMIFS($N$4:$N72,$C$4:$C72,'Q1 Setup'!$C$11,$B$4:$B72,"&lt;"&amp;$B73))/IFERROR(NETWORKDAYS($B73,'Q1 Setup'!$G$4),1),0)</f>
        <v>0</v>
      </c>
      <c r="P73" s="38" t="str">
        <f t="shared" si="35"/>
        <v/>
      </c>
    </row>
    <row r="74" spans="2:17" ht="18.75" customHeight="1" x14ac:dyDescent="0.2">
      <c r="B74" s="31">
        <v>46188</v>
      </c>
      <c r="C74" s="39" t="str">
        <f>'Q1 Setup'!$C$12</f>
        <v>Rep 6</v>
      </c>
      <c r="D74" s="33"/>
      <c r="E74" s="25"/>
      <c r="F74" s="40">
        <f t="shared" si="30"/>
        <v>0</v>
      </c>
      <c r="G74" s="40" t="str">
        <f t="shared" si="31"/>
        <v/>
      </c>
      <c r="H74" s="41" t="str">
        <f t="shared" si="32"/>
        <v/>
      </c>
      <c r="I74" s="36"/>
      <c r="J74" s="42">
        <f t="shared" si="33"/>
        <v>0</v>
      </c>
      <c r="K74" s="41" t="str">
        <f t="shared" si="34"/>
        <v/>
      </c>
      <c r="L74" s="25"/>
      <c r="M74" s="25"/>
      <c r="N74" s="26"/>
      <c r="O74" s="29">
        <f>IFERROR(('Q1 Setup'!$D$12-'Q1 Setup'!$E$12+SUMIFS($N$4:$N73,$C$4:$C73,'Q1 Setup'!$C$12)-SUMIFS($N$4:$N73,$C$4:$C73,'Q1 Setup'!$C$12,$B$4:$B73,"&lt;"&amp;$B74))/IFERROR(NETWORKDAYS($B74,'Q1 Setup'!$G$4),1),0)</f>
        <v>0</v>
      </c>
      <c r="P74" s="43" t="str">
        <f t="shared" si="35"/>
        <v/>
      </c>
    </row>
    <row r="75" spans="2:17" ht="18.75" customHeight="1" x14ac:dyDescent="0.2">
      <c r="B75" s="31">
        <v>46188</v>
      </c>
      <c r="C75" s="32" t="str">
        <f>'Q1 Setup'!$C$13</f>
        <v>Rep 7</v>
      </c>
      <c r="D75" s="33"/>
      <c r="E75" s="25"/>
      <c r="F75" s="34">
        <f t="shared" si="30"/>
        <v>0</v>
      </c>
      <c r="G75" s="34" t="str">
        <f t="shared" si="31"/>
        <v/>
      </c>
      <c r="H75" s="35" t="str">
        <f t="shared" si="32"/>
        <v/>
      </c>
      <c r="I75" s="36"/>
      <c r="J75" s="37">
        <f t="shared" si="33"/>
        <v>0</v>
      </c>
      <c r="K75" s="35" t="str">
        <f t="shared" si="34"/>
        <v/>
      </c>
      <c r="L75" s="25"/>
      <c r="M75" s="25"/>
      <c r="N75" s="26"/>
      <c r="O75" s="29">
        <f>IFERROR(('Q1 Setup'!$D$13-'Q1 Setup'!$E$13+SUMIFS($N$4:$N74,$C$4:$C74,'Q1 Setup'!$C$13)-SUMIFS($N$4:$N74,$C$4:$C74,'Q1 Setup'!$C$13,$B$4:$B74,"&lt;"&amp;$B75))/IFERROR(NETWORKDAYS($B75,'Q1 Setup'!$G$4),1),0)</f>
        <v>0</v>
      </c>
      <c r="P75" s="38" t="str">
        <f t="shared" si="35"/>
        <v/>
      </c>
    </row>
    <row r="76" spans="2:17" ht="18.75" customHeight="1" x14ac:dyDescent="0.2">
      <c r="B76" s="31">
        <v>46188</v>
      </c>
      <c r="C76" s="39" t="str">
        <f>'Q1 Setup'!$C$14</f>
        <v>Rep 8</v>
      </c>
      <c r="D76" s="33"/>
      <c r="E76" s="25"/>
      <c r="F76" s="40">
        <f t="shared" si="30"/>
        <v>0</v>
      </c>
      <c r="G76" s="40" t="str">
        <f t="shared" si="31"/>
        <v/>
      </c>
      <c r="H76" s="41" t="str">
        <f t="shared" si="32"/>
        <v/>
      </c>
      <c r="I76" s="36"/>
      <c r="J76" s="42">
        <f t="shared" si="33"/>
        <v>0</v>
      </c>
      <c r="K76" s="41" t="str">
        <f t="shared" si="34"/>
        <v/>
      </c>
      <c r="L76" s="25"/>
      <c r="M76" s="25"/>
      <c r="N76" s="26"/>
      <c r="O76" s="29">
        <f>IFERROR(('Q1 Setup'!$D$14-'Q1 Setup'!$E$14+SUMIFS($N$4:$N75,$C$4:$C75,'Q1 Setup'!$C$14)-SUMIFS($N$4:$N75,$C$4:$C75,'Q1 Setup'!$C$14,$B$4:$B75,"&lt;"&amp;$B76))/IFERROR(NETWORKDAYS($B76,'Q1 Setup'!$G$4),1),0)</f>
        <v>0</v>
      </c>
      <c r="P76" s="43" t="str">
        <f t="shared" si="35"/>
        <v/>
      </c>
    </row>
    <row r="77" spans="2:17" ht="18.75" customHeight="1" x14ac:dyDescent="0.2">
      <c r="B77" s="31">
        <v>46188</v>
      </c>
      <c r="C77" s="32" t="str">
        <f>'Q1 Setup'!$C$15</f>
        <v>Rep 9</v>
      </c>
      <c r="D77" s="33"/>
      <c r="E77" s="25"/>
      <c r="F77" s="34">
        <f t="shared" si="30"/>
        <v>0</v>
      </c>
      <c r="G77" s="34" t="str">
        <f t="shared" si="31"/>
        <v/>
      </c>
      <c r="H77" s="35" t="str">
        <f t="shared" si="32"/>
        <v/>
      </c>
      <c r="I77" s="36"/>
      <c r="J77" s="37">
        <f t="shared" si="33"/>
        <v>0</v>
      </c>
      <c r="K77" s="35" t="str">
        <f t="shared" si="34"/>
        <v/>
      </c>
      <c r="L77" s="25"/>
      <c r="M77" s="25"/>
      <c r="N77" s="26"/>
      <c r="O77" s="29">
        <f>IFERROR(('Q1 Setup'!$D$15-'Q1 Setup'!$E$15+SUMIFS($N$4:$N76,$C$4:$C76,'Q1 Setup'!$C$15)-SUMIFS($N$4:$N76,$C$4:$C76,'Q1 Setup'!$C$15,$B$4:$B76,"&lt;"&amp;$B77))/IFERROR(NETWORKDAYS($B77,'Q1 Setup'!$G$4),1),0)</f>
        <v>0</v>
      </c>
      <c r="P77" s="38" t="str">
        <f t="shared" si="35"/>
        <v/>
      </c>
    </row>
    <row r="78" spans="2:17" ht="18.75" customHeight="1" x14ac:dyDescent="0.2">
      <c r="B78" s="31">
        <v>46188</v>
      </c>
      <c r="C78" s="39" t="str">
        <f>'Q1 Setup'!$C$16</f>
        <v>Rep 10</v>
      </c>
      <c r="D78" s="33"/>
      <c r="E78" s="25"/>
      <c r="F78" s="40">
        <f t="shared" si="30"/>
        <v>0</v>
      </c>
      <c r="G78" s="40" t="str">
        <f t="shared" si="31"/>
        <v/>
      </c>
      <c r="H78" s="41" t="str">
        <f t="shared" si="32"/>
        <v/>
      </c>
      <c r="I78" s="36"/>
      <c r="J78" s="42">
        <f t="shared" si="33"/>
        <v>0</v>
      </c>
      <c r="K78" s="41" t="str">
        <f t="shared" si="34"/>
        <v/>
      </c>
      <c r="L78" s="25"/>
      <c r="M78" s="25"/>
      <c r="N78" s="26"/>
      <c r="O78" s="29">
        <f>IFERROR(('Q1 Setup'!$D$16-'Q1 Setup'!$E$16+SUMIFS($N$4:$N77,$C$4:$C77,'Q1 Setup'!$C$16)-SUMIFS($N$4:$N77,$C$4:$C77,'Q1 Setup'!$C$16,$B$4:$B77,"&lt;"&amp;$B78))/IFERROR(NETWORKDAYS($B78,'Q1 Setup'!$G$4),1),0)</f>
        <v>0</v>
      </c>
      <c r="P78" s="43" t="str">
        <f t="shared" si="35"/>
        <v/>
      </c>
    </row>
    <row r="79" spans="2:17" ht="18.75" customHeight="1" x14ac:dyDescent="0.2">
      <c r="B79" s="31">
        <v>46188</v>
      </c>
      <c r="C79" s="32">
        <f>'Q1 Setup'!$C$17</f>
        <v>0</v>
      </c>
      <c r="D79" s="33"/>
      <c r="E79" s="25"/>
      <c r="F79" s="34">
        <f t="shared" si="30"/>
        <v>0</v>
      </c>
      <c r="G79" s="34" t="str">
        <f t="shared" si="31"/>
        <v/>
      </c>
      <c r="H79" s="35" t="str">
        <f t="shared" si="32"/>
        <v/>
      </c>
      <c r="I79" s="36"/>
      <c r="J79" s="37">
        <f t="shared" si="33"/>
        <v>0</v>
      </c>
      <c r="K79" s="35" t="str">
        <f t="shared" si="34"/>
        <v/>
      </c>
      <c r="L79" s="25"/>
      <c r="M79" s="25"/>
      <c r="N79" s="26"/>
      <c r="O79" s="29">
        <f>IFERROR(('Q1 Setup'!$D$17-'Q1 Setup'!$E$17+SUMIFS($N$4:$N78,$C$4:$C78,'Q1 Setup'!$C$17)-SUMIFS($N$4:$N78,$C$4:$C78,'Q1 Setup'!$C$17,$B$4:$B78,"&lt;"&amp;$B79))/IFERROR(NETWORKDAYS($B79,'Q1 Setup'!$G$4),1),0)</f>
        <v>0</v>
      </c>
      <c r="P79" s="38" t="str">
        <f t="shared" si="35"/>
        <v/>
      </c>
    </row>
    <row r="80" spans="2:17" ht="18.75" customHeight="1" x14ac:dyDescent="0.2">
      <c r="B80" s="31">
        <v>46188</v>
      </c>
      <c r="C80" s="39">
        <f>'Q1 Setup'!$C$18</f>
        <v>0</v>
      </c>
      <c r="D80" s="33"/>
      <c r="E80" s="25"/>
      <c r="F80" s="40">
        <f t="shared" si="30"/>
        <v>0</v>
      </c>
      <c r="G80" s="40" t="str">
        <f t="shared" si="31"/>
        <v/>
      </c>
      <c r="H80" s="41" t="str">
        <f t="shared" si="32"/>
        <v/>
      </c>
      <c r="I80" s="36"/>
      <c r="J80" s="42">
        <f t="shared" si="33"/>
        <v>0</v>
      </c>
      <c r="K80" s="41" t="str">
        <f t="shared" si="34"/>
        <v/>
      </c>
      <c r="L80" s="25"/>
      <c r="M80" s="25"/>
      <c r="N80" s="26"/>
      <c r="O80" s="29">
        <f>IFERROR(('Q1 Setup'!$D$18-'Q1 Setup'!$E$18+SUMIFS($N$4:$N79,$C$4:$C79,'Q1 Setup'!$C$18)-SUMIFS($N$4:$N79,$C$4:$C79,'Q1 Setup'!$C$18,$B$4:$B79,"&lt;"&amp;$B80))/IFERROR(NETWORKDAYS($B80,'Q1 Setup'!$G$4),1),0)</f>
        <v>0</v>
      </c>
      <c r="P80" s="43" t="str">
        <f t="shared" si="35"/>
        <v/>
      </c>
    </row>
    <row r="81" spans="2:17" ht="4.5" customHeight="1" x14ac:dyDescent="0.2"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</row>
    <row r="82" spans="2:17" ht="18.75" customHeight="1" x14ac:dyDescent="0.2">
      <c r="B82" s="31">
        <v>46189</v>
      </c>
      <c r="C82" s="32" t="str">
        <f>'Q1 Setup'!$C$7</f>
        <v>Rep 1</v>
      </c>
      <c r="D82" s="33"/>
      <c r="E82" s="25"/>
      <c r="F82" s="34">
        <f t="shared" ref="F82:F93" si="36">IFERROR(D82*7.5,"")</f>
        <v>0</v>
      </c>
      <c r="G82" s="34" t="str">
        <f t="shared" ref="G82:G93" si="37">IFERROR(E82/D82,"")</f>
        <v/>
      </c>
      <c r="H82" s="35" t="str">
        <f t="shared" ref="H82:H93" si="38">IFERROR(E82/F82,"")</f>
        <v/>
      </c>
      <c r="I82" s="36"/>
      <c r="J82" s="37">
        <f t="shared" ref="J82:J93" si="39">IFERROR(D82*0.375/24,"")</f>
        <v>0</v>
      </c>
      <c r="K82" s="35" t="str">
        <f t="shared" ref="K82:K93" si="40">IFERROR(I82/J82,"")</f>
        <v/>
      </c>
      <c r="L82" s="25"/>
      <c r="M82" s="25"/>
      <c r="N82" s="26"/>
      <c r="O82" s="29">
        <f>IFERROR(('Q1 Setup'!$D$7-'Q1 Setup'!$E$7+SUMIFS($N$4:$N81,$C$4:$C81,'Q1 Setup'!$C$7)-SUMIFS($N$4:$N81,$C$4:$C81,'Q1 Setup'!$C$7,$B$4:$B81,"&lt;"&amp;$B82))/IFERROR(NETWORKDAYS($B82,'Q1 Setup'!$G$4),1),0)</f>
        <v>0</v>
      </c>
      <c r="P82" s="38" t="str">
        <f t="shared" ref="P82:P93" si="41">IFERROR(N82/O82,"")</f>
        <v/>
      </c>
    </row>
    <row r="83" spans="2:17" ht="18.75" customHeight="1" x14ac:dyDescent="0.2">
      <c r="B83" s="31">
        <v>46189</v>
      </c>
      <c r="C83" s="39" t="str">
        <f>'Q1 Setup'!$C$8</f>
        <v>Rep 2</v>
      </c>
      <c r="D83" s="33"/>
      <c r="E83" s="25"/>
      <c r="F83" s="40">
        <f t="shared" si="36"/>
        <v>0</v>
      </c>
      <c r="G83" s="40" t="str">
        <f t="shared" si="37"/>
        <v/>
      </c>
      <c r="H83" s="41" t="str">
        <f t="shared" si="38"/>
        <v/>
      </c>
      <c r="I83" s="36"/>
      <c r="J83" s="42">
        <f t="shared" si="39"/>
        <v>0</v>
      </c>
      <c r="K83" s="41" t="str">
        <f t="shared" si="40"/>
        <v/>
      </c>
      <c r="L83" s="25"/>
      <c r="M83" s="25"/>
      <c r="N83" s="26"/>
      <c r="O83" s="29">
        <f>IFERROR(('Q1 Setup'!$D$8-'Q1 Setup'!$E$8+SUMIFS($N$4:$N82,$C$4:$C82,'Q1 Setup'!$C$8)-SUMIFS($N$4:$N82,$C$4:$C82,'Q1 Setup'!$C$8,$B$4:$B82,"&lt;"&amp;$B83))/IFERROR(NETWORKDAYS($B83,'Q1 Setup'!$G$4),1),0)</f>
        <v>0</v>
      </c>
      <c r="P83" s="43" t="str">
        <f t="shared" si="41"/>
        <v/>
      </c>
    </row>
    <row r="84" spans="2:17" ht="18.75" customHeight="1" x14ac:dyDescent="0.2">
      <c r="B84" s="31">
        <v>46189</v>
      </c>
      <c r="C84" s="32" t="str">
        <f>'Q1 Setup'!$C$9</f>
        <v>Rep 3</v>
      </c>
      <c r="D84" s="33"/>
      <c r="E84" s="25"/>
      <c r="F84" s="34">
        <f t="shared" si="36"/>
        <v>0</v>
      </c>
      <c r="G84" s="34" t="str">
        <f t="shared" si="37"/>
        <v/>
      </c>
      <c r="H84" s="35" t="str">
        <f t="shared" si="38"/>
        <v/>
      </c>
      <c r="I84" s="36"/>
      <c r="J84" s="37">
        <f t="shared" si="39"/>
        <v>0</v>
      </c>
      <c r="K84" s="35" t="str">
        <f t="shared" si="40"/>
        <v/>
      </c>
      <c r="L84" s="25"/>
      <c r="M84" s="25"/>
      <c r="N84" s="26"/>
      <c r="O84" s="29">
        <f>IFERROR(('Q1 Setup'!$D$9-'Q1 Setup'!$E$9+SUMIFS($N$4:$N83,$C$4:$C83,'Q1 Setup'!$C$9)-SUMIFS($N$4:$N83,$C$4:$C83,'Q1 Setup'!$C$9,$B$4:$B83,"&lt;"&amp;$B84))/IFERROR(NETWORKDAYS($B84,'Q1 Setup'!$G$4),1),0)</f>
        <v>0</v>
      </c>
      <c r="P84" s="38" t="str">
        <f t="shared" si="41"/>
        <v/>
      </c>
    </row>
    <row r="85" spans="2:17" ht="18.75" customHeight="1" x14ac:dyDescent="0.2">
      <c r="B85" s="31">
        <v>46189</v>
      </c>
      <c r="C85" s="39" t="str">
        <f>'Q1 Setup'!$C$10</f>
        <v>Rep 4</v>
      </c>
      <c r="D85" s="33"/>
      <c r="E85" s="25"/>
      <c r="F85" s="40">
        <f t="shared" si="36"/>
        <v>0</v>
      </c>
      <c r="G85" s="40" t="str">
        <f t="shared" si="37"/>
        <v/>
      </c>
      <c r="H85" s="41" t="str">
        <f t="shared" si="38"/>
        <v/>
      </c>
      <c r="I85" s="36"/>
      <c r="J85" s="42">
        <f t="shared" si="39"/>
        <v>0</v>
      </c>
      <c r="K85" s="41" t="str">
        <f t="shared" si="40"/>
        <v/>
      </c>
      <c r="L85" s="25"/>
      <c r="M85" s="25"/>
      <c r="N85" s="26"/>
      <c r="O85" s="29">
        <f>IFERROR(('Q1 Setup'!$D$10-'Q1 Setup'!$E$10+SUMIFS($N$4:$N84,$C$4:$C84,'Q1 Setup'!$C$10)-SUMIFS($N$4:$N84,$C$4:$C84,'Q1 Setup'!$C$10,$B$4:$B84,"&lt;"&amp;$B85))/IFERROR(NETWORKDAYS($B85,'Q1 Setup'!$G$4),1),0)</f>
        <v>0</v>
      </c>
      <c r="P85" s="43" t="str">
        <f t="shared" si="41"/>
        <v/>
      </c>
    </row>
    <row r="86" spans="2:17" ht="18.75" customHeight="1" x14ac:dyDescent="0.2">
      <c r="B86" s="31">
        <v>46189</v>
      </c>
      <c r="C86" s="32" t="str">
        <f>'Q1 Setup'!$C$11</f>
        <v>Rep 5</v>
      </c>
      <c r="D86" s="33"/>
      <c r="E86" s="25"/>
      <c r="F86" s="34">
        <f t="shared" si="36"/>
        <v>0</v>
      </c>
      <c r="G86" s="34" t="str">
        <f t="shared" si="37"/>
        <v/>
      </c>
      <c r="H86" s="35" t="str">
        <f t="shared" si="38"/>
        <v/>
      </c>
      <c r="I86" s="36"/>
      <c r="J86" s="37">
        <f t="shared" si="39"/>
        <v>0</v>
      </c>
      <c r="K86" s="35" t="str">
        <f t="shared" si="40"/>
        <v/>
      </c>
      <c r="L86" s="25"/>
      <c r="M86" s="25"/>
      <c r="N86" s="26"/>
      <c r="O86" s="29">
        <f>IFERROR(('Q1 Setup'!$D$11-'Q1 Setup'!$E$11+SUMIFS($N$4:$N85,$C$4:$C85,'Q1 Setup'!$C$11)-SUMIFS($N$4:$N85,$C$4:$C85,'Q1 Setup'!$C$11,$B$4:$B85,"&lt;"&amp;$B86))/IFERROR(NETWORKDAYS($B86,'Q1 Setup'!$G$4),1),0)</f>
        <v>0</v>
      </c>
      <c r="P86" s="38" t="str">
        <f t="shared" si="41"/>
        <v/>
      </c>
    </row>
    <row r="87" spans="2:17" ht="18.75" customHeight="1" x14ac:dyDescent="0.2">
      <c r="B87" s="31">
        <v>46189</v>
      </c>
      <c r="C87" s="39" t="str">
        <f>'Q1 Setup'!$C$12</f>
        <v>Rep 6</v>
      </c>
      <c r="D87" s="33"/>
      <c r="E87" s="25"/>
      <c r="F87" s="40">
        <f t="shared" si="36"/>
        <v>0</v>
      </c>
      <c r="G87" s="40" t="str">
        <f t="shared" si="37"/>
        <v/>
      </c>
      <c r="H87" s="41" t="str">
        <f t="shared" si="38"/>
        <v/>
      </c>
      <c r="I87" s="36"/>
      <c r="J87" s="42">
        <f t="shared" si="39"/>
        <v>0</v>
      </c>
      <c r="K87" s="41" t="str">
        <f t="shared" si="40"/>
        <v/>
      </c>
      <c r="L87" s="25"/>
      <c r="M87" s="25"/>
      <c r="N87" s="26"/>
      <c r="O87" s="29">
        <f>IFERROR(('Q1 Setup'!$D$12-'Q1 Setup'!$E$12+SUMIFS($N$4:$N86,$C$4:$C86,'Q1 Setup'!$C$12)-SUMIFS($N$4:$N86,$C$4:$C86,'Q1 Setup'!$C$12,$B$4:$B86,"&lt;"&amp;$B87))/IFERROR(NETWORKDAYS($B87,'Q1 Setup'!$G$4),1),0)</f>
        <v>0</v>
      </c>
      <c r="P87" s="43" t="str">
        <f t="shared" si="41"/>
        <v/>
      </c>
    </row>
    <row r="88" spans="2:17" ht="18.75" customHeight="1" x14ac:dyDescent="0.2">
      <c r="B88" s="31">
        <v>46189</v>
      </c>
      <c r="C88" s="32" t="str">
        <f>'Q1 Setup'!$C$13</f>
        <v>Rep 7</v>
      </c>
      <c r="D88" s="33"/>
      <c r="E88" s="25"/>
      <c r="F88" s="34">
        <f t="shared" si="36"/>
        <v>0</v>
      </c>
      <c r="G88" s="34" t="str">
        <f t="shared" si="37"/>
        <v/>
      </c>
      <c r="H88" s="35" t="str">
        <f t="shared" si="38"/>
        <v/>
      </c>
      <c r="I88" s="36"/>
      <c r="J88" s="37">
        <f t="shared" si="39"/>
        <v>0</v>
      </c>
      <c r="K88" s="35" t="str">
        <f t="shared" si="40"/>
        <v/>
      </c>
      <c r="L88" s="25"/>
      <c r="M88" s="25"/>
      <c r="N88" s="26"/>
      <c r="O88" s="29">
        <f>IFERROR(('Q1 Setup'!$D$13-'Q1 Setup'!$E$13+SUMIFS($N$4:$N87,$C$4:$C87,'Q1 Setup'!$C$13)-SUMIFS($N$4:$N87,$C$4:$C87,'Q1 Setup'!$C$13,$B$4:$B87,"&lt;"&amp;$B88))/IFERROR(NETWORKDAYS($B88,'Q1 Setup'!$G$4),1),0)</f>
        <v>0</v>
      </c>
      <c r="P88" s="38" t="str">
        <f t="shared" si="41"/>
        <v/>
      </c>
    </row>
    <row r="89" spans="2:17" ht="18.75" customHeight="1" x14ac:dyDescent="0.2">
      <c r="B89" s="31">
        <v>46189</v>
      </c>
      <c r="C89" s="39" t="str">
        <f>'Q1 Setup'!$C$14</f>
        <v>Rep 8</v>
      </c>
      <c r="D89" s="33"/>
      <c r="E89" s="25"/>
      <c r="F89" s="40">
        <f t="shared" si="36"/>
        <v>0</v>
      </c>
      <c r="G89" s="40" t="str">
        <f t="shared" si="37"/>
        <v/>
      </c>
      <c r="H89" s="41" t="str">
        <f t="shared" si="38"/>
        <v/>
      </c>
      <c r="I89" s="36"/>
      <c r="J89" s="42">
        <f t="shared" si="39"/>
        <v>0</v>
      </c>
      <c r="K89" s="41" t="str">
        <f t="shared" si="40"/>
        <v/>
      </c>
      <c r="L89" s="25"/>
      <c r="M89" s="25"/>
      <c r="N89" s="26"/>
      <c r="O89" s="29">
        <f>IFERROR(('Q1 Setup'!$D$14-'Q1 Setup'!$E$14+SUMIFS($N$4:$N88,$C$4:$C88,'Q1 Setup'!$C$14)-SUMIFS($N$4:$N88,$C$4:$C88,'Q1 Setup'!$C$14,$B$4:$B88,"&lt;"&amp;$B89))/IFERROR(NETWORKDAYS($B89,'Q1 Setup'!$G$4),1),0)</f>
        <v>0</v>
      </c>
      <c r="P89" s="43" t="str">
        <f t="shared" si="41"/>
        <v/>
      </c>
    </row>
    <row r="90" spans="2:17" ht="18.75" customHeight="1" x14ac:dyDescent="0.2">
      <c r="B90" s="31">
        <v>46189</v>
      </c>
      <c r="C90" s="32" t="str">
        <f>'Q1 Setup'!$C$15</f>
        <v>Rep 9</v>
      </c>
      <c r="D90" s="33"/>
      <c r="E90" s="25"/>
      <c r="F90" s="34">
        <f t="shared" si="36"/>
        <v>0</v>
      </c>
      <c r="G90" s="34" t="str">
        <f t="shared" si="37"/>
        <v/>
      </c>
      <c r="H90" s="35" t="str">
        <f t="shared" si="38"/>
        <v/>
      </c>
      <c r="I90" s="36"/>
      <c r="J90" s="37">
        <f t="shared" si="39"/>
        <v>0</v>
      </c>
      <c r="K90" s="35" t="str">
        <f t="shared" si="40"/>
        <v/>
      </c>
      <c r="L90" s="25"/>
      <c r="M90" s="25"/>
      <c r="N90" s="26"/>
      <c r="O90" s="29">
        <f>IFERROR(('Q1 Setup'!$D$15-'Q1 Setup'!$E$15+SUMIFS($N$4:$N89,$C$4:$C89,'Q1 Setup'!$C$15)-SUMIFS($N$4:$N89,$C$4:$C89,'Q1 Setup'!$C$15,$B$4:$B89,"&lt;"&amp;$B90))/IFERROR(NETWORKDAYS($B90,'Q1 Setup'!$G$4),1),0)</f>
        <v>0</v>
      </c>
      <c r="P90" s="38" t="str">
        <f t="shared" si="41"/>
        <v/>
      </c>
    </row>
    <row r="91" spans="2:17" ht="18.75" customHeight="1" x14ac:dyDescent="0.2">
      <c r="B91" s="31">
        <v>46189</v>
      </c>
      <c r="C91" s="39" t="str">
        <f>'Q1 Setup'!$C$16</f>
        <v>Rep 10</v>
      </c>
      <c r="D91" s="33"/>
      <c r="E91" s="25"/>
      <c r="F91" s="40">
        <f t="shared" si="36"/>
        <v>0</v>
      </c>
      <c r="G91" s="40" t="str">
        <f t="shared" si="37"/>
        <v/>
      </c>
      <c r="H91" s="41" t="str">
        <f t="shared" si="38"/>
        <v/>
      </c>
      <c r="I91" s="36"/>
      <c r="J91" s="42">
        <f t="shared" si="39"/>
        <v>0</v>
      </c>
      <c r="K91" s="41" t="str">
        <f t="shared" si="40"/>
        <v/>
      </c>
      <c r="L91" s="25"/>
      <c r="M91" s="25"/>
      <c r="N91" s="26"/>
      <c r="O91" s="29">
        <f>IFERROR(('Q1 Setup'!$D$16-'Q1 Setup'!$E$16+SUMIFS($N$4:$N90,$C$4:$C90,'Q1 Setup'!$C$16)-SUMIFS($N$4:$N90,$C$4:$C90,'Q1 Setup'!$C$16,$B$4:$B90,"&lt;"&amp;$B91))/IFERROR(NETWORKDAYS($B91,'Q1 Setup'!$G$4),1),0)</f>
        <v>0</v>
      </c>
      <c r="P91" s="43" t="str">
        <f t="shared" si="41"/>
        <v/>
      </c>
    </row>
    <row r="92" spans="2:17" ht="18.75" customHeight="1" x14ac:dyDescent="0.2">
      <c r="B92" s="31">
        <v>46189</v>
      </c>
      <c r="C92" s="32">
        <f>'Q1 Setup'!$C$17</f>
        <v>0</v>
      </c>
      <c r="D92" s="33"/>
      <c r="E92" s="25"/>
      <c r="F92" s="34">
        <f t="shared" si="36"/>
        <v>0</v>
      </c>
      <c r="G92" s="34" t="str">
        <f t="shared" si="37"/>
        <v/>
      </c>
      <c r="H92" s="35" t="str">
        <f t="shared" si="38"/>
        <v/>
      </c>
      <c r="I92" s="36"/>
      <c r="J92" s="37">
        <f t="shared" si="39"/>
        <v>0</v>
      </c>
      <c r="K92" s="35" t="str">
        <f t="shared" si="40"/>
        <v/>
      </c>
      <c r="L92" s="25"/>
      <c r="M92" s="25"/>
      <c r="N92" s="26"/>
      <c r="O92" s="29">
        <f>IFERROR(('Q1 Setup'!$D$17-'Q1 Setup'!$E$17+SUMIFS($N$4:$N91,$C$4:$C91,'Q1 Setup'!$C$17)-SUMIFS($N$4:$N91,$C$4:$C91,'Q1 Setup'!$C$17,$B$4:$B91,"&lt;"&amp;$B92))/IFERROR(NETWORKDAYS($B92,'Q1 Setup'!$G$4),1),0)</f>
        <v>0</v>
      </c>
      <c r="P92" s="38" t="str">
        <f t="shared" si="41"/>
        <v/>
      </c>
    </row>
    <row r="93" spans="2:17" ht="18.75" customHeight="1" x14ac:dyDescent="0.2">
      <c r="B93" s="31">
        <v>46189</v>
      </c>
      <c r="C93" s="39">
        <f>'Q1 Setup'!$C$18</f>
        <v>0</v>
      </c>
      <c r="D93" s="33"/>
      <c r="E93" s="25"/>
      <c r="F93" s="40">
        <f t="shared" si="36"/>
        <v>0</v>
      </c>
      <c r="G93" s="40" t="str">
        <f t="shared" si="37"/>
        <v/>
      </c>
      <c r="H93" s="41" t="str">
        <f t="shared" si="38"/>
        <v/>
      </c>
      <c r="I93" s="36"/>
      <c r="J93" s="42">
        <f t="shared" si="39"/>
        <v>0</v>
      </c>
      <c r="K93" s="41" t="str">
        <f t="shared" si="40"/>
        <v/>
      </c>
      <c r="L93" s="25"/>
      <c r="M93" s="25"/>
      <c r="N93" s="26"/>
      <c r="O93" s="29">
        <f>IFERROR(('Q1 Setup'!$D$18-'Q1 Setup'!$E$18+SUMIFS($N$4:$N92,$C$4:$C92,'Q1 Setup'!$C$18)-SUMIFS($N$4:$N92,$C$4:$C92,'Q1 Setup'!$C$18,$B$4:$B92,"&lt;"&amp;$B93))/IFERROR(NETWORKDAYS($B93,'Q1 Setup'!$G$4),1),0)</f>
        <v>0</v>
      </c>
      <c r="P93" s="43" t="str">
        <f t="shared" si="41"/>
        <v/>
      </c>
    </row>
    <row r="94" spans="2:17" ht="4.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</row>
    <row r="95" spans="2:17" ht="18.75" customHeight="1" x14ac:dyDescent="0.2">
      <c r="B95" s="31">
        <v>46190</v>
      </c>
      <c r="C95" s="32" t="str">
        <f>'Q1 Setup'!$C$7</f>
        <v>Rep 1</v>
      </c>
      <c r="D95" s="33"/>
      <c r="E95" s="25"/>
      <c r="F95" s="34">
        <f t="shared" ref="F95:F106" si="42">IFERROR(D95*7.5,"")</f>
        <v>0</v>
      </c>
      <c r="G95" s="34" t="str">
        <f t="shared" ref="G95:G106" si="43">IFERROR(E95/D95,"")</f>
        <v/>
      </c>
      <c r="H95" s="35" t="str">
        <f t="shared" ref="H95:H106" si="44">IFERROR(E95/F95,"")</f>
        <v/>
      </c>
      <c r="I95" s="36"/>
      <c r="J95" s="37">
        <f t="shared" ref="J95:J106" si="45">IFERROR(D95*0.375/24,"")</f>
        <v>0</v>
      </c>
      <c r="K95" s="35" t="str">
        <f t="shared" ref="K95:K106" si="46">IFERROR(I95/J95,"")</f>
        <v/>
      </c>
      <c r="L95" s="25"/>
      <c r="M95" s="25"/>
      <c r="N95" s="26"/>
      <c r="O95" s="29">
        <f>IFERROR(('Q1 Setup'!$D$7-'Q1 Setup'!$E$7+SUMIFS($N$4:$N94,$C$4:$C94,'Q1 Setup'!$C$7)-SUMIFS($N$4:$N94,$C$4:$C94,'Q1 Setup'!$C$7,$B$4:$B94,"&lt;"&amp;$B95))/IFERROR(NETWORKDAYS($B95,'Q1 Setup'!$G$4),1),0)</f>
        <v>0</v>
      </c>
      <c r="P95" s="38" t="str">
        <f t="shared" ref="P95:P106" si="47">IFERROR(N95/O95,"")</f>
        <v/>
      </c>
    </row>
    <row r="96" spans="2:17" ht="18.75" customHeight="1" x14ac:dyDescent="0.2">
      <c r="B96" s="31">
        <v>46190</v>
      </c>
      <c r="C96" s="39" t="str">
        <f>'Q1 Setup'!$C$8</f>
        <v>Rep 2</v>
      </c>
      <c r="D96" s="33"/>
      <c r="E96" s="25"/>
      <c r="F96" s="40">
        <f t="shared" si="42"/>
        <v>0</v>
      </c>
      <c r="G96" s="40" t="str">
        <f t="shared" si="43"/>
        <v/>
      </c>
      <c r="H96" s="41" t="str">
        <f t="shared" si="44"/>
        <v/>
      </c>
      <c r="I96" s="36"/>
      <c r="J96" s="42">
        <f t="shared" si="45"/>
        <v>0</v>
      </c>
      <c r="K96" s="41" t="str">
        <f t="shared" si="46"/>
        <v/>
      </c>
      <c r="L96" s="25"/>
      <c r="M96" s="25"/>
      <c r="N96" s="26"/>
      <c r="O96" s="29">
        <f>IFERROR(('Q1 Setup'!$D$8-'Q1 Setup'!$E$8+SUMIFS($N$4:$N95,$C$4:$C95,'Q1 Setup'!$C$8)-SUMIFS($N$4:$N95,$C$4:$C95,'Q1 Setup'!$C$8,$B$4:$B95,"&lt;"&amp;$B96))/IFERROR(NETWORKDAYS($B96,'Q1 Setup'!$G$4),1),0)</f>
        <v>0</v>
      </c>
      <c r="P96" s="43" t="str">
        <f t="shared" si="47"/>
        <v/>
      </c>
    </row>
    <row r="97" spans="2:17" ht="18.75" customHeight="1" x14ac:dyDescent="0.2">
      <c r="B97" s="31">
        <v>46190</v>
      </c>
      <c r="C97" s="32" t="str">
        <f>'Q1 Setup'!$C$9</f>
        <v>Rep 3</v>
      </c>
      <c r="D97" s="33"/>
      <c r="E97" s="25"/>
      <c r="F97" s="34">
        <f t="shared" si="42"/>
        <v>0</v>
      </c>
      <c r="G97" s="34" t="str">
        <f t="shared" si="43"/>
        <v/>
      </c>
      <c r="H97" s="35" t="str">
        <f t="shared" si="44"/>
        <v/>
      </c>
      <c r="I97" s="36"/>
      <c r="J97" s="37">
        <f t="shared" si="45"/>
        <v>0</v>
      </c>
      <c r="K97" s="35" t="str">
        <f t="shared" si="46"/>
        <v/>
      </c>
      <c r="L97" s="25"/>
      <c r="M97" s="25"/>
      <c r="N97" s="26"/>
      <c r="O97" s="29">
        <f>IFERROR(('Q1 Setup'!$D$9-'Q1 Setup'!$E$9+SUMIFS($N$4:$N96,$C$4:$C96,'Q1 Setup'!$C$9)-SUMIFS($N$4:$N96,$C$4:$C96,'Q1 Setup'!$C$9,$B$4:$B96,"&lt;"&amp;$B97))/IFERROR(NETWORKDAYS($B97,'Q1 Setup'!$G$4),1),0)</f>
        <v>0</v>
      </c>
      <c r="P97" s="38" t="str">
        <f t="shared" si="47"/>
        <v/>
      </c>
    </row>
    <row r="98" spans="2:17" ht="18.75" customHeight="1" x14ac:dyDescent="0.2">
      <c r="B98" s="31">
        <v>46190</v>
      </c>
      <c r="C98" s="39" t="str">
        <f>'Q1 Setup'!$C$10</f>
        <v>Rep 4</v>
      </c>
      <c r="D98" s="33"/>
      <c r="E98" s="25"/>
      <c r="F98" s="40">
        <f t="shared" si="42"/>
        <v>0</v>
      </c>
      <c r="G98" s="40" t="str">
        <f t="shared" si="43"/>
        <v/>
      </c>
      <c r="H98" s="41" t="str">
        <f t="shared" si="44"/>
        <v/>
      </c>
      <c r="I98" s="36"/>
      <c r="J98" s="42">
        <f t="shared" si="45"/>
        <v>0</v>
      </c>
      <c r="K98" s="41" t="str">
        <f t="shared" si="46"/>
        <v/>
      </c>
      <c r="L98" s="25"/>
      <c r="M98" s="25"/>
      <c r="N98" s="26"/>
      <c r="O98" s="29">
        <f>IFERROR(('Q1 Setup'!$D$10-'Q1 Setup'!$E$10+SUMIFS($N$4:$N97,$C$4:$C97,'Q1 Setup'!$C$10)-SUMIFS($N$4:$N97,$C$4:$C97,'Q1 Setup'!$C$10,$B$4:$B97,"&lt;"&amp;$B98))/IFERROR(NETWORKDAYS($B98,'Q1 Setup'!$G$4),1),0)</f>
        <v>0</v>
      </c>
      <c r="P98" s="43" t="str">
        <f t="shared" si="47"/>
        <v/>
      </c>
    </row>
    <row r="99" spans="2:17" ht="18.75" customHeight="1" x14ac:dyDescent="0.2">
      <c r="B99" s="31">
        <v>46190</v>
      </c>
      <c r="C99" s="32" t="str">
        <f>'Q1 Setup'!$C$11</f>
        <v>Rep 5</v>
      </c>
      <c r="D99" s="33"/>
      <c r="E99" s="25"/>
      <c r="F99" s="34">
        <f t="shared" si="42"/>
        <v>0</v>
      </c>
      <c r="G99" s="34" t="str">
        <f t="shared" si="43"/>
        <v/>
      </c>
      <c r="H99" s="35" t="str">
        <f t="shared" si="44"/>
        <v/>
      </c>
      <c r="I99" s="36"/>
      <c r="J99" s="37">
        <f t="shared" si="45"/>
        <v>0</v>
      </c>
      <c r="K99" s="35" t="str">
        <f t="shared" si="46"/>
        <v/>
      </c>
      <c r="L99" s="25"/>
      <c r="M99" s="25"/>
      <c r="N99" s="26"/>
      <c r="O99" s="29">
        <f>IFERROR(('Q1 Setup'!$D$11-'Q1 Setup'!$E$11+SUMIFS($N$4:$N98,$C$4:$C98,'Q1 Setup'!$C$11)-SUMIFS($N$4:$N98,$C$4:$C98,'Q1 Setup'!$C$11,$B$4:$B98,"&lt;"&amp;$B99))/IFERROR(NETWORKDAYS($B99,'Q1 Setup'!$G$4),1),0)</f>
        <v>0</v>
      </c>
      <c r="P99" s="38" t="str">
        <f t="shared" si="47"/>
        <v/>
      </c>
    </row>
    <row r="100" spans="2:17" ht="18.75" customHeight="1" x14ac:dyDescent="0.2">
      <c r="B100" s="31">
        <v>46190</v>
      </c>
      <c r="C100" s="39" t="str">
        <f>'Q1 Setup'!$C$12</f>
        <v>Rep 6</v>
      </c>
      <c r="D100" s="33"/>
      <c r="E100" s="25"/>
      <c r="F100" s="40">
        <f t="shared" si="42"/>
        <v>0</v>
      </c>
      <c r="G100" s="40" t="str">
        <f t="shared" si="43"/>
        <v/>
      </c>
      <c r="H100" s="41" t="str">
        <f t="shared" si="44"/>
        <v/>
      </c>
      <c r="I100" s="36"/>
      <c r="J100" s="42">
        <f t="shared" si="45"/>
        <v>0</v>
      </c>
      <c r="K100" s="41" t="str">
        <f t="shared" si="46"/>
        <v/>
      </c>
      <c r="L100" s="25"/>
      <c r="M100" s="25"/>
      <c r="N100" s="26"/>
      <c r="O100" s="29">
        <f>IFERROR(('Q1 Setup'!$D$12-'Q1 Setup'!$E$12+SUMIFS($N$4:$N99,$C$4:$C99,'Q1 Setup'!$C$12)-SUMIFS($N$4:$N99,$C$4:$C99,'Q1 Setup'!$C$12,$B$4:$B99,"&lt;"&amp;$B100))/IFERROR(NETWORKDAYS($B100,'Q1 Setup'!$G$4),1),0)</f>
        <v>0</v>
      </c>
      <c r="P100" s="43" t="str">
        <f t="shared" si="47"/>
        <v/>
      </c>
    </row>
    <row r="101" spans="2:17" ht="18.75" customHeight="1" x14ac:dyDescent="0.2">
      <c r="B101" s="31">
        <v>46190</v>
      </c>
      <c r="C101" s="32" t="str">
        <f>'Q1 Setup'!$C$13</f>
        <v>Rep 7</v>
      </c>
      <c r="D101" s="33"/>
      <c r="E101" s="25"/>
      <c r="F101" s="34">
        <f t="shared" si="42"/>
        <v>0</v>
      </c>
      <c r="G101" s="34" t="str">
        <f t="shared" si="43"/>
        <v/>
      </c>
      <c r="H101" s="35" t="str">
        <f t="shared" si="44"/>
        <v/>
      </c>
      <c r="I101" s="36"/>
      <c r="J101" s="37">
        <f t="shared" si="45"/>
        <v>0</v>
      </c>
      <c r="K101" s="35" t="str">
        <f t="shared" si="46"/>
        <v/>
      </c>
      <c r="L101" s="25"/>
      <c r="M101" s="25"/>
      <c r="N101" s="26"/>
      <c r="O101" s="29">
        <f>IFERROR(('Q1 Setup'!$D$13-'Q1 Setup'!$E$13+SUMIFS($N$4:$N100,$C$4:$C100,'Q1 Setup'!$C$13)-SUMIFS($N$4:$N100,$C$4:$C100,'Q1 Setup'!$C$13,$B$4:$B100,"&lt;"&amp;$B101))/IFERROR(NETWORKDAYS($B101,'Q1 Setup'!$G$4),1),0)</f>
        <v>0</v>
      </c>
      <c r="P101" s="38" t="str">
        <f t="shared" si="47"/>
        <v/>
      </c>
    </row>
    <row r="102" spans="2:17" ht="18.75" customHeight="1" x14ac:dyDescent="0.2">
      <c r="B102" s="31">
        <v>46190</v>
      </c>
      <c r="C102" s="39" t="str">
        <f>'Q1 Setup'!$C$14</f>
        <v>Rep 8</v>
      </c>
      <c r="D102" s="33"/>
      <c r="E102" s="25"/>
      <c r="F102" s="40">
        <f t="shared" si="42"/>
        <v>0</v>
      </c>
      <c r="G102" s="40" t="str">
        <f t="shared" si="43"/>
        <v/>
      </c>
      <c r="H102" s="41" t="str">
        <f t="shared" si="44"/>
        <v/>
      </c>
      <c r="I102" s="36"/>
      <c r="J102" s="42">
        <f t="shared" si="45"/>
        <v>0</v>
      </c>
      <c r="K102" s="41" t="str">
        <f t="shared" si="46"/>
        <v/>
      </c>
      <c r="L102" s="25"/>
      <c r="M102" s="25"/>
      <c r="N102" s="26"/>
      <c r="O102" s="29">
        <f>IFERROR(('Q1 Setup'!$D$14-'Q1 Setup'!$E$14+SUMIFS($N$4:$N101,$C$4:$C101,'Q1 Setup'!$C$14)-SUMIFS($N$4:$N101,$C$4:$C101,'Q1 Setup'!$C$14,$B$4:$B101,"&lt;"&amp;$B102))/IFERROR(NETWORKDAYS($B102,'Q1 Setup'!$G$4),1),0)</f>
        <v>0</v>
      </c>
      <c r="P102" s="43" t="str">
        <f t="shared" si="47"/>
        <v/>
      </c>
    </row>
    <row r="103" spans="2:17" ht="18.75" customHeight="1" x14ac:dyDescent="0.2">
      <c r="B103" s="31">
        <v>46190</v>
      </c>
      <c r="C103" s="32" t="str">
        <f>'Q1 Setup'!$C$15</f>
        <v>Rep 9</v>
      </c>
      <c r="D103" s="33"/>
      <c r="E103" s="25"/>
      <c r="F103" s="34">
        <f t="shared" si="42"/>
        <v>0</v>
      </c>
      <c r="G103" s="34" t="str">
        <f t="shared" si="43"/>
        <v/>
      </c>
      <c r="H103" s="35" t="str">
        <f t="shared" si="44"/>
        <v/>
      </c>
      <c r="I103" s="36"/>
      <c r="J103" s="37">
        <f t="shared" si="45"/>
        <v>0</v>
      </c>
      <c r="K103" s="35" t="str">
        <f t="shared" si="46"/>
        <v/>
      </c>
      <c r="L103" s="25"/>
      <c r="M103" s="25"/>
      <c r="N103" s="26"/>
      <c r="O103" s="29">
        <f>IFERROR(('Q1 Setup'!$D$15-'Q1 Setup'!$E$15+SUMIFS($N$4:$N102,$C$4:$C102,'Q1 Setup'!$C$15)-SUMIFS($N$4:$N102,$C$4:$C102,'Q1 Setup'!$C$15,$B$4:$B102,"&lt;"&amp;$B103))/IFERROR(NETWORKDAYS($B103,'Q1 Setup'!$G$4),1),0)</f>
        <v>0</v>
      </c>
      <c r="P103" s="38" t="str">
        <f t="shared" si="47"/>
        <v/>
      </c>
    </row>
    <row r="104" spans="2:17" ht="18.75" customHeight="1" x14ac:dyDescent="0.2">
      <c r="B104" s="31">
        <v>46190</v>
      </c>
      <c r="C104" s="39" t="str">
        <f>'Q1 Setup'!$C$16</f>
        <v>Rep 10</v>
      </c>
      <c r="D104" s="33"/>
      <c r="E104" s="25"/>
      <c r="F104" s="40">
        <f t="shared" si="42"/>
        <v>0</v>
      </c>
      <c r="G104" s="40" t="str">
        <f t="shared" si="43"/>
        <v/>
      </c>
      <c r="H104" s="41" t="str">
        <f t="shared" si="44"/>
        <v/>
      </c>
      <c r="I104" s="36"/>
      <c r="J104" s="42">
        <f t="shared" si="45"/>
        <v>0</v>
      </c>
      <c r="K104" s="41" t="str">
        <f t="shared" si="46"/>
        <v/>
      </c>
      <c r="L104" s="25"/>
      <c r="M104" s="25"/>
      <c r="N104" s="26"/>
      <c r="O104" s="29">
        <f>IFERROR(('Q1 Setup'!$D$16-'Q1 Setup'!$E$16+SUMIFS($N$4:$N103,$C$4:$C103,'Q1 Setup'!$C$16)-SUMIFS($N$4:$N103,$C$4:$C103,'Q1 Setup'!$C$16,$B$4:$B103,"&lt;"&amp;$B104))/IFERROR(NETWORKDAYS($B104,'Q1 Setup'!$G$4),1),0)</f>
        <v>0</v>
      </c>
      <c r="P104" s="43" t="str">
        <f t="shared" si="47"/>
        <v/>
      </c>
    </row>
    <row r="105" spans="2:17" ht="18.75" customHeight="1" x14ac:dyDescent="0.2">
      <c r="B105" s="31">
        <v>46190</v>
      </c>
      <c r="C105" s="32">
        <f>'Q1 Setup'!$C$17</f>
        <v>0</v>
      </c>
      <c r="D105" s="33"/>
      <c r="E105" s="25"/>
      <c r="F105" s="34">
        <f t="shared" si="42"/>
        <v>0</v>
      </c>
      <c r="G105" s="34" t="str">
        <f t="shared" si="43"/>
        <v/>
      </c>
      <c r="H105" s="35" t="str">
        <f t="shared" si="44"/>
        <v/>
      </c>
      <c r="I105" s="36"/>
      <c r="J105" s="37">
        <f t="shared" si="45"/>
        <v>0</v>
      </c>
      <c r="K105" s="35" t="str">
        <f t="shared" si="46"/>
        <v/>
      </c>
      <c r="L105" s="25"/>
      <c r="M105" s="25"/>
      <c r="N105" s="26"/>
      <c r="O105" s="29">
        <f>IFERROR(('Q1 Setup'!$D$17-'Q1 Setup'!$E$17+SUMIFS($N$4:$N104,$C$4:$C104,'Q1 Setup'!$C$17)-SUMIFS($N$4:$N104,$C$4:$C104,'Q1 Setup'!$C$17,$B$4:$B104,"&lt;"&amp;$B105))/IFERROR(NETWORKDAYS($B105,'Q1 Setup'!$G$4),1),0)</f>
        <v>0</v>
      </c>
      <c r="P105" s="38" t="str">
        <f t="shared" si="47"/>
        <v/>
      </c>
    </row>
    <row r="106" spans="2:17" ht="18.75" customHeight="1" x14ac:dyDescent="0.2">
      <c r="B106" s="31">
        <v>46190</v>
      </c>
      <c r="C106" s="39">
        <f>'Q1 Setup'!$C$18</f>
        <v>0</v>
      </c>
      <c r="D106" s="33"/>
      <c r="E106" s="25"/>
      <c r="F106" s="40">
        <f t="shared" si="42"/>
        <v>0</v>
      </c>
      <c r="G106" s="40" t="str">
        <f t="shared" si="43"/>
        <v/>
      </c>
      <c r="H106" s="41" t="str">
        <f t="shared" si="44"/>
        <v/>
      </c>
      <c r="I106" s="36"/>
      <c r="J106" s="42">
        <f t="shared" si="45"/>
        <v>0</v>
      </c>
      <c r="K106" s="41" t="str">
        <f t="shared" si="46"/>
        <v/>
      </c>
      <c r="L106" s="25"/>
      <c r="M106" s="25"/>
      <c r="N106" s="26"/>
      <c r="O106" s="29">
        <f>IFERROR(('Q1 Setup'!$D$18-'Q1 Setup'!$E$18+SUMIFS($N$4:$N105,$C$4:$C105,'Q1 Setup'!$C$18)-SUMIFS($N$4:$N105,$C$4:$C105,'Q1 Setup'!$C$18,$B$4:$B105,"&lt;"&amp;$B106))/IFERROR(NETWORKDAYS($B106,'Q1 Setup'!$G$4),1),0)</f>
        <v>0</v>
      </c>
      <c r="P106" s="43" t="str">
        <f t="shared" si="47"/>
        <v/>
      </c>
    </row>
    <row r="107" spans="2:17" ht="4.5" customHeight="1" x14ac:dyDescent="0.2"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</row>
    <row r="108" spans="2:17" ht="18.75" customHeight="1" x14ac:dyDescent="0.2">
      <c r="B108" s="31">
        <v>46191</v>
      </c>
      <c r="C108" s="32" t="str">
        <f>'Q1 Setup'!$C$7</f>
        <v>Rep 1</v>
      </c>
      <c r="D108" s="33"/>
      <c r="E108" s="25"/>
      <c r="F108" s="34">
        <f t="shared" ref="F108:F119" si="48">IFERROR(D108*7.5,"")</f>
        <v>0</v>
      </c>
      <c r="G108" s="34" t="str">
        <f t="shared" ref="G108:G119" si="49">IFERROR(E108/D108,"")</f>
        <v/>
      </c>
      <c r="H108" s="35" t="str">
        <f t="shared" ref="H108:H119" si="50">IFERROR(E108/F108,"")</f>
        <v/>
      </c>
      <c r="I108" s="36"/>
      <c r="J108" s="37">
        <f t="shared" ref="J108:J119" si="51">IFERROR(D108*0.375/24,"")</f>
        <v>0</v>
      </c>
      <c r="K108" s="35" t="str">
        <f t="shared" ref="K108:K119" si="52">IFERROR(I108/J108,"")</f>
        <v/>
      </c>
      <c r="L108" s="25"/>
      <c r="M108" s="25"/>
      <c r="N108" s="26"/>
      <c r="O108" s="29">
        <f>IFERROR(('Q1 Setup'!$D$7-'Q1 Setup'!$E$7+SUMIFS($N$4:$N107,$C$4:$C107,'Q1 Setup'!$C$7)-SUMIFS($N$4:$N107,$C$4:$C107,'Q1 Setup'!$C$7,$B$4:$B107,"&lt;"&amp;$B108))/IFERROR(NETWORKDAYS($B108,'Q1 Setup'!$G$4),1),0)</f>
        <v>0</v>
      </c>
      <c r="P108" s="38" t="str">
        <f t="shared" ref="P108:P119" si="53">IFERROR(N108/O108,"")</f>
        <v/>
      </c>
    </row>
    <row r="109" spans="2:17" ht="18.75" customHeight="1" x14ac:dyDescent="0.2">
      <c r="B109" s="31">
        <v>46191</v>
      </c>
      <c r="C109" s="39" t="str">
        <f>'Q1 Setup'!$C$8</f>
        <v>Rep 2</v>
      </c>
      <c r="D109" s="33"/>
      <c r="E109" s="25"/>
      <c r="F109" s="40">
        <f t="shared" si="48"/>
        <v>0</v>
      </c>
      <c r="G109" s="40" t="str">
        <f t="shared" si="49"/>
        <v/>
      </c>
      <c r="H109" s="41" t="str">
        <f t="shared" si="50"/>
        <v/>
      </c>
      <c r="I109" s="36"/>
      <c r="J109" s="42">
        <f t="shared" si="51"/>
        <v>0</v>
      </c>
      <c r="K109" s="41" t="str">
        <f t="shared" si="52"/>
        <v/>
      </c>
      <c r="L109" s="25"/>
      <c r="M109" s="25"/>
      <c r="N109" s="26"/>
      <c r="O109" s="29">
        <f>IFERROR(('Q1 Setup'!$D$8-'Q1 Setup'!$E$8+SUMIFS($N$4:$N108,$C$4:$C108,'Q1 Setup'!$C$8)-SUMIFS($N$4:$N108,$C$4:$C108,'Q1 Setup'!$C$8,$B$4:$B108,"&lt;"&amp;$B109))/IFERROR(NETWORKDAYS($B109,'Q1 Setup'!$G$4),1),0)</f>
        <v>0</v>
      </c>
      <c r="P109" s="43" t="str">
        <f t="shared" si="53"/>
        <v/>
      </c>
    </row>
    <row r="110" spans="2:17" ht="18.75" customHeight="1" x14ac:dyDescent="0.2">
      <c r="B110" s="31">
        <v>46191</v>
      </c>
      <c r="C110" s="32" t="str">
        <f>'Q1 Setup'!$C$9</f>
        <v>Rep 3</v>
      </c>
      <c r="D110" s="33"/>
      <c r="E110" s="25"/>
      <c r="F110" s="34">
        <f t="shared" si="48"/>
        <v>0</v>
      </c>
      <c r="G110" s="34" t="str">
        <f t="shared" si="49"/>
        <v/>
      </c>
      <c r="H110" s="35" t="str">
        <f t="shared" si="50"/>
        <v/>
      </c>
      <c r="I110" s="36"/>
      <c r="J110" s="37">
        <f t="shared" si="51"/>
        <v>0</v>
      </c>
      <c r="K110" s="35" t="str">
        <f t="shared" si="52"/>
        <v/>
      </c>
      <c r="L110" s="25"/>
      <c r="M110" s="25"/>
      <c r="N110" s="26"/>
      <c r="O110" s="29">
        <f>IFERROR(('Q1 Setup'!$D$9-'Q1 Setup'!$E$9+SUMIFS($N$4:$N109,$C$4:$C109,'Q1 Setup'!$C$9)-SUMIFS($N$4:$N109,$C$4:$C109,'Q1 Setup'!$C$9,$B$4:$B109,"&lt;"&amp;$B110))/IFERROR(NETWORKDAYS($B110,'Q1 Setup'!$G$4),1),0)</f>
        <v>0</v>
      </c>
      <c r="P110" s="38" t="str">
        <f t="shared" si="53"/>
        <v/>
      </c>
    </row>
    <row r="111" spans="2:17" ht="18.75" customHeight="1" x14ac:dyDescent="0.2">
      <c r="B111" s="31">
        <v>46191</v>
      </c>
      <c r="C111" s="39" t="str">
        <f>'Q1 Setup'!$C$10</f>
        <v>Rep 4</v>
      </c>
      <c r="D111" s="33"/>
      <c r="E111" s="25"/>
      <c r="F111" s="40">
        <f t="shared" si="48"/>
        <v>0</v>
      </c>
      <c r="G111" s="40" t="str">
        <f t="shared" si="49"/>
        <v/>
      </c>
      <c r="H111" s="41" t="str">
        <f t="shared" si="50"/>
        <v/>
      </c>
      <c r="I111" s="36"/>
      <c r="J111" s="42">
        <f t="shared" si="51"/>
        <v>0</v>
      </c>
      <c r="K111" s="41" t="str">
        <f t="shared" si="52"/>
        <v/>
      </c>
      <c r="L111" s="25"/>
      <c r="M111" s="25"/>
      <c r="N111" s="26"/>
      <c r="O111" s="29">
        <f>IFERROR(('Q1 Setup'!$D$10-'Q1 Setup'!$E$10+SUMIFS($N$4:$N110,$C$4:$C110,'Q1 Setup'!$C$10)-SUMIFS($N$4:$N110,$C$4:$C110,'Q1 Setup'!$C$10,$B$4:$B110,"&lt;"&amp;$B111))/IFERROR(NETWORKDAYS($B111,'Q1 Setup'!$G$4),1),0)</f>
        <v>0</v>
      </c>
      <c r="P111" s="43" t="str">
        <f t="shared" si="53"/>
        <v/>
      </c>
    </row>
    <row r="112" spans="2:17" ht="18.75" customHeight="1" x14ac:dyDescent="0.2">
      <c r="B112" s="31">
        <v>46191</v>
      </c>
      <c r="C112" s="32" t="str">
        <f>'Q1 Setup'!$C$11</f>
        <v>Rep 5</v>
      </c>
      <c r="D112" s="33"/>
      <c r="E112" s="25"/>
      <c r="F112" s="34">
        <f t="shared" si="48"/>
        <v>0</v>
      </c>
      <c r="G112" s="34" t="str">
        <f t="shared" si="49"/>
        <v/>
      </c>
      <c r="H112" s="35" t="str">
        <f t="shared" si="50"/>
        <v/>
      </c>
      <c r="I112" s="36"/>
      <c r="J112" s="37">
        <f t="shared" si="51"/>
        <v>0</v>
      </c>
      <c r="K112" s="35" t="str">
        <f t="shared" si="52"/>
        <v/>
      </c>
      <c r="L112" s="25"/>
      <c r="M112" s="25"/>
      <c r="N112" s="26"/>
      <c r="O112" s="29">
        <f>IFERROR(('Q1 Setup'!$D$11-'Q1 Setup'!$E$11+SUMIFS($N$4:$N111,$C$4:$C111,'Q1 Setup'!$C$11)-SUMIFS($N$4:$N111,$C$4:$C111,'Q1 Setup'!$C$11,$B$4:$B111,"&lt;"&amp;$B112))/IFERROR(NETWORKDAYS($B112,'Q1 Setup'!$G$4),1),0)</f>
        <v>0</v>
      </c>
      <c r="P112" s="38" t="str">
        <f t="shared" si="53"/>
        <v/>
      </c>
    </row>
    <row r="113" spans="2:17" ht="18.75" customHeight="1" x14ac:dyDescent="0.2">
      <c r="B113" s="31">
        <v>46191</v>
      </c>
      <c r="C113" s="39" t="str">
        <f>'Q1 Setup'!$C$12</f>
        <v>Rep 6</v>
      </c>
      <c r="D113" s="33"/>
      <c r="E113" s="25"/>
      <c r="F113" s="40">
        <f t="shared" si="48"/>
        <v>0</v>
      </c>
      <c r="G113" s="40" t="str">
        <f t="shared" si="49"/>
        <v/>
      </c>
      <c r="H113" s="41" t="str">
        <f t="shared" si="50"/>
        <v/>
      </c>
      <c r="I113" s="36"/>
      <c r="J113" s="42">
        <f t="shared" si="51"/>
        <v>0</v>
      </c>
      <c r="K113" s="41" t="str">
        <f t="shared" si="52"/>
        <v/>
      </c>
      <c r="L113" s="25"/>
      <c r="M113" s="25"/>
      <c r="N113" s="26"/>
      <c r="O113" s="29">
        <f>IFERROR(('Q1 Setup'!$D$12-'Q1 Setup'!$E$12+SUMIFS($N$4:$N112,$C$4:$C112,'Q1 Setup'!$C$12)-SUMIFS($N$4:$N112,$C$4:$C112,'Q1 Setup'!$C$12,$B$4:$B112,"&lt;"&amp;$B113))/IFERROR(NETWORKDAYS($B113,'Q1 Setup'!$G$4),1),0)</f>
        <v>0</v>
      </c>
      <c r="P113" s="43" t="str">
        <f t="shared" si="53"/>
        <v/>
      </c>
    </row>
    <row r="114" spans="2:17" ht="18.75" customHeight="1" x14ac:dyDescent="0.2">
      <c r="B114" s="31">
        <v>46191</v>
      </c>
      <c r="C114" s="32" t="str">
        <f>'Q1 Setup'!$C$13</f>
        <v>Rep 7</v>
      </c>
      <c r="D114" s="33"/>
      <c r="E114" s="25"/>
      <c r="F114" s="34">
        <f t="shared" si="48"/>
        <v>0</v>
      </c>
      <c r="G114" s="34" t="str">
        <f t="shared" si="49"/>
        <v/>
      </c>
      <c r="H114" s="35" t="str">
        <f t="shared" si="50"/>
        <v/>
      </c>
      <c r="I114" s="36"/>
      <c r="J114" s="37">
        <f t="shared" si="51"/>
        <v>0</v>
      </c>
      <c r="K114" s="35" t="str">
        <f t="shared" si="52"/>
        <v/>
      </c>
      <c r="L114" s="25"/>
      <c r="M114" s="25"/>
      <c r="N114" s="26"/>
      <c r="O114" s="29">
        <f>IFERROR(('Q1 Setup'!$D$13-'Q1 Setup'!$E$13+SUMIFS($N$4:$N113,$C$4:$C113,'Q1 Setup'!$C$13)-SUMIFS($N$4:$N113,$C$4:$C113,'Q1 Setup'!$C$13,$B$4:$B113,"&lt;"&amp;$B114))/IFERROR(NETWORKDAYS($B114,'Q1 Setup'!$G$4),1),0)</f>
        <v>0</v>
      </c>
      <c r="P114" s="38" t="str">
        <f t="shared" si="53"/>
        <v/>
      </c>
    </row>
    <row r="115" spans="2:17" ht="18.75" customHeight="1" x14ac:dyDescent="0.2">
      <c r="B115" s="31">
        <v>46191</v>
      </c>
      <c r="C115" s="39" t="str">
        <f>'Q1 Setup'!$C$14</f>
        <v>Rep 8</v>
      </c>
      <c r="D115" s="33"/>
      <c r="E115" s="25"/>
      <c r="F115" s="40">
        <f t="shared" si="48"/>
        <v>0</v>
      </c>
      <c r="G115" s="40" t="str">
        <f t="shared" si="49"/>
        <v/>
      </c>
      <c r="H115" s="41" t="str">
        <f t="shared" si="50"/>
        <v/>
      </c>
      <c r="I115" s="36"/>
      <c r="J115" s="42">
        <f t="shared" si="51"/>
        <v>0</v>
      </c>
      <c r="K115" s="41" t="str">
        <f t="shared" si="52"/>
        <v/>
      </c>
      <c r="L115" s="25"/>
      <c r="M115" s="25"/>
      <c r="N115" s="26"/>
      <c r="O115" s="29">
        <f>IFERROR(('Q1 Setup'!$D$14-'Q1 Setup'!$E$14+SUMIFS($N$4:$N114,$C$4:$C114,'Q1 Setup'!$C$14)-SUMIFS($N$4:$N114,$C$4:$C114,'Q1 Setup'!$C$14,$B$4:$B114,"&lt;"&amp;$B115))/IFERROR(NETWORKDAYS($B115,'Q1 Setup'!$G$4),1),0)</f>
        <v>0</v>
      </c>
      <c r="P115" s="43" t="str">
        <f t="shared" si="53"/>
        <v/>
      </c>
    </row>
    <row r="116" spans="2:17" ht="18.75" customHeight="1" x14ac:dyDescent="0.2">
      <c r="B116" s="31">
        <v>46191</v>
      </c>
      <c r="C116" s="32" t="str">
        <f>'Q1 Setup'!$C$15</f>
        <v>Rep 9</v>
      </c>
      <c r="D116" s="33"/>
      <c r="E116" s="25"/>
      <c r="F116" s="34">
        <f t="shared" si="48"/>
        <v>0</v>
      </c>
      <c r="G116" s="34" t="str">
        <f t="shared" si="49"/>
        <v/>
      </c>
      <c r="H116" s="35" t="str">
        <f t="shared" si="50"/>
        <v/>
      </c>
      <c r="I116" s="36"/>
      <c r="J116" s="37">
        <f t="shared" si="51"/>
        <v>0</v>
      </c>
      <c r="K116" s="35" t="str">
        <f t="shared" si="52"/>
        <v/>
      </c>
      <c r="L116" s="25"/>
      <c r="M116" s="25"/>
      <c r="N116" s="26"/>
      <c r="O116" s="29">
        <f>IFERROR(('Q1 Setup'!$D$15-'Q1 Setup'!$E$15+SUMIFS($N$4:$N115,$C$4:$C115,'Q1 Setup'!$C$15)-SUMIFS($N$4:$N115,$C$4:$C115,'Q1 Setup'!$C$15,$B$4:$B115,"&lt;"&amp;$B116))/IFERROR(NETWORKDAYS($B116,'Q1 Setup'!$G$4),1),0)</f>
        <v>0</v>
      </c>
      <c r="P116" s="38" t="str">
        <f t="shared" si="53"/>
        <v/>
      </c>
    </row>
    <row r="117" spans="2:17" ht="18.75" customHeight="1" x14ac:dyDescent="0.2">
      <c r="B117" s="31">
        <v>46191</v>
      </c>
      <c r="C117" s="39" t="str">
        <f>'Q1 Setup'!$C$16</f>
        <v>Rep 10</v>
      </c>
      <c r="D117" s="33"/>
      <c r="E117" s="25"/>
      <c r="F117" s="40">
        <f t="shared" si="48"/>
        <v>0</v>
      </c>
      <c r="G117" s="40" t="str">
        <f t="shared" si="49"/>
        <v/>
      </c>
      <c r="H117" s="41" t="str">
        <f t="shared" si="50"/>
        <v/>
      </c>
      <c r="I117" s="36"/>
      <c r="J117" s="42">
        <f t="shared" si="51"/>
        <v>0</v>
      </c>
      <c r="K117" s="41" t="str">
        <f t="shared" si="52"/>
        <v/>
      </c>
      <c r="L117" s="25"/>
      <c r="M117" s="25"/>
      <c r="N117" s="26"/>
      <c r="O117" s="29">
        <f>IFERROR(('Q1 Setup'!$D$16-'Q1 Setup'!$E$16+SUMIFS($N$4:$N116,$C$4:$C116,'Q1 Setup'!$C$16)-SUMIFS($N$4:$N116,$C$4:$C116,'Q1 Setup'!$C$16,$B$4:$B116,"&lt;"&amp;$B117))/IFERROR(NETWORKDAYS($B117,'Q1 Setup'!$G$4),1),0)</f>
        <v>0</v>
      </c>
      <c r="P117" s="43" t="str">
        <f t="shared" si="53"/>
        <v/>
      </c>
    </row>
    <row r="118" spans="2:17" ht="18.75" customHeight="1" x14ac:dyDescent="0.2">
      <c r="B118" s="31">
        <v>46191</v>
      </c>
      <c r="C118" s="32">
        <f>'Q1 Setup'!$C$17</f>
        <v>0</v>
      </c>
      <c r="D118" s="33"/>
      <c r="E118" s="25"/>
      <c r="F118" s="34">
        <f t="shared" si="48"/>
        <v>0</v>
      </c>
      <c r="G118" s="34" t="str">
        <f t="shared" si="49"/>
        <v/>
      </c>
      <c r="H118" s="35" t="str">
        <f t="shared" si="50"/>
        <v/>
      </c>
      <c r="I118" s="36"/>
      <c r="J118" s="37">
        <f t="shared" si="51"/>
        <v>0</v>
      </c>
      <c r="K118" s="35" t="str">
        <f t="shared" si="52"/>
        <v/>
      </c>
      <c r="L118" s="25"/>
      <c r="M118" s="25"/>
      <c r="N118" s="26"/>
      <c r="O118" s="29">
        <f>IFERROR(('Q1 Setup'!$D$17-'Q1 Setup'!$E$17+SUMIFS($N$4:$N117,$C$4:$C117,'Q1 Setup'!$C$17)-SUMIFS($N$4:$N117,$C$4:$C117,'Q1 Setup'!$C$17,$B$4:$B117,"&lt;"&amp;$B118))/IFERROR(NETWORKDAYS($B118,'Q1 Setup'!$G$4),1),0)</f>
        <v>0</v>
      </c>
      <c r="P118" s="38" t="str">
        <f t="shared" si="53"/>
        <v/>
      </c>
    </row>
    <row r="119" spans="2:17" ht="18.75" customHeight="1" x14ac:dyDescent="0.2">
      <c r="B119" s="31">
        <v>46191</v>
      </c>
      <c r="C119" s="39">
        <f>'Q1 Setup'!$C$18</f>
        <v>0</v>
      </c>
      <c r="D119" s="33"/>
      <c r="E119" s="25"/>
      <c r="F119" s="40">
        <f t="shared" si="48"/>
        <v>0</v>
      </c>
      <c r="G119" s="40" t="str">
        <f t="shared" si="49"/>
        <v/>
      </c>
      <c r="H119" s="41" t="str">
        <f t="shared" si="50"/>
        <v/>
      </c>
      <c r="I119" s="36"/>
      <c r="J119" s="42">
        <f t="shared" si="51"/>
        <v>0</v>
      </c>
      <c r="K119" s="41" t="str">
        <f t="shared" si="52"/>
        <v/>
      </c>
      <c r="L119" s="25"/>
      <c r="M119" s="25"/>
      <c r="N119" s="26"/>
      <c r="O119" s="29">
        <f>IFERROR(('Q1 Setup'!$D$18-'Q1 Setup'!$E$18+SUMIFS($N$4:$N118,$C$4:$C118,'Q1 Setup'!$C$18)-SUMIFS($N$4:$N118,$C$4:$C118,'Q1 Setup'!$C$18,$B$4:$B118,"&lt;"&amp;$B119))/IFERROR(NETWORKDAYS($B119,'Q1 Setup'!$G$4),1),0)</f>
        <v>0</v>
      </c>
      <c r="P119" s="43" t="str">
        <f t="shared" si="53"/>
        <v/>
      </c>
    </row>
    <row r="120" spans="2:17" ht="4.5" customHeight="1" x14ac:dyDescent="0.2"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2:17" ht="18.75" customHeight="1" x14ac:dyDescent="0.2">
      <c r="B121" s="31">
        <v>46192</v>
      </c>
      <c r="C121" s="32" t="str">
        <f>'Q1 Setup'!$C$7</f>
        <v>Rep 1</v>
      </c>
      <c r="D121" s="33"/>
      <c r="E121" s="25"/>
      <c r="F121" s="34">
        <f t="shared" ref="F121:F132" si="54">IFERROR(D121*7.5,"")</f>
        <v>0</v>
      </c>
      <c r="G121" s="34" t="str">
        <f t="shared" ref="G121:G132" si="55">IFERROR(E121/D121,"")</f>
        <v/>
      </c>
      <c r="H121" s="35" t="str">
        <f t="shared" ref="H121:H132" si="56">IFERROR(E121/F121,"")</f>
        <v/>
      </c>
      <c r="I121" s="36"/>
      <c r="J121" s="37">
        <f t="shared" ref="J121:J132" si="57">IFERROR(D121*0.375/24,"")</f>
        <v>0</v>
      </c>
      <c r="K121" s="35" t="str">
        <f t="shared" ref="K121:K132" si="58">IFERROR(I121/J121,"")</f>
        <v/>
      </c>
      <c r="L121" s="25"/>
      <c r="M121" s="25"/>
      <c r="N121" s="26"/>
      <c r="O121" s="29">
        <f>IFERROR(('Q1 Setup'!$D$7-'Q1 Setup'!$E$7+SUMIFS($N$4:$N120,$C$4:$C120,'Q1 Setup'!$C$7)-SUMIFS($N$4:$N120,$C$4:$C120,'Q1 Setup'!$C$7,$B$4:$B120,"&lt;"&amp;$B121))/IFERROR(NETWORKDAYS($B121,'Q1 Setup'!$G$4),1),0)</f>
        <v>0</v>
      </c>
      <c r="P121" s="38" t="str">
        <f t="shared" ref="P121:P132" si="59">IFERROR(N121/O121,"")</f>
        <v/>
      </c>
    </row>
    <row r="122" spans="2:17" ht="18.75" customHeight="1" x14ac:dyDescent="0.2">
      <c r="B122" s="31">
        <v>46192</v>
      </c>
      <c r="C122" s="39" t="str">
        <f>'Q1 Setup'!$C$8</f>
        <v>Rep 2</v>
      </c>
      <c r="D122" s="33"/>
      <c r="E122" s="25"/>
      <c r="F122" s="40">
        <f t="shared" si="54"/>
        <v>0</v>
      </c>
      <c r="G122" s="40" t="str">
        <f t="shared" si="55"/>
        <v/>
      </c>
      <c r="H122" s="41" t="str">
        <f t="shared" si="56"/>
        <v/>
      </c>
      <c r="I122" s="36"/>
      <c r="J122" s="42">
        <f t="shared" si="57"/>
        <v>0</v>
      </c>
      <c r="K122" s="41" t="str">
        <f t="shared" si="58"/>
        <v/>
      </c>
      <c r="L122" s="25"/>
      <c r="M122" s="25"/>
      <c r="N122" s="26"/>
      <c r="O122" s="29">
        <f>IFERROR(('Q1 Setup'!$D$8-'Q1 Setup'!$E$8+SUMIFS($N$4:$N121,$C$4:$C121,'Q1 Setup'!$C$8)-SUMIFS($N$4:$N121,$C$4:$C121,'Q1 Setup'!$C$8,$B$4:$B121,"&lt;"&amp;$B122))/IFERROR(NETWORKDAYS($B122,'Q1 Setup'!$G$4),1),0)</f>
        <v>0</v>
      </c>
      <c r="P122" s="43" t="str">
        <f t="shared" si="59"/>
        <v/>
      </c>
    </row>
    <row r="123" spans="2:17" ht="18.75" customHeight="1" x14ac:dyDescent="0.2">
      <c r="B123" s="31">
        <v>46192</v>
      </c>
      <c r="C123" s="32" t="str">
        <f>'Q1 Setup'!$C$9</f>
        <v>Rep 3</v>
      </c>
      <c r="D123" s="33"/>
      <c r="E123" s="25"/>
      <c r="F123" s="34">
        <f t="shared" si="54"/>
        <v>0</v>
      </c>
      <c r="G123" s="34" t="str">
        <f t="shared" si="55"/>
        <v/>
      </c>
      <c r="H123" s="35" t="str">
        <f t="shared" si="56"/>
        <v/>
      </c>
      <c r="I123" s="36"/>
      <c r="J123" s="37">
        <f t="shared" si="57"/>
        <v>0</v>
      </c>
      <c r="K123" s="35" t="str">
        <f t="shared" si="58"/>
        <v/>
      </c>
      <c r="L123" s="25"/>
      <c r="M123" s="25"/>
      <c r="N123" s="26"/>
      <c r="O123" s="29">
        <f>IFERROR(('Q1 Setup'!$D$9-'Q1 Setup'!$E$9+SUMIFS($N$4:$N122,$C$4:$C122,'Q1 Setup'!$C$9)-SUMIFS($N$4:$N122,$C$4:$C122,'Q1 Setup'!$C$9,$B$4:$B122,"&lt;"&amp;$B123))/IFERROR(NETWORKDAYS($B123,'Q1 Setup'!$G$4),1),0)</f>
        <v>0</v>
      </c>
      <c r="P123" s="38" t="str">
        <f t="shared" si="59"/>
        <v/>
      </c>
    </row>
    <row r="124" spans="2:17" ht="18.75" customHeight="1" x14ac:dyDescent="0.2">
      <c r="B124" s="31">
        <v>46192</v>
      </c>
      <c r="C124" s="39" t="str">
        <f>'Q1 Setup'!$C$10</f>
        <v>Rep 4</v>
      </c>
      <c r="D124" s="33"/>
      <c r="E124" s="25"/>
      <c r="F124" s="40">
        <f t="shared" si="54"/>
        <v>0</v>
      </c>
      <c r="G124" s="40" t="str">
        <f t="shared" si="55"/>
        <v/>
      </c>
      <c r="H124" s="41" t="str">
        <f t="shared" si="56"/>
        <v/>
      </c>
      <c r="I124" s="36"/>
      <c r="J124" s="42">
        <f t="shared" si="57"/>
        <v>0</v>
      </c>
      <c r="K124" s="41" t="str">
        <f t="shared" si="58"/>
        <v/>
      </c>
      <c r="L124" s="25"/>
      <c r="M124" s="25"/>
      <c r="N124" s="26"/>
      <c r="O124" s="29">
        <f>IFERROR(('Q1 Setup'!$D$10-'Q1 Setup'!$E$10+SUMIFS($N$4:$N123,$C$4:$C123,'Q1 Setup'!$C$10)-SUMIFS($N$4:$N123,$C$4:$C123,'Q1 Setup'!$C$10,$B$4:$B123,"&lt;"&amp;$B124))/IFERROR(NETWORKDAYS($B124,'Q1 Setup'!$G$4),1),0)</f>
        <v>0</v>
      </c>
      <c r="P124" s="43" t="str">
        <f t="shared" si="59"/>
        <v/>
      </c>
    </row>
    <row r="125" spans="2:17" ht="18.75" customHeight="1" x14ac:dyDescent="0.2">
      <c r="B125" s="31">
        <v>46192</v>
      </c>
      <c r="C125" s="32" t="str">
        <f>'Q1 Setup'!$C$11</f>
        <v>Rep 5</v>
      </c>
      <c r="D125" s="33"/>
      <c r="E125" s="25"/>
      <c r="F125" s="34">
        <f t="shared" si="54"/>
        <v>0</v>
      </c>
      <c r="G125" s="34" t="str">
        <f t="shared" si="55"/>
        <v/>
      </c>
      <c r="H125" s="35" t="str">
        <f t="shared" si="56"/>
        <v/>
      </c>
      <c r="I125" s="36"/>
      <c r="J125" s="37">
        <f t="shared" si="57"/>
        <v>0</v>
      </c>
      <c r="K125" s="35" t="str">
        <f t="shared" si="58"/>
        <v/>
      </c>
      <c r="L125" s="25"/>
      <c r="M125" s="25"/>
      <c r="N125" s="26"/>
      <c r="O125" s="29">
        <f>IFERROR(('Q1 Setup'!$D$11-'Q1 Setup'!$E$11+SUMIFS($N$4:$N124,$C$4:$C124,'Q1 Setup'!$C$11)-SUMIFS($N$4:$N124,$C$4:$C124,'Q1 Setup'!$C$11,$B$4:$B124,"&lt;"&amp;$B125))/IFERROR(NETWORKDAYS($B125,'Q1 Setup'!$G$4),1),0)</f>
        <v>0</v>
      </c>
      <c r="P125" s="38" t="str">
        <f t="shared" si="59"/>
        <v/>
      </c>
    </row>
    <row r="126" spans="2:17" ht="18.75" customHeight="1" x14ac:dyDescent="0.2">
      <c r="B126" s="31">
        <v>46192</v>
      </c>
      <c r="C126" s="39" t="str">
        <f>'Q1 Setup'!$C$12</f>
        <v>Rep 6</v>
      </c>
      <c r="D126" s="33"/>
      <c r="E126" s="25"/>
      <c r="F126" s="40">
        <f t="shared" si="54"/>
        <v>0</v>
      </c>
      <c r="G126" s="40" t="str">
        <f t="shared" si="55"/>
        <v/>
      </c>
      <c r="H126" s="41" t="str">
        <f t="shared" si="56"/>
        <v/>
      </c>
      <c r="I126" s="36"/>
      <c r="J126" s="42">
        <f t="shared" si="57"/>
        <v>0</v>
      </c>
      <c r="K126" s="41" t="str">
        <f t="shared" si="58"/>
        <v/>
      </c>
      <c r="L126" s="25"/>
      <c r="M126" s="25"/>
      <c r="N126" s="26"/>
      <c r="O126" s="29">
        <f>IFERROR(('Q1 Setup'!$D$12-'Q1 Setup'!$E$12+SUMIFS($N$4:$N125,$C$4:$C125,'Q1 Setup'!$C$12)-SUMIFS($N$4:$N125,$C$4:$C125,'Q1 Setup'!$C$12,$B$4:$B125,"&lt;"&amp;$B126))/IFERROR(NETWORKDAYS($B126,'Q1 Setup'!$G$4),1),0)</f>
        <v>0</v>
      </c>
      <c r="P126" s="43" t="str">
        <f t="shared" si="59"/>
        <v/>
      </c>
    </row>
    <row r="127" spans="2:17" ht="18.75" customHeight="1" x14ac:dyDescent="0.2">
      <c r="B127" s="31">
        <v>46192</v>
      </c>
      <c r="C127" s="32" t="str">
        <f>'Q1 Setup'!$C$13</f>
        <v>Rep 7</v>
      </c>
      <c r="D127" s="33"/>
      <c r="E127" s="25"/>
      <c r="F127" s="34">
        <f t="shared" si="54"/>
        <v>0</v>
      </c>
      <c r="G127" s="34" t="str">
        <f t="shared" si="55"/>
        <v/>
      </c>
      <c r="H127" s="35" t="str">
        <f t="shared" si="56"/>
        <v/>
      </c>
      <c r="I127" s="36"/>
      <c r="J127" s="37">
        <f t="shared" si="57"/>
        <v>0</v>
      </c>
      <c r="K127" s="35" t="str">
        <f t="shared" si="58"/>
        <v/>
      </c>
      <c r="L127" s="25"/>
      <c r="M127" s="25"/>
      <c r="N127" s="26"/>
      <c r="O127" s="29">
        <f>IFERROR(('Q1 Setup'!$D$13-'Q1 Setup'!$E$13+SUMIFS($N$4:$N126,$C$4:$C126,'Q1 Setup'!$C$13)-SUMIFS($N$4:$N126,$C$4:$C126,'Q1 Setup'!$C$13,$B$4:$B126,"&lt;"&amp;$B127))/IFERROR(NETWORKDAYS($B127,'Q1 Setup'!$G$4),1),0)</f>
        <v>0</v>
      </c>
      <c r="P127" s="38" t="str">
        <f t="shared" si="59"/>
        <v/>
      </c>
    </row>
    <row r="128" spans="2:17" ht="18.75" customHeight="1" x14ac:dyDescent="0.2">
      <c r="B128" s="31">
        <v>46192</v>
      </c>
      <c r="C128" s="39" t="str">
        <f>'Q1 Setup'!$C$14</f>
        <v>Rep 8</v>
      </c>
      <c r="D128" s="33"/>
      <c r="E128" s="25"/>
      <c r="F128" s="40">
        <f t="shared" si="54"/>
        <v>0</v>
      </c>
      <c r="G128" s="40" t="str">
        <f t="shared" si="55"/>
        <v/>
      </c>
      <c r="H128" s="41" t="str">
        <f t="shared" si="56"/>
        <v/>
      </c>
      <c r="I128" s="36"/>
      <c r="J128" s="42">
        <f t="shared" si="57"/>
        <v>0</v>
      </c>
      <c r="K128" s="41" t="str">
        <f t="shared" si="58"/>
        <v/>
      </c>
      <c r="L128" s="25"/>
      <c r="M128" s="25"/>
      <c r="N128" s="26"/>
      <c r="O128" s="29">
        <f>IFERROR(('Q1 Setup'!$D$14-'Q1 Setup'!$E$14+SUMIFS($N$4:$N127,$C$4:$C127,'Q1 Setup'!$C$14)-SUMIFS($N$4:$N127,$C$4:$C127,'Q1 Setup'!$C$14,$B$4:$B127,"&lt;"&amp;$B128))/IFERROR(NETWORKDAYS($B128,'Q1 Setup'!$G$4),1),0)</f>
        <v>0</v>
      </c>
      <c r="P128" s="43" t="str">
        <f t="shared" si="59"/>
        <v/>
      </c>
    </row>
    <row r="129" spans="2:17" ht="18.75" customHeight="1" x14ac:dyDescent="0.2">
      <c r="B129" s="31">
        <v>46192</v>
      </c>
      <c r="C129" s="32" t="str">
        <f>'Q1 Setup'!$C$15</f>
        <v>Rep 9</v>
      </c>
      <c r="D129" s="33"/>
      <c r="E129" s="25"/>
      <c r="F129" s="34">
        <f t="shared" si="54"/>
        <v>0</v>
      </c>
      <c r="G129" s="34" t="str">
        <f t="shared" si="55"/>
        <v/>
      </c>
      <c r="H129" s="35" t="str">
        <f t="shared" si="56"/>
        <v/>
      </c>
      <c r="I129" s="36"/>
      <c r="J129" s="37">
        <f t="shared" si="57"/>
        <v>0</v>
      </c>
      <c r="K129" s="35" t="str">
        <f t="shared" si="58"/>
        <v/>
      </c>
      <c r="L129" s="25"/>
      <c r="M129" s="25"/>
      <c r="N129" s="26"/>
      <c r="O129" s="29">
        <f>IFERROR(('Q1 Setup'!$D$15-'Q1 Setup'!$E$15+SUMIFS($N$4:$N128,$C$4:$C128,'Q1 Setup'!$C$15)-SUMIFS($N$4:$N128,$C$4:$C128,'Q1 Setup'!$C$15,$B$4:$B128,"&lt;"&amp;$B129))/IFERROR(NETWORKDAYS($B129,'Q1 Setup'!$G$4),1),0)</f>
        <v>0</v>
      </c>
      <c r="P129" s="38" t="str">
        <f t="shared" si="59"/>
        <v/>
      </c>
    </row>
    <row r="130" spans="2:17" ht="18.75" customHeight="1" x14ac:dyDescent="0.2">
      <c r="B130" s="31">
        <v>46192</v>
      </c>
      <c r="C130" s="39" t="str">
        <f>'Q1 Setup'!$C$16</f>
        <v>Rep 10</v>
      </c>
      <c r="D130" s="33"/>
      <c r="E130" s="25"/>
      <c r="F130" s="40">
        <f t="shared" si="54"/>
        <v>0</v>
      </c>
      <c r="G130" s="40" t="str">
        <f t="shared" si="55"/>
        <v/>
      </c>
      <c r="H130" s="41" t="str">
        <f t="shared" si="56"/>
        <v/>
      </c>
      <c r="I130" s="36"/>
      <c r="J130" s="42">
        <f t="shared" si="57"/>
        <v>0</v>
      </c>
      <c r="K130" s="41" t="str">
        <f t="shared" si="58"/>
        <v/>
      </c>
      <c r="L130" s="25"/>
      <c r="M130" s="25"/>
      <c r="N130" s="26"/>
      <c r="O130" s="29">
        <f>IFERROR(('Q1 Setup'!$D$16-'Q1 Setup'!$E$16+SUMIFS($N$4:$N129,$C$4:$C129,'Q1 Setup'!$C$16)-SUMIFS($N$4:$N129,$C$4:$C129,'Q1 Setup'!$C$16,$B$4:$B129,"&lt;"&amp;$B130))/IFERROR(NETWORKDAYS($B130,'Q1 Setup'!$G$4),1),0)</f>
        <v>0</v>
      </c>
      <c r="P130" s="43" t="str">
        <f t="shared" si="59"/>
        <v/>
      </c>
    </row>
    <row r="131" spans="2:17" ht="18.75" customHeight="1" x14ac:dyDescent="0.2">
      <c r="B131" s="31">
        <v>46192</v>
      </c>
      <c r="C131" s="32">
        <f>'Q1 Setup'!$C$17</f>
        <v>0</v>
      </c>
      <c r="D131" s="33"/>
      <c r="E131" s="25"/>
      <c r="F131" s="34">
        <f t="shared" si="54"/>
        <v>0</v>
      </c>
      <c r="G131" s="34" t="str">
        <f t="shared" si="55"/>
        <v/>
      </c>
      <c r="H131" s="35" t="str">
        <f t="shared" si="56"/>
        <v/>
      </c>
      <c r="I131" s="36"/>
      <c r="J131" s="37">
        <f t="shared" si="57"/>
        <v>0</v>
      </c>
      <c r="K131" s="35" t="str">
        <f t="shared" si="58"/>
        <v/>
      </c>
      <c r="L131" s="25"/>
      <c r="M131" s="25"/>
      <c r="N131" s="26"/>
      <c r="O131" s="29">
        <f>IFERROR(('Q1 Setup'!$D$17-'Q1 Setup'!$E$17+SUMIFS($N$4:$N130,$C$4:$C130,'Q1 Setup'!$C$17)-SUMIFS($N$4:$N130,$C$4:$C130,'Q1 Setup'!$C$17,$B$4:$B130,"&lt;"&amp;$B131))/IFERROR(NETWORKDAYS($B131,'Q1 Setup'!$G$4),1),0)</f>
        <v>0</v>
      </c>
      <c r="P131" s="38" t="str">
        <f t="shared" si="59"/>
        <v/>
      </c>
    </row>
    <row r="132" spans="2:17" ht="18.75" customHeight="1" x14ac:dyDescent="0.2">
      <c r="B132" s="31">
        <v>46192</v>
      </c>
      <c r="C132" s="39">
        <f>'Q1 Setup'!$C$18</f>
        <v>0</v>
      </c>
      <c r="D132" s="33"/>
      <c r="E132" s="25"/>
      <c r="F132" s="40">
        <f t="shared" si="54"/>
        <v>0</v>
      </c>
      <c r="G132" s="40" t="str">
        <f t="shared" si="55"/>
        <v/>
      </c>
      <c r="H132" s="41" t="str">
        <f t="shared" si="56"/>
        <v/>
      </c>
      <c r="I132" s="36"/>
      <c r="J132" s="42">
        <f t="shared" si="57"/>
        <v>0</v>
      </c>
      <c r="K132" s="41" t="str">
        <f t="shared" si="58"/>
        <v/>
      </c>
      <c r="L132" s="25"/>
      <c r="M132" s="25"/>
      <c r="N132" s="26"/>
      <c r="O132" s="29">
        <f>IFERROR(('Q1 Setup'!$D$18-'Q1 Setup'!$E$18+SUMIFS($N$4:$N131,$C$4:$C131,'Q1 Setup'!$C$18)-SUMIFS($N$4:$N131,$C$4:$C131,'Q1 Setup'!$C$18,$B$4:$B131,"&lt;"&amp;$B132))/IFERROR(NETWORKDAYS($B132,'Q1 Setup'!$G$4),1),0)</f>
        <v>0</v>
      </c>
      <c r="P132" s="43" t="str">
        <f t="shared" si="59"/>
        <v/>
      </c>
    </row>
    <row r="133" spans="2:17" ht="4.5" customHeight="1" x14ac:dyDescent="0.2"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</row>
    <row r="134" spans="2:17" ht="18.75" customHeight="1" x14ac:dyDescent="0.2">
      <c r="B134" s="31">
        <v>46195</v>
      </c>
      <c r="C134" s="32" t="str">
        <f>'Q1 Setup'!$C$7</f>
        <v>Rep 1</v>
      </c>
      <c r="D134" s="33"/>
      <c r="E134" s="25"/>
      <c r="F134" s="34">
        <f t="shared" ref="F134:F145" si="60">IFERROR(D134*7.5,"")</f>
        <v>0</v>
      </c>
      <c r="G134" s="34" t="str">
        <f t="shared" ref="G134:G145" si="61">IFERROR(E134/D134,"")</f>
        <v/>
      </c>
      <c r="H134" s="35" t="str">
        <f t="shared" ref="H134:H145" si="62">IFERROR(E134/F134,"")</f>
        <v/>
      </c>
      <c r="I134" s="36"/>
      <c r="J134" s="37">
        <f t="shared" ref="J134:J145" si="63">IFERROR(D134*0.375/24,"")</f>
        <v>0</v>
      </c>
      <c r="K134" s="35" t="str">
        <f t="shared" ref="K134:K145" si="64">IFERROR(I134/J134,"")</f>
        <v/>
      </c>
      <c r="L134" s="25"/>
      <c r="M134" s="25"/>
      <c r="N134" s="26"/>
      <c r="O134" s="29">
        <f>IFERROR(('Q1 Setup'!$D$7-'Q1 Setup'!$E$7+SUMIFS($N$4:$N133,$C$4:$C133,'Q1 Setup'!$C$7)-SUMIFS($N$4:$N133,$C$4:$C133,'Q1 Setup'!$C$7,$B$4:$B133,"&lt;"&amp;$B134))/IFERROR(NETWORKDAYS($B134,'Q1 Setup'!$G$4),1),0)</f>
        <v>0</v>
      </c>
      <c r="P134" s="38" t="str">
        <f t="shared" ref="P134:P145" si="65">IFERROR(N134/O134,"")</f>
        <v/>
      </c>
    </row>
    <row r="135" spans="2:17" ht="18.75" customHeight="1" x14ac:dyDescent="0.2">
      <c r="B135" s="31">
        <v>46195</v>
      </c>
      <c r="C135" s="39" t="str">
        <f>'Q1 Setup'!$C$8</f>
        <v>Rep 2</v>
      </c>
      <c r="D135" s="33"/>
      <c r="E135" s="25"/>
      <c r="F135" s="40">
        <f t="shared" si="60"/>
        <v>0</v>
      </c>
      <c r="G135" s="40" t="str">
        <f t="shared" si="61"/>
        <v/>
      </c>
      <c r="H135" s="41" t="str">
        <f t="shared" si="62"/>
        <v/>
      </c>
      <c r="I135" s="36"/>
      <c r="J135" s="42">
        <f t="shared" si="63"/>
        <v>0</v>
      </c>
      <c r="K135" s="41" t="str">
        <f t="shared" si="64"/>
        <v/>
      </c>
      <c r="L135" s="25"/>
      <c r="M135" s="25"/>
      <c r="N135" s="26"/>
      <c r="O135" s="29">
        <f>IFERROR(('Q1 Setup'!$D$8-'Q1 Setup'!$E$8+SUMIFS($N$4:$N134,$C$4:$C134,'Q1 Setup'!$C$8)-SUMIFS($N$4:$N134,$C$4:$C134,'Q1 Setup'!$C$8,$B$4:$B134,"&lt;"&amp;$B135))/IFERROR(NETWORKDAYS($B135,'Q1 Setup'!$G$4),1),0)</f>
        <v>0</v>
      </c>
      <c r="P135" s="43" t="str">
        <f t="shared" si="65"/>
        <v/>
      </c>
    </row>
    <row r="136" spans="2:17" ht="18.75" customHeight="1" x14ac:dyDescent="0.2">
      <c r="B136" s="31">
        <v>46195</v>
      </c>
      <c r="C136" s="32" t="str">
        <f>'Q1 Setup'!$C$9</f>
        <v>Rep 3</v>
      </c>
      <c r="D136" s="33"/>
      <c r="E136" s="25"/>
      <c r="F136" s="34">
        <f t="shared" si="60"/>
        <v>0</v>
      </c>
      <c r="G136" s="34" t="str">
        <f t="shared" si="61"/>
        <v/>
      </c>
      <c r="H136" s="35" t="str">
        <f t="shared" si="62"/>
        <v/>
      </c>
      <c r="I136" s="36"/>
      <c r="J136" s="37">
        <f t="shared" si="63"/>
        <v>0</v>
      </c>
      <c r="K136" s="35" t="str">
        <f t="shared" si="64"/>
        <v/>
      </c>
      <c r="L136" s="25"/>
      <c r="M136" s="25"/>
      <c r="N136" s="26"/>
      <c r="O136" s="29">
        <f>IFERROR(('Q1 Setup'!$D$9-'Q1 Setup'!$E$9+SUMIFS($N$4:$N135,$C$4:$C135,'Q1 Setup'!$C$9)-SUMIFS($N$4:$N135,$C$4:$C135,'Q1 Setup'!$C$9,$B$4:$B135,"&lt;"&amp;$B136))/IFERROR(NETWORKDAYS($B136,'Q1 Setup'!$G$4),1),0)</f>
        <v>0</v>
      </c>
      <c r="P136" s="38" t="str">
        <f t="shared" si="65"/>
        <v/>
      </c>
    </row>
    <row r="137" spans="2:17" ht="18.75" customHeight="1" x14ac:dyDescent="0.2">
      <c r="B137" s="31">
        <v>46195</v>
      </c>
      <c r="C137" s="39" t="str">
        <f>'Q1 Setup'!$C$10</f>
        <v>Rep 4</v>
      </c>
      <c r="D137" s="33"/>
      <c r="E137" s="25"/>
      <c r="F137" s="40">
        <f t="shared" si="60"/>
        <v>0</v>
      </c>
      <c r="G137" s="40" t="str">
        <f t="shared" si="61"/>
        <v/>
      </c>
      <c r="H137" s="41" t="str">
        <f t="shared" si="62"/>
        <v/>
      </c>
      <c r="I137" s="36"/>
      <c r="J137" s="42">
        <f t="shared" si="63"/>
        <v>0</v>
      </c>
      <c r="K137" s="41" t="str">
        <f t="shared" si="64"/>
        <v/>
      </c>
      <c r="L137" s="25"/>
      <c r="M137" s="25"/>
      <c r="N137" s="26"/>
      <c r="O137" s="29">
        <f>IFERROR(('Q1 Setup'!$D$10-'Q1 Setup'!$E$10+SUMIFS($N$4:$N136,$C$4:$C136,'Q1 Setup'!$C$10)-SUMIFS($N$4:$N136,$C$4:$C136,'Q1 Setup'!$C$10,$B$4:$B136,"&lt;"&amp;$B137))/IFERROR(NETWORKDAYS($B137,'Q1 Setup'!$G$4),1),0)</f>
        <v>0</v>
      </c>
      <c r="P137" s="43" t="str">
        <f t="shared" si="65"/>
        <v/>
      </c>
    </row>
    <row r="138" spans="2:17" ht="18.75" customHeight="1" x14ac:dyDescent="0.2">
      <c r="B138" s="31">
        <v>46195</v>
      </c>
      <c r="C138" s="32" t="str">
        <f>'Q1 Setup'!$C$11</f>
        <v>Rep 5</v>
      </c>
      <c r="D138" s="33"/>
      <c r="E138" s="25"/>
      <c r="F138" s="34">
        <f t="shared" si="60"/>
        <v>0</v>
      </c>
      <c r="G138" s="34" t="str">
        <f t="shared" si="61"/>
        <v/>
      </c>
      <c r="H138" s="35" t="str">
        <f t="shared" si="62"/>
        <v/>
      </c>
      <c r="I138" s="36"/>
      <c r="J138" s="37">
        <f t="shared" si="63"/>
        <v>0</v>
      </c>
      <c r="K138" s="35" t="str">
        <f t="shared" si="64"/>
        <v/>
      </c>
      <c r="L138" s="25"/>
      <c r="M138" s="25"/>
      <c r="N138" s="26"/>
      <c r="O138" s="29">
        <f>IFERROR(('Q1 Setup'!$D$11-'Q1 Setup'!$E$11+SUMIFS($N$4:$N137,$C$4:$C137,'Q1 Setup'!$C$11)-SUMIFS($N$4:$N137,$C$4:$C137,'Q1 Setup'!$C$11,$B$4:$B137,"&lt;"&amp;$B138))/IFERROR(NETWORKDAYS($B138,'Q1 Setup'!$G$4),1),0)</f>
        <v>0</v>
      </c>
      <c r="P138" s="38" t="str">
        <f t="shared" si="65"/>
        <v/>
      </c>
    </row>
    <row r="139" spans="2:17" ht="18.75" customHeight="1" x14ac:dyDescent="0.2">
      <c r="B139" s="31">
        <v>46195</v>
      </c>
      <c r="C139" s="39" t="str">
        <f>'Q1 Setup'!$C$12</f>
        <v>Rep 6</v>
      </c>
      <c r="D139" s="33"/>
      <c r="E139" s="25"/>
      <c r="F139" s="40">
        <f t="shared" si="60"/>
        <v>0</v>
      </c>
      <c r="G139" s="40" t="str">
        <f t="shared" si="61"/>
        <v/>
      </c>
      <c r="H139" s="41" t="str">
        <f t="shared" si="62"/>
        <v/>
      </c>
      <c r="I139" s="36"/>
      <c r="J139" s="42">
        <f t="shared" si="63"/>
        <v>0</v>
      </c>
      <c r="K139" s="41" t="str">
        <f t="shared" si="64"/>
        <v/>
      </c>
      <c r="L139" s="25"/>
      <c r="M139" s="25"/>
      <c r="N139" s="26"/>
      <c r="O139" s="29">
        <f>IFERROR(('Q1 Setup'!$D$12-'Q1 Setup'!$E$12+SUMIFS($N$4:$N138,$C$4:$C138,'Q1 Setup'!$C$12)-SUMIFS($N$4:$N138,$C$4:$C138,'Q1 Setup'!$C$12,$B$4:$B138,"&lt;"&amp;$B139))/IFERROR(NETWORKDAYS($B139,'Q1 Setup'!$G$4),1),0)</f>
        <v>0</v>
      </c>
      <c r="P139" s="43" t="str">
        <f t="shared" si="65"/>
        <v/>
      </c>
    </row>
    <row r="140" spans="2:17" ht="18.75" customHeight="1" x14ac:dyDescent="0.2">
      <c r="B140" s="31">
        <v>46195</v>
      </c>
      <c r="C140" s="32" t="str">
        <f>'Q1 Setup'!$C$13</f>
        <v>Rep 7</v>
      </c>
      <c r="D140" s="33"/>
      <c r="E140" s="25"/>
      <c r="F140" s="34">
        <f t="shared" si="60"/>
        <v>0</v>
      </c>
      <c r="G140" s="34" t="str">
        <f t="shared" si="61"/>
        <v/>
      </c>
      <c r="H140" s="35" t="str">
        <f t="shared" si="62"/>
        <v/>
      </c>
      <c r="I140" s="36"/>
      <c r="J140" s="37">
        <f t="shared" si="63"/>
        <v>0</v>
      </c>
      <c r="K140" s="35" t="str">
        <f t="shared" si="64"/>
        <v/>
      </c>
      <c r="L140" s="25"/>
      <c r="M140" s="25"/>
      <c r="N140" s="26"/>
      <c r="O140" s="29">
        <f>IFERROR(('Q1 Setup'!$D$13-'Q1 Setup'!$E$13+SUMIFS($N$4:$N139,$C$4:$C139,'Q1 Setup'!$C$13)-SUMIFS($N$4:$N139,$C$4:$C139,'Q1 Setup'!$C$13,$B$4:$B139,"&lt;"&amp;$B140))/IFERROR(NETWORKDAYS($B140,'Q1 Setup'!$G$4),1),0)</f>
        <v>0</v>
      </c>
      <c r="P140" s="38" t="str">
        <f t="shared" si="65"/>
        <v/>
      </c>
    </row>
    <row r="141" spans="2:17" ht="18.75" customHeight="1" x14ac:dyDescent="0.2">
      <c r="B141" s="31">
        <v>46195</v>
      </c>
      <c r="C141" s="39" t="str">
        <f>'Q1 Setup'!$C$14</f>
        <v>Rep 8</v>
      </c>
      <c r="D141" s="33"/>
      <c r="E141" s="25"/>
      <c r="F141" s="40">
        <f t="shared" si="60"/>
        <v>0</v>
      </c>
      <c r="G141" s="40" t="str">
        <f t="shared" si="61"/>
        <v/>
      </c>
      <c r="H141" s="41" t="str">
        <f t="shared" si="62"/>
        <v/>
      </c>
      <c r="I141" s="36"/>
      <c r="J141" s="42">
        <f t="shared" si="63"/>
        <v>0</v>
      </c>
      <c r="K141" s="41" t="str">
        <f t="shared" si="64"/>
        <v/>
      </c>
      <c r="L141" s="25"/>
      <c r="M141" s="25"/>
      <c r="N141" s="26"/>
      <c r="O141" s="29">
        <f>IFERROR(('Q1 Setup'!$D$14-'Q1 Setup'!$E$14+SUMIFS($N$4:$N140,$C$4:$C140,'Q1 Setup'!$C$14)-SUMIFS($N$4:$N140,$C$4:$C140,'Q1 Setup'!$C$14,$B$4:$B140,"&lt;"&amp;$B141))/IFERROR(NETWORKDAYS($B141,'Q1 Setup'!$G$4),1),0)</f>
        <v>0</v>
      </c>
      <c r="P141" s="43" t="str">
        <f t="shared" si="65"/>
        <v/>
      </c>
    </row>
    <row r="142" spans="2:17" ht="18.75" customHeight="1" x14ac:dyDescent="0.2">
      <c r="B142" s="31">
        <v>46195</v>
      </c>
      <c r="C142" s="32" t="str">
        <f>'Q1 Setup'!$C$15</f>
        <v>Rep 9</v>
      </c>
      <c r="D142" s="33"/>
      <c r="E142" s="25"/>
      <c r="F142" s="34">
        <f t="shared" si="60"/>
        <v>0</v>
      </c>
      <c r="G142" s="34" t="str">
        <f t="shared" si="61"/>
        <v/>
      </c>
      <c r="H142" s="35" t="str">
        <f t="shared" si="62"/>
        <v/>
      </c>
      <c r="I142" s="36"/>
      <c r="J142" s="37">
        <f t="shared" si="63"/>
        <v>0</v>
      </c>
      <c r="K142" s="35" t="str">
        <f t="shared" si="64"/>
        <v/>
      </c>
      <c r="L142" s="25"/>
      <c r="M142" s="25"/>
      <c r="N142" s="26"/>
      <c r="O142" s="29">
        <f>IFERROR(('Q1 Setup'!$D$15-'Q1 Setup'!$E$15+SUMIFS($N$4:$N141,$C$4:$C141,'Q1 Setup'!$C$15)-SUMIFS($N$4:$N141,$C$4:$C141,'Q1 Setup'!$C$15,$B$4:$B141,"&lt;"&amp;$B142))/IFERROR(NETWORKDAYS($B142,'Q1 Setup'!$G$4),1),0)</f>
        <v>0</v>
      </c>
      <c r="P142" s="38" t="str">
        <f t="shared" si="65"/>
        <v/>
      </c>
    </row>
    <row r="143" spans="2:17" ht="18.75" customHeight="1" x14ac:dyDescent="0.2">
      <c r="B143" s="31">
        <v>46195</v>
      </c>
      <c r="C143" s="39" t="str">
        <f>'Q1 Setup'!$C$16</f>
        <v>Rep 10</v>
      </c>
      <c r="D143" s="33"/>
      <c r="E143" s="25"/>
      <c r="F143" s="40">
        <f t="shared" si="60"/>
        <v>0</v>
      </c>
      <c r="G143" s="40" t="str">
        <f t="shared" si="61"/>
        <v/>
      </c>
      <c r="H143" s="41" t="str">
        <f t="shared" si="62"/>
        <v/>
      </c>
      <c r="I143" s="36"/>
      <c r="J143" s="42">
        <f t="shared" si="63"/>
        <v>0</v>
      </c>
      <c r="K143" s="41" t="str">
        <f t="shared" si="64"/>
        <v/>
      </c>
      <c r="L143" s="25"/>
      <c r="M143" s="25"/>
      <c r="N143" s="26"/>
      <c r="O143" s="29">
        <f>IFERROR(('Q1 Setup'!$D$16-'Q1 Setup'!$E$16+SUMIFS($N$4:$N142,$C$4:$C142,'Q1 Setup'!$C$16)-SUMIFS($N$4:$N142,$C$4:$C142,'Q1 Setup'!$C$16,$B$4:$B142,"&lt;"&amp;$B143))/IFERROR(NETWORKDAYS($B143,'Q1 Setup'!$G$4),1),0)</f>
        <v>0</v>
      </c>
      <c r="P143" s="43" t="str">
        <f t="shared" si="65"/>
        <v/>
      </c>
    </row>
    <row r="144" spans="2:17" ht="18.75" customHeight="1" x14ac:dyDescent="0.2">
      <c r="B144" s="31">
        <v>46195</v>
      </c>
      <c r="C144" s="32">
        <f>'Q1 Setup'!$C$17</f>
        <v>0</v>
      </c>
      <c r="D144" s="33"/>
      <c r="E144" s="25"/>
      <c r="F144" s="34">
        <f t="shared" si="60"/>
        <v>0</v>
      </c>
      <c r="G144" s="34" t="str">
        <f t="shared" si="61"/>
        <v/>
      </c>
      <c r="H144" s="35" t="str">
        <f t="shared" si="62"/>
        <v/>
      </c>
      <c r="I144" s="36"/>
      <c r="J144" s="37">
        <f t="shared" si="63"/>
        <v>0</v>
      </c>
      <c r="K144" s="35" t="str">
        <f t="shared" si="64"/>
        <v/>
      </c>
      <c r="L144" s="25"/>
      <c r="M144" s="25"/>
      <c r="N144" s="26"/>
      <c r="O144" s="29">
        <f>IFERROR(('Q1 Setup'!$D$17-'Q1 Setup'!$E$17+SUMIFS($N$4:$N143,$C$4:$C143,'Q1 Setup'!$C$17)-SUMIFS($N$4:$N143,$C$4:$C143,'Q1 Setup'!$C$17,$B$4:$B143,"&lt;"&amp;$B144))/IFERROR(NETWORKDAYS($B144,'Q1 Setup'!$G$4),1),0)</f>
        <v>0</v>
      </c>
      <c r="P144" s="38" t="str">
        <f t="shared" si="65"/>
        <v/>
      </c>
    </row>
    <row r="145" spans="2:17" ht="18.75" customHeight="1" x14ac:dyDescent="0.2">
      <c r="B145" s="31">
        <v>46195</v>
      </c>
      <c r="C145" s="39">
        <f>'Q1 Setup'!$C$18</f>
        <v>0</v>
      </c>
      <c r="D145" s="33"/>
      <c r="E145" s="25"/>
      <c r="F145" s="40">
        <f t="shared" si="60"/>
        <v>0</v>
      </c>
      <c r="G145" s="40" t="str">
        <f t="shared" si="61"/>
        <v/>
      </c>
      <c r="H145" s="41" t="str">
        <f t="shared" si="62"/>
        <v/>
      </c>
      <c r="I145" s="36"/>
      <c r="J145" s="42">
        <f t="shared" si="63"/>
        <v>0</v>
      </c>
      <c r="K145" s="41" t="str">
        <f t="shared" si="64"/>
        <v/>
      </c>
      <c r="L145" s="25"/>
      <c r="M145" s="25"/>
      <c r="N145" s="26"/>
      <c r="O145" s="29">
        <f>IFERROR(('Q1 Setup'!$D$18-'Q1 Setup'!$E$18+SUMIFS($N$4:$N144,$C$4:$C144,'Q1 Setup'!$C$18)-SUMIFS($N$4:$N144,$C$4:$C144,'Q1 Setup'!$C$18,$B$4:$B144,"&lt;"&amp;$B145))/IFERROR(NETWORKDAYS($B145,'Q1 Setup'!$G$4),1),0)</f>
        <v>0</v>
      </c>
      <c r="P145" s="43" t="str">
        <f t="shared" si="65"/>
        <v/>
      </c>
    </row>
    <row r="146" spans="2:17" ht="4.5" customHeight="1" x14ac:dyDescent="0.2"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</row>
    <row r="147" spans="2:17" ht="18.75" customHeight="1" x14ac:dyDescent="0.2">
      <c r="B147" s="31">
        <v>46196</v>
      </c>
      <c r="C147" s="32" t="str">
        <f>'Q1 Setup'!$C$7</f>
        <v>Rep 1</v>
      </c>
      <c r="D147" s="33"/>
      <c r="E147" s="25"/>
      <c r="F147" s="34">
        <f t="shared" ref="F147:F158" si="66">IFERROR(D147*7.5,"")</f>
        <v>0</v>
      </c>
      <c r="G147" s="34" t="str">
        <f t="shared" ref="G147:G158" si="67">IFERROR(E147/D147,"")</f>
        <v/>
      </c>
      <c r="H147" s="35" t="str">
        <f t="shared" ref="H147:H158" si="68">IFERROR(E147/F147,"")</f>
        <v/>
      </c>
      <c r="I147" s="36"/>
      <c r="J147" s="37">
        <f t="shared" ref="J147:J158" si="69">IFERROR(D147*0.375/24,"")</f>
        <v>0</v>
      </c>
      <c r="K147" s="35" t="str">
        <f t="shared" ref="K147:K158" si="70">IFERROR(I147/J147,"")</f>
        <v/>
      </c>
      <c r="L147" s="25"/>
      <c r="M147" s="25"/>
      <c r="N147" s="26"/>
      <c r="O147" s="29">
        <f>IFERROR(('Q1 Setup'!$D$7-'Q1 Setup'!$E$7+SUMIFS($N$4:$N146,$C$4:$C146,'Q1 Setup'!$C$7)-SUMIFS($N$4:$N146,$C$4:$C146,'Q1 Setup'!$C$7,$B$4:$B146,"&lt;"&amp;$B147))/IFERROR(NETWORKDAYS($B147,'Q1 Setup'!$G$4),1),0)</f>
        <v>0</v>
      </c>
      <c r="P147" s="38" t="str">
        <f t="shared" ref="P147:P158" si="71">IFERROR(N147/O147,"")</f>
        <v/>
      </c>
    </row>
    <row r="148" spans="2:17" ht="18.75" customHeight="1" x14ac:dyDescent="0.2">
      <c r="B148" s="31">
        <v>46196</v>
      </c>
      <c r="C148" s="39" t="str">
        <f>'Q1 Setup'!$C$8</f>
        <v>Rep 2</v>
      </c>
      <c r="D148" s="33"/>
      <c r="E148" s="25"/>
      <c r="F148" s="40">
        <f t="shared" si="66"/>
        <v>0</v>
      </c>
      <c r="G148" s="40" t="str">
        <f t="shared" si="67"/>
        <v/>
      </c>
      <c r="H148" s="41" t="str">
        <f t="shared" si="68"/>
        <v/>
      </c>
      <c r="I148" s="36"/>
      <c r="J148" s="42">
        <f t="shared" si="69"/>
        <v>0</v>
      </c>
      <c r="K148" s="41" t="str">
        <f t="shared" si="70"/>
        <v/>
      </c>
      <c r="L148" s="25"/>
      <c r="M148" s="25"/>
      <c r="N148" s="26"/>
      <c r="O148" s="29">
        <f>IFERROR(('Q1 Setup'!$D$8-'Q1 Setup'!$E$8+SUMIFS($N$4:$N147,$C$4:$C147,'Q1 Setup'!$C$8)-SUMIFS($N$4:$N147,$C$4:$C147,'Q1 Setup'!$C$8,$B$4:$B147,"&lt;"&amp;$B148))/IFERROR(NETWORKDAYS($B148,'Q1 Setup'!$G$4),1),0)</f>
        <v>0</v>
      </c>
      <c r="P148" s="43" t="str">
        <f t="shared" si="71"/>
        <v/>
      </c>
    </row>
    <row r="149" spans="2:17" ht="18.75" customHeight="1" x14ac:dyDescent="0.2">
      <c r="B149" s="31">
        <v>46196</v>
      </c>
      <c r="C149" s="32" t="str">
        <f>'Q1 Setup'!$C$9</f>
        <v>Rep 3</v>
      </c>
      <c r="D149" s="33"/>
      <c r="E149" s="25"/>
      <c r="F149" s="34">
        <f t="shared" si="66"/>
        <v>0</v>
      </c>
      <c r="G149" s="34" t="str">
        <f t="shared" si="67"/>
        <v/>
      </c>
      <c r="H149" s="35" t="str">
        <f t="shared" si="68"/>
        <v/>
      </c>
      <c r="I149" s="36"/>
      <c r="J149" s="37">
        <f t="shared" si="69"/>
        <v>0</v>
      </c>
      <c r="K149" s="35" t="str">
        <f t="shared" si="70"/>
        <v/>
      </c>
      <c r="L149" s="25"/>
      <c r="M149" s="25"/>
      <c r="N149" s="26"/>
      <c r="O149" s="29">
        <f>IFERROR(('Q1 Setup'!$D$9-'Q1 Setup'!$E$9+SUMIFS($N$4:$N148,$C$4:$C148,'Q1 Setup'!$C$9)-SUMIFS($N$4:$N148,$C$4:$C148,'Q1 Setup'!$C$9,$B$4:$B148,"&lt;"&amp;$B149))/IFERROR(NETWORKDAYS($B149,'Q1 Setup'!$G$4),1),0)</f>
        <v>0</v>
      </c>
      <c r="P149" s="38" t="str">
        <f t="shared" si="71"/>
        <v/>
      </c>
    </row>
    <row r="150" spans="2:17" ht="18.75" customHeight="1" x14ac:dyDescent="0.2">
      <c r="B150" s="31">
        <v>46196</v>
      </c>
      <c r="C150" s="39" t="str">
        <f>'Q1 Setup'!$C$10</f>
        <v>Rep 4</v>
      </c>
      <c r="D150" s="33"/>
      <c r="E150" s="25"/>
      <c r="F150" s="40">
        <f t="shared" si="66"/>
        <v>0</v>
      </c>
      <c r="G150" s="40" t="str">
        <f t="shared" si="67"/>
        <v/>
      </c>
      <c r="H150" s="41" t="str">
        <f t="shared" si="68"/>
        <v/>
      </c>
      <c r="I150" s="36"/>
      <c r="J150" s="42">
        <f t="shared" si="69"/>
        <v>0</v>
      </c>
      <c r="K150" s="41" t="str">
        <f t="shared" si="70"/>
        <v/>
      </c>
      <c r="L150" s="25"/>
      <c r="M150" s="25"/>
      <c r="N150" s="26"/>
      <c r="O150" s="29">
        <f>IFERROR(('Q1 Setup'!$D$10-'Q1 Setup'!$E$10+SUMIFS($N$4:$N149,$C$4:$C149,'Q1 Setup'!$C$10)-SUMIFS($N$4:$N149,$C$4:$C149,'Q1 Setup'!$C$10,$B$4:$B149,"&lt;"&amp;$B150))/IFERROR(NETWORKDAYS($B150,'Q1 Setup'!$G$4),1),0)</f>
        <v>0</v>
      </c>
      <c r="P150" s="43" t="str">
        <f t="shared" si="71"/>
        <v/>
      </c>
    </row>
    <row r="151" spans="2:17" ht="18.75" customHeight="1" x14ac:dyDescent="0.2">
      <c r="B151" s="31">
        <v>46196</v>
      </c>
      <c r="C151" s="32" t="str">
        <f>'Q1 Setup'!$C$11</f>
        <v>Rep 5</v>
      </c>
      <c r="D151" s="33"/>
      <c r="E151" s="25"/>
      <c r="F151" s="34">
        <f t="shared" si="66"/>
        <v>0</v>
      </c>
      <c r="G151" s="34" t="str">
        <f t="shared" si="67"/>
        <v/>
      </c>
      <c r="H151" s="35" t="str">
        <f t="shared" si="68"/>
        <v/>
      </c>
      <c r="I151" s="36"/>
      <c r="J151" s="37">
        <f t="shared" si="69"/>
        <v>0</v>
      </c>
      <c r="K151" s="35" t="str">
        <f t="shared" si="70"/>
        <v/>
      </c>
      <c r="L151" s="25"/>
      <c r="M151" s="25"/>
      <c r="N151" s="26"/>
      <c r="O151" s="29">
        <f>IFERROR(('Q1 Setup'!$D$11-'Q1 Setup'!$E$11+SUMIFS($N$4:$N150,$C$4:$C150,'Q1 Setup'!$C$11)-SUMIFS($N$4:$N150,$C$4:$C150,'Q1 Setup'!$C$11,$B$4:$B150,"&lt;"&amp;$B151))/IFERROR(NETWORKDAYS($B151,'Q1 Setup'!$G$4),1),0)</f>
        <v>0</v>
      </c>
      <c r="P151" s="38" t="str">
        <f t="shared" si="71"/>
        <v/>
      </c>
    </row>
    <row r="152" spans="2:17" ht="18.75" customHeight="1" x14ac:dyDescent="0.2">
      <c r="B152" s="31">
        <v>46196</v>
      </c>
      <c r="C152" s="39" t="str">
        <f>'Q1 Setup'!$C$12</f>
        <v>Rep 6</v>
      </c>
      <c r="D152" s="33"/>
      <c r="E152" s="25"/>
      <c r="F152" s="40">
        <f t="shared" si="66"/>
        <v>0</v>
      </c>
      <c r="G152" s="40" t="str">
        <f t="shared" si="67"/>
        <v/>
      </c>
      <c r="H152" s="41" t="str">
        <f t="shared" si="68"/>
        <v/>
      </c>
      <c r="I152" s="36"/>
      <c r="J152" s="42">
        <f t="shared" si="69"/>
        <v>0</v>
      </c>
      <c r="K152" s="41" t="str">
        <f t="shared" si="70"/>
        <v/>
      </c>
      <c r="L152" s="25"/>
      <c r="M152" s="25"/>
      <c r="N152" s="26"/>
      <c r="O152" s="29">
        <f>IFERROR(('Q1 Setup'!$D$12-'Q1 Setup'!$E$12+SUMIFS($N$4:$N151,$C$4:$C151,'Q1 Setup'!$C$12)-SUMIFS($N$4:$N151,$C$4:$C151,'Q1 Setup'!$C$12,$B$4:$B151,"&lt;"&amp;$B152))/IFERROR(NETWORKDAYS($B152,'Q1 Setup'!$G$4),1),0)</f>
        <v>0</v>
      </c>
      <c r="P152" s="43" t="str">
        <f t="shared" si="71"/>
        <v/>
      </c>
    </row>
    <row r="153" spans="2:17" ht="18.75" customHeight="1" x14ac:dyDescent="0.2">
      <c r="B153" s="31">
        <v>46196</v>
      </c>
      <c r="C153" s="32" t="str">
        <f>'Q1 Setup'!$C$13</f>
        <v>Rep 7</v>
      </c>
      <c r="D153" s="33"/>
      <c r="E153" s="25"/>
      <c r="F153" s="34">
        <f t="shared" si="66"/>
        <v>0</v>
      </c>
      <c r="G153" s="34" t="str">
        <f t="shared" si="67"/>
        <v/>
      </c>
      <c r="H153" s="35" t="str">
        <f t="shared" si="68"/>
        <v/>
      </c>
      <c r="I153" s="36"/>
      <c r="J153" s="37">
        <f t="shared" si="69"/>
        <v>0</v>
      </c>
      <c r="K153" s="35" t="str">
        <f t="shared" si="70"/>
        <v/>
      </c>
      <c r="L153" s="25"/>
      <c r="M153" s="25"/>
      <c r="N153" s="26"/>
      <c r="O153" s="29">
        <f>IFERROR(('Q1 Setup'!$D$13-'Q1 Setup'!$E$13+SUMIFS($N$4:$N152,$C$4:$C152,'Q1 Setup'!$C$13)-SUMIFS($N$4:$N152,$C$4:$C152,'Q1 Setup'!$C$13,$B$4:$B152,"&lt;"&amp;$B153))/IFERROR(NETWORKDAYS($B153,'Q1 Setup'!$G$4),1),0)</f>
        <v>0</v>
      </c>
      <c r="P153" s="38" t="str">
        <f t="shared" si="71"/>
        <v/>
      </c>
    </row>
    <row r="154" spans="2:17" ht="18.75" customHeight="1" x14ac:dyDescent="0.2">
      <c r="B154" s="31">
        <v>46196</v>
      </c>
      <c r="C154" s="39" t="str">
        <f>'Q1 Setup'!$C$14</f>
        <v>Rep 8</v>
      </c>
      <c r="D154" s="33"/>
      <c r="E154" s="25"/>
      <c r="F154" s="40">
        <f t="shared" si="66"/>
        <v>0</v>
      </c>
      <c r="G154" s="40" t="str">
        <f t="shared" si="67"/>
        <v/>
      </c>
      <c r="H154" s="41" t="str">
        <f t="shared" si="68"/>
        <v/>
      </c>
      <c r="I154" s="36"/>
      <c r="J154" s="42">
        <f t="shared" si="69"/>
        <v>0</v>
      </c>
      <c r="K154" s="41" t="str">
        <f t="shared" si="70"/>
        <v/>
      </c>
      <c r="L154" s="25"/>
      <c r="M154" s="25"/>
      <c r="N154" s="26"/>
      <c r="O154" s="29">
        <f>IFERROR(('Q1 Setup'!$D$14-'Q1 Setup'!$E$14+SUMIFS($N$4:$N153,$C$4:$C153,'Q1 Setup'!$C$14)-SUMIFS($N$4:$N153,$C$4:$C153,'Q1 Setup'!$C$14,$B$4:$B153,"&lt;"&amp;$B154))/IFERROR(NETWORKDAYS($B154,'Q1 Setup'!$G$4),1),0)</f>
        <v>0</v>
      </c>
      <c r="P154" s="43" t="str">
        <f t="shared" si="71"/>
        <v/>
      </c>
    </row>
    <row r="155" spans="2:17" ht="18.75" customHeight="1" x14ac:dyDescent="0.2">
      <c r="B155" s="31">
        <v>46196</v>
      </c>
      <c r="C155" s="32" t="str">
        <f>'Q1 Setup'!$C$15</f>
        <v>Rep 9</v>
      </c>
      <c r="D155" s="33"/>
      <c r="E155" s="25"/>
      <c r="F155" s="34">
        <f t="shared" si="66"/>
        <v>0</v>
      </c>
      <c r="G155" s="34" t="str">
        <f t="shared" si="67"/>
        <v/>
      </c>
      <c r="H155" s="35" t="str">
        <f t="shared" si="68"/>
        <v/>
      </c>
      <c r="I155" s="36"/>
      <c r="J155" s="37">
        <f t="shared" si="69"/>
        <v>0</v>
      </c>
      <c r="K155" s="35" t="str">
        <f t="shared" si="70"/>
        <v/>
      </c>
      <c r="L155" s="25"/>
      <c r="M155" s="25"/>
      <c r="N155" s="26"/>
      <c r="O155" s="29">
        <f>IFERROR(('Q1 Setup'!$D$15-'Q1 Setup'!$E$15+SUMIFS($N$4:$N154,$C$4:$C154,'Q1 Setup'!$C$15)-SUMIFS($N$4:$N154,$C$4:$C154,'Q1 Setup'!$C$15,$B$4:$B154,"&lt;"&amp;$B155))/IFERROR(NETWORKDAYS($B155,'Q1 Setup'!$G$4),1),0)</f>
        <v>0</v>
      </c>
      <c r="P155" s="38" t="str">
        <f t="shared" si="71"/>
        <v/>
      </c>
    </row>
    <row r="156" spans="2:17" ht="18.75" customHeight="1" x14ac:dyDescent="0.2">
      <c r="B156" s="31">
        <v>46196</v>
      </c>
      <c r="C156" s="39" t="str">
        <f>'Q1 Setup'!$C$16</f>
        <v>Rep 10</v>
      </c>
      <c r="D156" s="33"/>
      <c r="E156" s="25"/>
      <c r="F156" s="40">
        <f t="shared" si="66"/>
        <v>0</v>
      </c>
      <c r="G156" s="40" t="str">
        <f t="shared" si="67"/>
        <v/>
      </c>
      <c r="H156" s="41" t="str">
        <f t="shared" si="68"/>
        <v/>
      </c>
      <c r="I156" s="36"/>
      <c r="J156" s="42">
        <f t="shared" si="69"/>
        <v>0</v>
      </c>
      <c r="K156" s="41" t="str">
        <f t="shared" si="70"/>
        <v/>
      </c>
      <c r="L156" s="25"/>
      <c r="M156" s="25"/>
      <c r="N156" s="26"/>
      <c r="O156" s="29">
        <f>IFERROR(('Q1 Setup'!$D$16-'Q1 Setup'!$E$16+SUMIFS($N$4:$N155,$C$4:$C155,'Q1 Setup'!$C$16)-SUMIFS($N$4:$N155,$C$4:$C155,'Q1 Setup'!$C$16,$B$4:$B155,"&lt;"&amp;$B156))/IFERROR(NETWORKDAYS($B156,'Q1 Setup'!$G$4),1),0)</f>
        <v>0</v>
      </c>
      <c r="P156" s="43" t="str">
        <f t="shared" si="71"/>
        <v/>
      </c>
    </row>
    <row r="157" spans="2:17" ht="18.75" customHeight="1" x14ac:dyDescent="0.2">
      <c r="B157" s="31">
        <v>46196</v>
      </c>
      <c r="C157" s="32">
        <f>'Q1 Setup'!$C$17</f>
        <v>0</v>
      </c>
      <c r="D157" s="33"/>
      <c r="E157" s="25"/>
      <c r="F157" s="34">
        <f t="shared" si="66"/>
        <v>0</v>
      </c>
      <c r="G157" s="34" t="str">
        <f t="shared" si="67"/>
        <v/>
      </c>
      <c r="H157" s="35" t="str">
        <f t="shared" si="68"/>
        <v/>
      </c>
      <c r="I157" s="36"/>
      <c r="J157" s="37">
        <f t="shared" si="69"/>
        <v>0</v>
      </c>
      <c r="K157" s="35" t="str">
        <f t="shared" si="70"/>
        <v/>
      </c>
      <c r="L157" s="25"/>
      <c r="M157" s="25"/>
      <c r="N157" s="26"/>
      <c r="O157" s="29">
        <f>IFERROR(('Q1 Setup'!$D$17-'Q1 Setup'!$E$17+SUMIFS($N$4:$N156,$C$4:$C156,'Q1 Setup'!$C$17)-SUMIFS($N$4:$N156,$C$4:$C156,'Q1 Setup'!$C$17,$B$4:$B156,"&lt;"&amp;$B157))/IFERROR(NETWORKDAYS($B157,'Q1 Setup'!$G$4),1),0)</f>
        <v>0</v>
      </c>
      <c r="P157" s="38" t="str">
        <f t="shared" si="71"/>
        <v/>
      </c>
    </row>
    <row r="158" spans="2:17" ht="18.75" customHeight="1" x14ac:dyDescent="0.2">
      <c r="B158" s="31">
        <v>46196</v>
      </c>
      <c r="C158" s="39">
        <f>'Q1 Setup'!$C$18</f>
        <v>0</v>
      </c>
      <c r="D158" s="33"/>
      <c r="E158" s="25"/>
      <c r="F158" s="40">
        <f t="shared" si="66"/>
        <v>0</v>
      </c>
      <c r="G158" s="40" t="str">
        <f t="shared" si="67"/>
        <v/>
      </c>
      <c r="H158" s="41" t="str">
        <f t="shared" si="68"/>
        <v/>
      </c>
      <c r="I158" s="36"/>
      <c r="J158" s="42">
        <f t="shared" si="69"/>
        <v>0</v>
      </c>
      <c r="K158" s="41" t="str">
        <f t="shared" si="70"/>
        <v/>
      </c>
      <c r="L158" s="25"/>
      <c r="M158" s="25"/>
      <c r="N158" s="26"/>
      <c r="O158" s="29">
        <f>IFERROR(('Q1 Setup'!$D$18-'Q1 Setup'!$E$18+SUMIFS($N$4:$N157,$C$4:$C157,'Q1 Setup'!$C$18)-SUMIFS($N$4:$N157,$C$4:$C157,'Q1 Setup'!$C$18,$B$4:$B157,"&lt;"&amp;$B158))/IFERROR(NETWORKDAYS($B158,'Q1 Setup'!$G$4),1),0)</f>
        <v>0</v>
      </c>
      <c r="P158" s="43" t="str">
        <f t="shared" si="71"/>
        <v/>
      </c>
    </row>
    <row r="159" spans="2:17" ht="4.5" customHeight="1" x14ac:dyDescent="0.2"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</row>
    <row r="160" spans="2:17" ht="18.75" customHeight="1" x14ac:dyDescent="0.2">
      <c r="B160" s="31">
        <v>46197</v>
      </c>
      <c r="C160" s="32" t="str">
        <f>'Q1 Setup'!$C$7</f>
        <v>Rep 1</v>
      </c>
      <c r="D160" s="33"/>
      <c r="E160" s="25"/>
      <c r="F160" s="34">
        <f t="shared" ref="F160:F171" si="72">IFERROR(D160*7.5,"")</f>
        <v>0</v>
      </c>
      <c r="G160" s="34" t="str">
        <f t="shared" ref="G160:G171" si="73">IFERROR(E160/D160,"")</f>
        <v/>
      </c>
      <c r="H160" s="35" t="str">
        <f t="shared" ref="H160:H171" si="74">IFERROR(E160/F160,"")</f>
        <v/>
      </c>
      <c r="I160" s="36"/>
      <c r="J160" s="37">
        <f t="shared" ref="J160:J171" si="75">IFERROR(D160*0.375/24,"")</f>
        <v>0</v>
      </c>
      <c r="K160" s="35" t="str">
        <f t="shared" ref="K160:K171" si="76">IFERROR(I160/J160,"")</f>
        <v/>
      </c>
      <c r="L160" s="25"/>
      <c r="M160" s="25"/>
      <c r="N160" s="26"/>
      <c r="O160" s="29">
        <f>IFERROR(('Q1 Setup'!$D$7-'Q1 Setup'!$E$7+SUMIFS($N$4:$N159,$C$4:$C159,'Q1 Setup'!$C$7)-SUMIFS($N$4:$N159,$C$4:$C159,'Q1 Setup'!$C$7,$B$4:$B159,"&lt;"&amp;$B160))/IFERROR(NETWORKDAYS($B160,'Q1 Setup'!$G$4),1),0)</f>
        <v>0</v>
      </c>
      <c r="P160" s="38" t="str">
        <f t="shared" ref="P160:P171" si="77">IFERROR(N160/O160,"")</f>
        <v/>
      </c>
    </row>
    <row r="161" spans="2:17" ht="18.75" customHeight="1" x14ac:dyDescent="0.2">
      <c r="B161" s="31">
        <v>46197</v>
      </c>
      <c r="C161" s="39" t="str">
        <f>'Q1 Setup'!$C$8</f>
        <v>Rep 2</v>
      </c>
      <c r="D161" s="33"/>
      <c r="E161" s="25"/>
      <c r="F161" s="40">
        <f t="shared" si="72"/>
        <v>0</v>
      </c>
      <c r="G161" s="40" t="str">
        <f t="shared" si="73"/>
        <v/>
      </c>
      <c r="H161" s="41" t="str">
        <f t="shared" si="74"/>
        <v/>
      </c>
      <c r="I161" s="36"/>
      <c r="J161" s="42">
        <f t="shared" si="75"/>
        <v>0</v>
      </c>
      <c r="K161" s="41" t="str">
        <f t="shared" si="76"/>
        <v/>
      </c>
      <c r="L161" s="25"/>
      <c r="M161" s="25"/>
      <c r="N161" s="26"/>
      <c r="O161" s="29">
        <f>IFERROR(('Q1 Setup'!$D$8-'Q1 Setup'!$E$8+SUMIFS($N$4:$N160,$C$4:$C160,'Q1 Setup'!$C$8)-SUMIFS($N$4:$N160,$C$4:$C160,'Q1 Setup'!$C$8,$B$4:$B160,"&lt;"&amp;$B161))/IFERROR(NETWORKDAYS($B161,'Q1 Setup'!$G$4),1),0)</f>
        <v>0</v>
      </c>
      <c r="P161" s="43" t="str">
        <f t="shared" si="77"/>
        <v/>
      </c>
    </row>
    <row r="162" spans="2:17" ht="18.75" customHeight="1" x14ac:dyDescent="0.2">
      <c r="B162" s="31">
        <v>46197</v>
      </c>
      <c r="C162" s="32" t="str">
        <f>'Q1 Setup'!$C$9</f>
        <v>Rep 3</v>
      </c>
      <c r="D162" s="33"/>
      <c r="E162" s="25"/>
      <c r="F162" s="34">
        <f t="shared" si="72"/>
        <v>0</v>
      </c>
      <c r="G162" s="34" t="str">
        <f t="shared" si="73"/>
        <v/>
      </c>
      <c r="H162" s="35" t="str">
        <f t="shared" si="74"/>
        <v/>
      </c>
      <c r="I162" s="36"/>
      <c r="J162" s="37">
        <f t="shared" si="75"/>
        <v>0</v>
      </c>
      <c r="K162" s="35" t="str">
        <f t="shared" si="76"/>
        <v/>
      </c>
      <c r="L162" s="25"/>
      <c r="M162" s="25"/>
      <c r="N162" s="26"/>
      <c r="O162" s="29">
        <f>IFERROR(('Q1 Setup'!$D$9-'Q1 Setup'!$E$9+SUMIFS($N$4:$N161,$C$4:$C161,'Q1 Setup'!$C$9)-SUMIFS($N$4:$N161,$C$4:$C161,'Q1 Setup'!$C$9,$B$4:$B161,"&lt;"&amp;$B162))/IFERROR(NETWORKDAYS($B162,'Q1 Setup'!$G$4),1),0)</f>
        <v>0</v>
      </c>
      <c r="P162" s="38" t="str">
        <f t="shared" si="77"/>
        <v/>
      </c>
    </row>
    <row r="163" spans="2:17" ht="18.75" customHeight="1" x14ac:dyDescent="0.2">
      <c r="B163" s="31">
        <v>46197</v>
      </c>
      <c r="C163" s="39" t="str">
        <f>'Q1 Setup'!$C$10</f>
        <v>Rep 4</v>
      </c>
      <c r="D163" s="33"/>
      <c r="E163" s="25"/>
      <c r="F163" s="40">
        <f t="shared" si="72"/>
        <v>0</v>
      </c>
      <c r="G163" s="40" t="str">
        <f t="shared" si="73"/>
        <v/>
      </c>
      <c r="H163" s="41" t="str">
        <f t="shared" si="74"/>
        <v/>
      </c>
      <c r="I163" s="36"/>
      <c r="J163" s="42">
        <f t="shared" si="75"/>
        <v>0</v>
      </c>
      <c r="K163" s="41" t="str">
        <f t="shared" si="76"/>
        <v/>
      </c>
      <c r="L163" s="25"/>
      <c r="M163" s="25"/>
      <c r="N163" s="26"/>
      <c r="O163" s="29">
        <f>IFERROR(('Q1 Setup'!$D$10-'Q1 Setup'!$E$10+SUMIFS($N$4:$N162,$C$4:$C162,'Q1 Setup'!$C$10)-SUMIFS($N$4:$N162,$C$4:$C162,'Q1 Setup'!$C$10,$B$4:$B162,"&lt;"&amp;$B163))/IFERROR(NETWORKDAYS($B163,'Q1 Setup'!$G$4),1),0)</f>
        <v>0</v>
      </c>
      <c r="P163" s="43" t="str">
        <f t="shared" si="77"/>
        <v/>
      </c>
    </row>
    <row r="164" spans="2:17" ht="18.75" customHeight="1" x14ac:dyDescent="0.2">
      <c r="B164" s="31">
        <v>46197</v>
      </c>
      <c r="C164" s="32" t="str">
        <f>'Q1 Setup'!$C$11</f>
        <v>Rep 5</v>
      </c>
      <c r="D164" s="33"/>
      <c r="E164" s="25"/>
      <c r="F164" s="34">
        <f t="shared" si="72"/>
        <v>0</v>
      </c>
      <c r="G164" s="34" t="str">
        <f t="shared" si="73"/>
        <v/>
      </c>
      <c r="H164" s="35" t="str">
        <f t="shared" si="74"/>
        <v/>
      </c>
      <c r="I164" s="36"/>
      <c r="J164" s="37">
        <f t="shared" si="75"/>
        <v>0</v>
      </c>
      <c r="K164" s="35" t="str">
        <f t="shared" si="76"/>
        <v/>
      </c>
      <c r="L164" s="25"/>
      <c r="M164" s="25"/>
      <c r="N164" s="26"/>
      <c r="O164" s="29">
        <f>IFERROR(('Q1 Setup'!$D$11-'Q1 Setup'!$E$11+SUMIFS($N$4:$N163,$C$4:$C163,'Q1 Setup'!$C$11)-SUMIFS($N$4:$N163,$C$4:$C163,'Q1 Setup'!$C$11,$B$4:$B163,"&lt;"&amp;$B164))/IFERROR(NETWORKDAYS($B164,'Q1 Setup'!$G$4),1),0)</f>
        <v>0</v>
      </c>
      <c r="P164" s="38" t="str">
        <f t="shared" si="77"/>
        <v/>
      </c>
    </row>
    <row r="165" spans="2:17" ht="18.75" customHeight="1" x14ac:dyDescent="0.2">
      <c r="B165" s="31">
        <v>46197</v>
      </c>
      <c r="C165" s="39" t="str">
        <f>'Q1 Setup'!$C$12</f>
        <v>Rep 6</v>
      </c>
      <c r="D165" s="33"/>
      <c r="E165" s="25"/>
      <c r="F165" s="40">
        <f t="shared" si="72"/>
        <v>0</v>
      </c>
      <c r="G165" s="40" t="str">
        <f t="shared" si="73"/>
        <v/>
      </c>
      <c r="H165" s="41" t="str">
        <f t="shared" si="74"/>
        <v/>
      </c>
      <c r="I165" s="36"/>
      <c r="J165" s="42">
        <f t="shared" si="75"/>
        <v>0</v>
      </c>
      <c r="K165" s="41" t="str">
        <f t="shared" si="76"/>
        <v/>
      </c>
      <c r="L165" s="25"/>
      <c r="M165" s="25"/>
      <c r="N165" s="26"/>
      <c r="O165" s="29">
        <f>IFERROR(('Q1 Setup'!$D$12-'Q1 Setup'!$E$12+SUMIFS($N$4:$N164,$C$4:$C164,'Q1 Setup'!$C$12)-SUMIFS($N$4:$N164,$C$4:$C164,'Q1 Setup'!$C$12,$B$4:$B164,"&lt;"&amp;$B165))/IFERROR(NETWORKDAYS($B165,'Q1 Setup'!$G$4),1),0)</f>
        <v>0</v>
      </c>
      <c r="P165" s="43" t="str">
        <f t="shared" si="77"/>
        <v/>
      </c>
    </row>
    <row r="166" spans="2:17" ht="18.75" customHeight="1" x14ac:dyDescent="0.2">
      <c r="B166" s="31">
        <v>46197</v>
      </c>
      <c r="C166" s="32" t="str">
        <f>'Q1 Setup'!$C$13</f>
        <v>Rep 7</v>
      </c>
      <c r="D166" s="33"/>
      <c r="E166" s="25"/>
      <c r="F166" s="34">
        <f t="shared" si="72"/>
        <v>0</v>
      </c>
      <c r="G166" s="34" t="str">
        <f t="shared" si="73"/>
        <v/>
      </c>
      <c r="H166" s="35" t="str">
        <f t="shared" si="74"/>
        <v/>
      </c>
      <c r="I166" s="36"/>
      <c r="J166" s="37">
        <f t="shared" si="75"/>
        <v>0</v>
      </c>
      <c r="K166" s="35" t="str">
        <f t="shared" si="76"/>
        <v/>
      </c>
      <c r="L166" s="25"/>
      <c r="M166" s="25"/>
      <c r="N166" s="26"/>
      <c r="O166" s="29">
        <f>IFERROR(('Q1 Setup'!$D$13-'Q1 Setup'!$E$13+SUMIFS($N$4:$N165,$C$4:$C165,'Q1 Setup'!$C$13)-SUMIFS($N$4:$N165,$C$4:$C165,'Q1 Setup'!$C$13,$B$4:$B165,"&lt;"&amp;$B166))/IFERROR(NETWORKDAYS($B166,'Q1 Setup'!$G$4),1),0)</f>
        <v>0</v>
      </c>
      <c r="P166" s="38" t="str">
        <f t="shared" si="77"/>
        <v/>
      </c>
    </row>
    <row r="167" spans="2:17" ht="18.75" customHeight="1" x14ac:dyDescent="0.2">
      <c r="B167" s="31">
        <v>46197</v>
      </c>
      <c r="C167" s="39" t="str">
        <f>'Q1 Setup'!$C$14</f>
        <v>Rep 8</v>
      </c>
      <c r="D167" s="33"/>
      <c r="E167" s="25"/>
      <c r="F167" s="40">
        <f t="shared" si="72"/>
        <v>0</v>
      </c>
      <c r="G167" s="40" t="str">
        <f t="shared" si="73"/>
        <v/>
      </c>
      <c r="H167" s="41" t="str">
        <f t="shared" si="74"/>
        <v/>
      </c>
      <c r="I167" s="36"/>
      <c r="J167" s="42">
        <f t="shared" si="75"/>
        <v>0</v>
      </c>
      <c r="K167" s="41" t="str">
        <f t="shared" si="76"/>
        <v/>
      </c>
      <c r="L167" s="25"/>
      <c r="M167" s="25"/>
      <c r="N167" s="26"/>
      <c r="O167" s="29">
        <f>IFERROR(('Q1 Setup'!$D$14-'Q1 Setup'!$E$14+SUMIFS($N$4:$N166,$C$4:$C166,'Q1 Setup'!$C$14)-SUMIFS($N$4:$N166,$C$4:$C166,'Q1 Setup'!$C$14,$B$4:$B166,"&lt;"&amp;$B167))/IFERROR(NETWORKDAYS($B167,'Q1 Setup'!$G$4),1),0)</f>
        <v>0</v>
      </c>
      <c r="P167" s="43" t="str">
        <f t="shared" si="77"/>
        <v/>
      </c>
    </row>
    <row r="168" spans="2:17" ht="18.75" customHeight="1" x14ac:dyDescent="0.2">
      <c r="B168" s="31">
        <v>46197</v>
      </c>
      <c r="C168" s="32" t="str">
        <f>'Q1 Setup'!$C$15</f>
        <v>Rep 9</v>
      </c>
      <c r="D168" s="33"/>
      <c r="E168" s="25"/>
      <c r="F168" s="34">
        <f t="shared" si="72"/>
        <v>0</v>
      </c>
      <c r="G168" s="34" t="str">
        <f t="shared" si="73"/>
        <v/>
      </c>
      <c r="H168" s="35" t="str">
        <f t="shared" si="74"/>
        <v/>
      </c>
      <c r="I168" s="36"/>
      <c r="J168" s="37">
        <f t="shared" si="75"/>
        <v>0</v>
      </c>
      <c r="K168" s="35" t="str">
        <f t="shared" si="76"/>
        <v/>
      </c>
      <c r="L168" s="25"/>
      <c r="M168" s="25"/>
      <c r="N168" s="26"/>
      <c r="O168" s="29">
        <f>IFERROR(('Q1 Setup'!$D$15-'Q1 Setup'!$E$15+SUMIFS($N$4:$N167,$C$4:$C167,'Q1 Setup'!$C$15)-SUMIFS($N$4:$N167,$C$4:$C167,'Q1 Setup'!$C$15,$B$4:$B167,"&lt;"&amp;$B168))/IFERROR(NETWORKDAYS($B168,'Q1 Setup'!$G$4),1),0)</f>
        <v>0</v>
      </c>
      <c r="P168" s="38" t="str">
        <f t="shared" si="77"/>
        <v/>
      </c>
    </row>
    <row r="169" spans="2:17" ht="18.75" customHeight="1" x14ac:dyDescent="0.2">
      <c r="B169" s="31">
        <v>46197</v>
      </c>
      <c r="C169" s="39" t="str">
        <f>'Q1 Setup'!$C$16</f>
        <v>Rep 10</v>
      </c>
      <c r="D169" s="33"/>
      <c r="E169" s="25"/>
      <c r="F169" s="40">
        <f t="shared" si="72"/>
        <v>0</v>
      </c>
      <c r="G169" s="40" t="str">
        <f t="shared" si="73"/>
        <v/>
      </c>
      <c r="H169" s="41" t="str">
        <f t="shared" si="74"/>
        <v/>
      </c>
      <c r="I169" s="36"/>
      <c r="J169" s="42">
        <f t="shared" si="75"/>
        <v>0</v>
      </c>
      <c r="K169" s="41" t="str">
        <f t="shared" si="76"/>
        <v/>
      </c>
      <c r="L169" s="25"/>
      <c r="M169" s="25"/>
      <c r="N169" s="26"/>
      <c r="O169" s="29">
        <f>IFERROR(('Q1 Setup'!$D$16-'Q1 Setup'!$E$16+SUMIFS($N$4:$N168,$C$4:$C168,'Q1 Setup'!$C$16)-SUMIFS($N$4:$N168,$C$4:$C168,'Q1 Setup'!$C$16,$B$4:$B168,"&lt;"&amp;$B169))/IFERROR(NETWORKDAYS($B169,'Q1 Setup'!$G$4),1),0)</f>
        <v>0</v>
      </c>
      <c r="P169" s="43" t="str">
        <f t="shared" si="77"/>
        <v/>
      </c>
    </row>
    <row r="170" spans="2:17" ht="18.75" customHeight="1" x14ac:dyDescent="0.2">
      <c r="B170" s="31">
        <v>46197</v>
      </c>
      <c r="C170" s="32">
        <f>'Q1 Setup'!$C$17</f>
        <v>0</v>
      </c>
      <c r="D170" s="33"/>
      <c r="E170" s="25"/>
      <c r="F170" s="34">
        <f t="shared" si="72"/>
        <v>0</v>
      </c>
      <c r="G170" s="34" t="str">
        <f t="shared" si="73"/>
        <v/>
      </c>
      <c r="H170" s="35" t="str">
        <f t="shared" si="74"/>
        <v/>
      </c>
      <c r="I170" s="36"/>
      <c r="J170" s="37">
        <f t="shared" si="75"/>
        <v>0</v>
      </c>
      <c r="K170" s="35" t="str">
        <f t="shared" si="76"/>
        <v/>
      </c>
      <c r="L170" s="25"/>
      <c r="M170" s="25"/>
      <c r="N170" s="26"/>
      <c r="O170" s="29">
        <f>IFERROR(('Q1 Setup'!$D$17-'Q1 Setup'!$E$17+SUMIFS($N$4:$N169,$C$4:$C169,'Q1 Setup'!$C$17)-SUMIFS($N$4:$N169,$C$4:$C169,'Q1 Setup'!$C$17,$B$4:$B169,"&lt;"&amp;$B170))/IFERROR(NETWORKDAYS($B170,'Q1 Setup'!$G$4),1),0)</f>
        <v>0</v>
      </c>
      <c r="P170" s="38" t="str">
        <f t="shared" si="77"/>
        <v/>
      </c>
    </row>
    <row r="171" spans="2:17" ht="18.75" customHeight="1" x14ac:dyDescent="0.2">
      <c r="B171" s="31">
        <v>46197</v>
      </c>
      <c r="C171" s="39">
        <f>'Q1 Setup'!$C$18</f>
        <v>0</v>
      </c>
      <c r="D171" s="33"/>
      <c r="E171" s="25"/>
      <c r="F171" s="40">
        <f t="shared" si="72"/>
        <v>0</v>
      </c>
      <c r="G171" s="40" t="str">
        <f t="shared" si="73"/>
        <v/>
      </c>
      <c r="H171" s="41" t="str">
        <f t="shared" si="74"/>
        <v/>
      </c>
      <c r="I171" s="36"/>
      <c r="J171" s="42">
        <f t="shared" si="75"/>
        <v>0</v>
      </c>
      <c r="K171" s="41" t="str">
        <f t="shared" si="76"/>
        <v/>
      </c>
      <c r="L171" s="25"/>
      <c r="M171" s="25"/>
      <c r="N171" s="26"/>
      <c r="O171" s="29">
        <f>IFERROR(('Q1 Setup'!$D$18-'Q1 Setup'!$E$18+SUMIFS($N$4:$N170,$C$4:$C170,'Q1 Setup'!$C$18)-SUMIFS($N$4:$N170,$C$4:$C170,'Q1 Setup'!$C$18,$B$4:$B170,"&lt;"&amp;$B171))/IFERROR(NETWORKDAYS($B171,'Q1 Setup'!$G$4),1),0)</f>
        <v>0</v>
      </c>
      <c r="P171" s="43" t="str">
        <f t="shared" si="77"/>
        <v/>
      </c>
    </row>
    <row r="172" spans="2:17" ht="4.5" customHeight="1" x14ac:dyDescent="0.2"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</row>
    <row r="173" spans="2:17" ht="18.75" customHeight="1" x14ac:dyDescent="0.2">
      <c r="B173" s="31">
        <v>46198</v>
      </c>
      <c r="C173" s="32" t="str">
        <f>'Q1 Setup'!$C$7</f>
        <v>Rep 1</v>
      </c>
      <c r="D173" s="33"/>
      <c r="E173" s="25"/>
      <c r="F173" s="34">
        <f t="shared" ref="F173:F184" si="78">IFERROR(D173*7.5,"")</f>
        <v>0</v>
      </c>
      <c r="G173" s="34" t="str">
        <f t="shared" ref="G173:G184" si="79">IFERROR(E173/D173,"")</f>
        <v/>
      </c>
      <c r="H173" s="35" t="str">
        <f t="shared" ref="H173:H184" si="80">IFERROR(E173/F173,"")</f>
        <v/>
      </c>
      <c r="I173" s="36"/>
      <c r="J173" s="37">
        <f t="shared" ref="J173:J184" si="81">IFERROR(D173*0.375/24,"")</f>
        <v>0</v>
      </c>
      <c r="K173" s="35" t="str">
        <f t="shared" ref="K173:K184" si="82">IFERROR(I173/J173,"")</f>
        <v/>
      </c>
      <c r="L173" s="25"/>
      <c r="M173" s="25"/>
      <c r="N173" s="26"/>
      <c r="O173" s="29">
        <f>IFERROR(('Q1 Setup'!$D$7-'Q1 Setup'!$E$7+SUMIFS($N$4:$N172,$C$4:$C172,'Q1 Setup'!$C$7)-SUMIFS($N$4:$N172,$C$4:$C172,'Q1 Setup'!$C$7,$B$4:$B172,"&lt;"&amp;$B173))/IFERROR(NETWORKDAYS($B173,'Q1 Setup'!$G$4),1),0)</f>
        <v>0</v>
      </c>
      <c r="P173" s="38" t="str">
        <f t="shared" ref="P173:P184" si="83">IFERROR(N173/O173,"")</f>
        <v/>
      </c>
    </row>
    <row r="174" spans="2:17" ht="18.75" customHeight="1" x14ac:dyDescent="0.2">
      <c r="B174" s="31">
        <v>46198</v>
      </c>
      <c r="C174" s="39" t="str">
        <f>'Q1 Setup'!$C$8</f>
        <v>Rep 2</v>
      </c>
      <c r="D174" s="33"/>
      <c r="E174" s="25"/>
      <c r="F174" s="40">
        <f t="shared" si="78"/>
        <v>0</v>
      </c>
      <c r="G174" s="40" t="str">
        <f t="shared" si="79"/>
        <v/>
      </c>
      <c r="H174" s="41" t="str">
        <f t="shared" si="80"/>
        <v/>
      </c>
      <c r="I174" s="36"/>
      <c r="J174" s="42">
        <f t="shared" si="81"/>
        <v>0</v>
      </c>
      <c r="K174" s="41" t="str">
        <f t="shared" si="82"/>
        <v/>
      </c>
      <c r="L174" s="25"/>
      <c r="M174" s="25"/>
      <c r="N174" s="26"/>
      <c r="O174" s="29">
        <f>IFERROR(('Q1 Setup'!$D$8-'Q1 Setup'!$E$8+SUMIFS($N$4:$N173,$C$4:$C173,'Q1 Setup'!$C$8)-SUMIFS($N$4:$N173,$C$4:$C173,'Q1 Setup'!$C$8,$B$4:$B173,"&lt;"&amp;$B174))/IFERROR(NETWORKDAYS($B174,'Q1 Setup'!$G$4),1),0)</f>
        <v>0</v>
      </c>
      <c r="P174" s="43" t="str">
        <f t="shared" si="83"/>
        <v/>
      </c>
    </row>
    <row r="175" spans="2:17" ht="18.75" customHeight="1" x14ac:dyDescent="0.2">
      <c r="B175" s="31">
        <v>46198</v>
      </c>
      <c r="C175" s="32" t="str">
        <f>'Q1 Setup'!$C$9</f>
        <v>Rep 3</v>
      </c>
      <c r="D175" s="33"/>
      <c r="E175" s="25"/>
      <c r="F175" s="34">
        <f t="shared" si="78"/>
        <v>0</v>
      </c>
      <c r="G175" s="34" t="str">
        <f t="shared" si="79"/>
        <v/>
      </c>
      <c r="H175" s="35" t="str">
        <f t="shared" si="80"/>
        <v/>
      </c>
      <c r="I175" s="36"/>
      <c r="J175" s="37">
        <f t="shared" si="81"/>
        <v>0</v>
      </c>
      <c r="K175" s="35" t="str">
        <f t="shared" si="82"/>
        <v/>
      </c>
      <c r="L175" s="25"/>
      <c r="M175" s="25"/>
      <c r="N175" s="26"/>
      <c r="O175" s="29">
        <f>IFERROR(('Q1 Setup'!$D$9-'Q1 Setup'!$E$9+SUMIFS($N$4:$N174,$C$4:$C174,'Q1 Setup'!$C$9)-SUMIFS($N$4:$N174,$C$4:$C174,'Q1 Setup'!$C$9,$B$4:$B174,"&lt;"&amp;$B175))/IFERROR(NETWORKDAYS($B175,'Q1 Setup'!$G$4),1),0)</f>
        <v>0</v>
      </c>
      <c r="P175" s="38" t="str">
        <f t="shared" si="83"/>
        <v/>
      </c>
    </row>
    <row r="176" spans="2:17" ht="18.75" customHeight="1" x14ac:dyDescent="0.2">
      <c r="B176" s="31">
        <v>46198</v>
      </c>
      <c r="C176" s="39" t="str">
        <f>'Q1 Setup'!$C$10</f>
        <v>Rep 4</v>
      </c>
      <c r="D176" s="33"/>
      <c r="E176" s="25"/>
      <c r="F176" s="40">
        <f t="shared" si="78"/>
        <v>0</v>
      </c>
      <c r="G176" s="40" t="str">
        <f t="shared" si="79"/>
        <v/>
      </c>
      <c r="H176" s="41" t="str">
        <f t="shared" si="80"/>
        <v/>
      </c>
      <c r="I176" s="36"/>
      <c r="J176" s="42">
        <f t="shared" si="81"/>
        <v>0</v>
      </c>
      <c r="K176" s="41" t="str">
        <f t="shared" si="82"/>
        <v/>
      </c>
      <c r="L176" s="25"/>
      <c r="M176" s="25"/>
      <c r="N176" s="26"/>
      <c r="O176" s="29">
        <f>IFERROR(('Q1 Setup'!$D$10-'Q1 Setup'!$E$10+SUMIFS($N$4:$N175,$C$4:$C175,'Q1 Setup'!$C$10)-SUMIFS($N$4:$N175,$C$4:$C175,'Q1 Setup'!$C$10,$B$4:$B175,"&lt;"&amp;$B176))/IFERROR(NETWORKDAYS($B176,'Q1 Setup'!$G$4),1),0)</f>
        <v>0</v>
      </c>
      <c r="P176" s="43" t="str">
        <f t="shared" si="83"/>
        <v/>
      </c>
    </row>
    <row r="177" spans="2:17" ht="18.75" customHeight="1" x14ac:dyDescent="0.2">
      <c r="B177" s="31">
        <v>46198</v>
      </c>
      <c r="C177" s="32" t="str">
        <f>'Q1 Setup'!$C$11</f>
        <v>Rep 5</v>
      </c>
      <c r="D177" s="33"/>
      <c r="E177" s="25"/>
      <c r="F177" s="34">
        <f t="shared" si="78"/>
        <v>0</v>
      </c>
      <c r="G177" s="34" t="str">
        <f t="shared" si="79"/>
        <v/>
      </c>
      <c r="H177" s="35" t="str">
        <f t="shared" si="80"/>
        <v/>
      </c>
      <c r="I177" s="36"/>
      <c r="J177" s="37">
        <f t="shared" si="81"/>
        <v>0</v>
      </c>
      <c r="K177" s="35" t="str">
        <f t="shared" si="82"/>
        <v/>
      </c>
      <c r="L177" s="25"/>
      <c r="M177" s="25"/>
      <c r="N177" s="26"/>
      <c r="O177" s="29">
        <f>IFERROR(('Q1 Setup'!$D$11-'Q1 Setup'!$E$11+SUMIFS($N$4:$N176,$C$4:$C176,'Q1 Setup'!$C$11)-SUMIFS($N$4:$N176,$C$4:$C176,'Q1 Setup'!$C$11,$B$4:$B176,"&lt;"&amp;$B177))/IFERROR(NETWORKDAYS($B177,'Q1 Setup'!$G$4),1),0)</f>
        <v>0</v>
      </c>
      <c r="P177" s="38" t="str">
        <f t="shared" si="83"/>
        <v/>
      </c>
    </row>
    <row r="178" spans="2:17" ht="18.75" customHeight="1" x14ac:dyDescent="0.2">
      <c r="B178" s="31">
        <v>46198</v>
      </c>
      <c r="C178" s="39" t="str">
        <f>'Q1 Setup'!$C$12</f>
        <v>Rep 6</v>
      </c>
      <c r="D178" s="33"/>
      <c r="E178" s="25"/>
      <c r="F178" s="40">
        <f t="shared" si="78"/>
        <v>0</v>
      </c>
      <c r="G178" s="40" t="str">
        <f t="shared" si="79"/>
        <v/>
      </c>
      <c r="H178" s="41" t="str">
        <f t="shared" si="80"/>
        <v/>
      </c>
      <c r="I178" s="36"/>
      <c r="J178" s="42">
        <f t="shared" si="81"/>
        <v>0</v>
      </c>
      <c r="K178" s="41" t="str">
        <f t="shared" si="82"/>
        <v/>
      </c>
      <c r="L178" s="25"/>
      <c r="M178" s="25"/>
      <c r="N178" s="26"/>
      <c r="O178" s="29">
        <f>IFERROR(('Q1 Setup'!$D$12-'Q1 Setup'!$E$12+SUMIFS($N$4:$N177,$C$4:$C177,'Q1 Setup'!$C$12)-SUMIFS($N$4:$N177,$C$4:$C177,'Q1 Setup'!$C$12,$B$4:$B177,"&lt;"&amp;$B178))/IFERROR(NETWORKDAYS($B178,'Q1 Setup'!$G$4),1),0)</f>
        <v>0</v>
      </c>
      <c r="P178" s="43" t="str">
        <f t="shared" si="83"/>
        <v/>
      </c>
    </row>
    <row r="179" spans="2:17" ht="18.75" customHeight="1" x14ac:dyDescent="0.2">
      <c r="B179" s="31">
        <v>46198</v>
      </c>
      <c r="C179" s="32" t="str">
        <f>'Q1 Setup'!$C$13</f>
        <v>Rep 7</v>
      </c>
      <c r="D179" s="33"/>
      <c r="E179" s="25"/>
      <c r="F179" s="34">
        <f t="shared" si="78"/>
        <v>0</v>
      </c>
      <c r="G179" s="34" t="str">
        <f t="shared" si="79"/>
        <v/>
      </c>
      <c r="H179" s="35" t="str">
        <f t="shared" si="80"/>
        <v/>
      </c>
      <c r="I179" s="36"/>
      <c r="J179" s="37">
        <f t="shared" si="81"/>
        <v>0</v>
      </c>
      <c r="K179" s="35" t="str">
        <f t="shared" si="82"/>
        <v/>
      </c>
      <c r="L179" s="25"/>
      <c r="M179" s="25"/>
      <c r="N179" s="26"/>
      <c r="O179" s="29">
        <f>IFERROR(('Q1 Setup'!$D$13-'Q1 Setup'!$E$13+SUMIFS($N$4:$N178,$C$4:$C178,'Q1 Setup'!$C$13)-SUMIFS($N$4:$N178,$C$4:$C178,'Q1 Setup'!$C$13,$B$4:$B178,"&lt;"&amp;$B179))/IFERROR(NETWORKDAYS($B179,'Q1 Setup'!$G$4),1),0)</f>
        <v>0</v>
      </c>
      <c r="P179" s="38" t="str">
        <f t="shared" si="83"/>
        <v/>
      </c>
    </row>
    <row r="180" spans="2:17" ht="18.75" customHeight="1" x14ac:dyDescent="0.2">
      <c r="B180" s="31">
        <v>46198</v>
      </c>
      <c r="C180" s="39" t="str">
        <f>'Q1 Setup'!$C$14</f>
        <v>Rep 8</v>
      </c>
      <c r="D180" s="33"/>
      <c r="E180" s="25"/>
      <c r="F180" s="40">
        <f t="shared" si="78"/>
        <v>0</v>
      </c>
      <c r="G180" s="40" t="str">
        <f t="shared" si="79"/>
        <v/>
      </c>
      <c r="H180" s="41" t="str">
        <f t="shared" si="80"/>
        <v/>
      </c>
      <c r="I180" s="36"/>
      <c r="J180" s="42">
        <f t="shared" si="81"/>
        <v>0</v>
      </c>
      <c r="K180" s="41" t="str">
        <f t="shared" si="82"/>
        <v/>
      </c>
      <c r="L180" s="25"/>
      <c r="M180" s="25"/>
      <c r="N180" s="26"/>
      <c r="O180" s="29">
        <f>IFERROR(('Q1 Setup'!$D$14-'Q1 Setup'!$E$14+SUMIFS($N$4:$N179,$C$4:$C179,'Q1 Setup'!$C$14)-SUMIFS($N$4:$N179,$C$4:$C179,'Q1 Setup'!$C$14,$B$4:$B179,"&lt;"&amp;$B180))/IFERROR(NETWORKDAYS($B180,'Q1 Setup'!$G$4),1),0)</f>
        <v>0</v>
      </c>
      <c r="P180" s="43" t="str">
        <f t="shared" si="83"/>
        <v/>
      </c>
    </row>
    <row r="181" spans="2:17" ht="18.75" customHeight="1" x14ac:dyDescent="0.2">
      <c r="B181" s="31">
        <v>46198</v>
      </c>
      <c r="C181" s="32" t="str">
        <f>'Q1 Setup'!$C$15</f>
        <v>Rep 9</v>
      </c>
      <c r="D181" s="33"/>
      <c r="E181" s="25"/>
      <c r="F181" s="34">
        <f t="shared" si="78"/>
        <v>0</v>
      </c>
      <c r="G181" s="34" t="str">
        <f t="shared" si="79"/>
        <v/>
      </c>
      <c r="H181" s="35" t="str">
        <f t="shared" si="80"/>
        <v/>
      </c>
      <c r="I181" s="36"/>
      <c r="J181" s="37">
        <f t="shared" si="81"/>
        <v>0</v>
      </c>
      <c r="K181" s="35" t="str">
        <f t="shared" si="82"/>
        <v/>
      </c>
      <c r="L181" s="25"/>
      <c r="M181" s="25"/>
      <c r="N181" s="26"/>
      <c r="O181" s="29">
        <f>IFERROR(('Q1 Setup'!$D$15-'Q1 Setup'!$E$15+SUMIFS($N$4:$N180,$C$4:$C180,'Q1 Setup'!$C$15)-SUMIFS($N$4:$N180,$C$4:$C180,'Q1 Setup'!$C$15,$B$4:$B180,"&lt;"&amp;$B181))/IFERROR(NETWORKDAYS($B181,'Q1 Setup'!$G$4),1),0)</f>
        <v>0</v>
      </c>
      <c r="P181" s="38" t="str">
        <f t="shared" si="83"/>
        <v/>
      </c>
    </row>
    <row r="182" spans="2:17" ht="18.75" customHeight="1" x14ac:dyDescent="0.2">
      <c r="B182" s="31">
        <v>46198</v>
      </c>
      <c r="C182" s="39" t="str">
        <f>'Q1 Setup'!$C$16</f>
        <v>Rep 10</v>
      </c>
      <c r="D182" s="33"/>
      <c r="E182" s="25"/>
      <c r="F182" s="40">
        <f t="shared" si="78"/>
        <v>0</v>
      </c>
      <c r="G182" s="40" t="str">
        <f t="shared" si="79"/>
        <v/>
      </c>
      <c r="H182" s="41" t="str">
        <f t="shared" si="80"/>
        <v/>
      </c>
      <c r="I182" s="36"/>
      <c r="J182" s="42">
        <f t="shared" si="81"/>
        <v>0</v>
      </c>
      <c r="K182" s="41" t="str">
        <f t="shared" si="82"/>
        <v/>
      </c>
      <c r="L182" s="25"/>
      <c r="M182" s="25"/>
      <c r="N182" s="26"/>
      <c r="O182" s="29">
        <f>IFERROR(('Q1 Setup'!$D$16-'Q1 Setup'!$E$16+SUMIFS($N$4:$N181,$C$4:$C181,'Q1 Setup'!$C$16)-SUMIFS($N$4:$N181,$C$4:$C181,'Q1 Setup'!$C$16,$B$4:$B181,"&lt;"&amp;$B182))/IFERROR(NETWORKDAYS($B182,'Q1 Setup'!$G$4),1),0)</f>
        <v>0</v>
      </c>
      <c r="P182" s="43" t="str">
        <f t="shared" si="83"/>
        <v/>
      </c>
    </row>
    <row r="183" spans="2:17" ht="18.75" customHeight="1" x14ac:dyDescent="0.2">
      <c r="B183" s="31">
        <v>46198</v>
      </c>
      <c r="C183" s="32">
        <f>'Q1 Setup'!$C$17</f>
        <v>0</v>
      </c>
      <c r="D183" s="33"/>
      <c r="E183" s="25"/>
      <c r="F183" s="34">
        <f t="shared" si="78"/>
        <v>0</v>
      </c>
      <c r="G183" s="34" t="str">
        <f t="shared" si="79"/>
        <v/>
      </c>
      <c r="H183" s="35" t="str">
        <f t="shared" si="80"/>
        <v/>
      </c>
      <c r="I183" s="36"/>
      <c r="J183" s="37">
        <f t="shared" si="81"/>
        <v>0</v>
      </c>
      <c r="K183" s="35" t="str">
        <f t="shared" si="82"/>
        <v/>
      </c>
      <c r="L183" s="25"/>
      <c r="M183" s="25"/>
      <c r="N183" s="26"/>
      <c r="O183" s="29">
        <f>IFERROR(('Q1 Setup'!$D$17-'Q1 Setup'!$E$17+SUMIFS($N$4:$N182,$C$4:$C182,'Q1 Setup'!$C$17)-SUMIFS($N$4:$N182,$C$4:$C182,'Q1 Setup'!$C$17,$B$4:$B182,"&lt;"&amp;$B183))/IFERROR(NETWORKDAYS($B183,'Q1 Setup'!$G$4),1),0)</f>
        <v>0</v>
      </c>
      <c r="P183" s="38" t="str">
        <f t="shared" si="83"/>
        <v/>
      </c>
    </row>
    <row r="184" spans="2:17" ht="18.75" customHeight="1" x14ac:dyDescent="0.2">
      <c r="B184" s="31">
        <v>46198</v>
      </c>
      <c r="C184" s="39">
        <f>'Q1 Setup'!$C$18</f>
        <v>0</v>
      </c>
      <c r="D184" s="33"/>
      <c r="E184" s="25"/>
      <c r="F184" s="40">
        <f t="shared" si="78"/>
        <v>0</v>
      </c>
      <c r="G184" s="40" t="str">
        <f t="shared" si="79"/>
        <v/>
      </c>
      <c r="H184" s="41" t="str">
        <f t="shared" si="80"/>
        <v/>
      </c>
      <c r="I184" s="36"/>
      <c r="J184" s="42">
        <f t="shared" si="81"/>
        <v>0</v>
      </c>
      <c r="K184" s="41" t="str">
        <f t="shared" si="82"/>
        <v/>
      </c>
      <c r="L184" s="25"/>
      <c r="M184" s="25"/>
      <c r="N184" s="26"/>
      <c r="O184" s="29">
        <f>IFERROR(('Q1 Setup'!$D$18-'Q1 Setup'!$E$18+SUMIFS($N$4:$N183,$C$4:$C183,'Q1 Setup'!$C$18)-SUMIFS($N$4:$N183,$C$4:$C183,'Q1 Setup'!$C$18,$B$4:$B183,"&lt;"&amp;$B184))/IFERROR(NETWORKDAYS($B184,'Q1 Setup'!$G$4),1),0)</f>
        <v>0</v>
      </c>
      <c r="P184" s="43" t="str">
        <f t="shared" si="83"/>
        <v/>
      </c>
    </row>
    <row r="185" spans="2:17" ht="4.5" customHeight="1" x14ac:dyDescent="0.2"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</row>
    <row r="186" spans="2:17" ht="18.75" customHeight="1" x14ac:dyDescent="0.2">
      <c r="B186" s="31">
        <v>46199</v>
      </c>
      <c r="C186" s="32" t="str">
        <f>'Q1 Setup'!$C$7</f>
        <v>Rep 1</v>
      </c>
      <c r="D186" s="33"/>
      <c r="E186" s="25"/>
      <c r="F186" s="34">
        <f t="shared" ref="F186:F197" si="84">IFERROR(D186*7.5,"")</f>
        <v>0</v>
      </c>
      <c r="G186" s="34" t="str">
        <f t="shared" ref="G186:G197" si="85">IFERROR(E186/D186,"")</f>
        <v/>
      </c>
      <c r="H186" s="35" t="str">
        <f t="shared" ref="H186:H197" si="86">IFERROR(E186/F186,"")</f>
        <v/>
      </c>
      <c r="I186" s="36"/>
      <c r="J186" s="37">
        <f t="shared" ref="J186:J197" si="87">IFERROR(D186*0.375/24,"")</f>
        <v>0</v>
      </c>
      <c r="K186" s="35" t="str">
        <f t="shared" ref="K186:K197" si="88">IFERROR(I186/J186,"")</f>
        <v/>
      </c>
      <c r="L186" s="25"/>
      <c r="M186" s="25"/>
      <c r="N186" s="26"/>
      <c r="O186" s="29">
        <f>IFERROR(('Q1 Setup'!$D$7-'Q1 Setup'!$E$7+SUMIFS($N$4:$N185,$C$4:$C185,'Q1 Setup'!$C$7)-SUMIFS($N$4:$N185,$C$4:$C185,'Q1 Setup'!$C$7,$B$4:$B185,"&lt;"&amp;$B186))/IFERROR(NETWORKDAYS($B186,'Q1 Setup'!$G$4),1),0)</f>
        <v>0</v>
      </c>
      <c r="P186" s="38" t="str">
        <f t="shared" ref="P186:P197" si="89">IFERROR(N186/O186,"")</f>
        <v/>
      </c>
    </row>
    <row r="187" spans="2:17" ht="18.75" customHeight="1" x14ac:dyDescent="0.2">
      <c r="B187" s="31">
        <v>46199</v>
      </c>
      <c r="C187" s="39" t="str">
        <f>'Q1 Setup'!$C$8</f>
        <v>Rep 2</v>
      </c>
      <c r="D187" s="33"/>
      <c r="E187" s="25"/>
      <c r="F187" s="40">
        <f t="shared" si="84"/>
        <v>0</v>
      </c>
      <c r="G187" s="40" t="str">
        <f t="shared" si="85"/>
        <v/>
      </c>
      <c r="H187" s="41" t="str">
        <f t="shared" si="86"/>
        <v/>
      </c>
      <c r="I187" s="36"/>
      <c r="J187" s="42">
        <f t="shared" si="87"/>
        <v>0</v>
      </c>
      <c r="K187" s="41" t="str">
        <f t="shared" si="88"/>
        <v/>
      </c>
      <c r="L187" s="25"/>
      <c r="M187" s="25"/>
      <c r="N187" s="26"/>
      <c r="O187" s="29">
        <f>IFERROR(('Q1 Setup'!$D$8-'Q1 Setup'!$E$8+SUMIFS($N$4:$N186,$C$4:$C186,'Q1 Setup'!$C$8)-SUMIFS($N$4:$N186,$C$4:$C186,'Q1 Setup'!$C$8,$B$4:$B186,"&lt;"&amp;$B187))/IFERROR(NETWORKDAYS($B187,'Q1 Setup'!$G$4),1),0)</f>
        <v>0</v>
      </c>
      <c r="P187" s="43" t="str">
        <f t="shared" si="89"/>
        <v/>
      </c>
    </row>
    <row r="188" spans="2:17" ht="18.75" customHeight="1" x14ac:dyDescent="0.2">
      <c r="B188" s="31">
        <v>46199</v>
      </c>
      <c r="C188" s="32" t="str">
        <f>'Q1 Setup'!$C$9</f>
        <v>Rep 3</v>
      </c>
      <c r="D188" s="33"/>
      <c r="E188" s="25"/>
      <c r="F188" s="34">
        <f t="shared" si="84"/>
        <v>0</v>
      </c>
      <c r="G188" s="34" t="str">
        <f t="shared" si="85"/>
        <v/>
      </c>
      <c r="H188" s="35" t="str">
        <f t="shared" si="86"/>
        <v/>
      </c>
      <c r="I188" s="36"/>
      <c r="J188" s="37">
        <f t="shared" si="87"/>
        <v>0</v>
      </c>
      <c r="K188" s="35" t="str">
        <f t="shared" si="88"/>
        <v/>
      </c>
      <c r="L188" s="25"/>
      <c r="M188" s="25"/>
      <c r="N188" s="26"/>
      <c r="O188" s="29">
        <f>IFERROR(('Q1 Setup'!$D$9-'Q1 Setup'!$E$9+SUMIFS($N$4:$N187,$C$4:$C187,'Q1 Setup'!$C$9)-SUMIFS($N$4:$N187,$C$4:$C187,'Q1 Setup'!$C$9,$B$4:$B187,"&lt;"&amp;$B188))/IFERROR(NETWORKDAYS($B188,'Q1 Setup'!$G$4),1),0)</f>
        <v>0</v>
      </c>
      <c r="P188" s="38" t="str">
        <f t="shared" si="89"/>
        <v/>
      </c>
    </row>
    <row r="189" spans="2:17" ht="18.75" customHeight="1" x14ac:dyDescent="0.2">
      <c r="B189" s="31">
        <v>46199</v>
      </c>
      <c r="C189" s="39" t="str">
        <f>'Q1 Setup'!$C$10</f>
        <v>Rep 4</v>
      </c>
      <c r="D189" s="33"/>
      <c r="E189" s="25"/>
      <c r="F189" s="40">
        <f t="shared" si="84"/>
        <v>0</v>
      </c>
      <c r="G189" s="40" t="str">
        <f t="shared" si="85"/>
        <v/>
      </c>
      <c r="H189" s="41" t="str">
        <f t="shared" si="86"/>
        <v/>
      </c>
      <c r="I189" s="36"/>
      <c r="J189" s="42">
        <f t="shared" si="87"/>
        <v>0</v>
      </c>
      <c r="K189" s="41" t="str">
        <f t="shared" si="88"/>
        <v/>
      </c>
      <c r="L189" s="25"/>
      <c r="M189" s="25"/>
      <c r="N189" s="26"/>
      <c r="O189" s="29">
        <f>IFERROR(('Q1 Setup'!$D$10-'Q1 Setup'!$E$10+SUMIFS($N$4:$N188,$C$4:$C188,'Q1 Setup'!$C$10)-SUMIFS($N$4:$N188,$C$4:$C188,'Q1 Setup'!$C$10,$B$4:$B188,"&lt;"&amp;$B189))/IFERROR(NETWORKDAYS($B189,'Q1 Setup'!$G$4),1),0)</f>
        <v>0</v>
      </c>
      <c r="P189" s="43" t="str">
        <f t="shared" si="89"/>
        <v/>
      </c>
    </row>
    <row r="190" spans="2:17" ht="18.75" customHeight="1" x14ac:dyDescent="0.2">
      <c r="B190" s="31">
        <v>46199</v>
      </c>
      <c r="C190" s="32" t="str">
        <f>'Q1 Setup'!$C$11</f>
        <v>Rep 5</v>
      </c>
      <c r="D190" s="33"/>
      <c r="E190" s="25"/>
      <c r="F190" s="34">
        <f t="shared" si="84"/>
        <v>0</v>
      </c>
      <c r="G190" s="34" t="str">
        <f t="shared" si="85"/>
        <v/>
      </c>
      <c r="H190" s="35" t="str">
        <f t="shared" si="86"/>
        <v/>
      </c>
      <c r="I190" s="36"/>
      <c r="J190" s="37">
        <f t="shared" si="87"/>
        <v>0</v>
      </c>
      <c r="K190" s="35" t="str">
        <f t="shared" si="88"/>
        <v/>
      </c>
      <c r="L190" s="25"/>
      <c r="M190" s="25"/>
      <c r="N190" s="26"/>
      <c r="O190" s="29">
        <f>IFERROR(('Q1 Setup'!$D$11-'Q1 Setup'!$E$11+SUMIFS($N$4:$N189,$C$4:$C189,'Q1 Setup'!$C$11)-SUMIFS($N$4:$N189,$C$4:$C189,'Q1 Setup'!$C$11,$B$4:$B189,"&lt;"&amp;$B190))/IFERROR(NETWORKDAYS($B190,'Q1 Setup'!$G$4),1),0)</f>
        <v>0</v>
      </c>
      <c r="P190" s="38" t="str">
        <f t="shared" si="89"/>
        <v/>
      </c>
    </row>
    <row r="191" spans="2:17" ht="18.75" customHeight="1" x14ac:dyDescent="0.2">
      <c r="B191" s="31">
        <v>46199</v>
      </c>
      <c r="C191" s="39" t="str">
        <f>'Q1 Setup'!$C$12</f>
        <v>Rep 6</v>
      </c>
      <c r="D191" s="33"/>
      <c r="E191" s="25"/>
      <c r="F191" s="40">
        <f t="shared" si="84"/>
        <v>0</v>
      </c>
      <c r="G191" s="40" t="str">
        <f t="shared" si="85"/>
        <v/>
      </c>
      <c r="H191" s="41" t="str">
        <f t="shared" si="86"/>
        <v/>
      </c>
      <c r="I191" s="36"/>
      <c r="J191" s="42">
        <f t="shared" si="87"/>
        <v>0</v>
      </c>
      <c r="K191" s="41" t="str">
        <f t="shared" si="88"/>
        <v/>
      </c>
      <c r="L191" s="25"/>
      <c r="M191" s="25"/>
      <c r="N191" s="26"/>
      <c r="O191" s="29">
        <f>IFERROR(('Q1 Setup'!$D$12-'Q1 Setup'!$E$12+SUMIFS($N$4:$N190,$C$4:$C190,'Q1 Setup'!$C$12)-SUMIFS($N$4:$N190,$C$4:$C190,'Q1 Setup'!$C$12,$B$4:$B190,"&lt;"&amp;$B191))/IFERROR(NETWORKDAYS($B191,'Q1 Setup'!$G$4),1),0)</f>
        <v>0</v>
      </c>
      <c r="P191" s="43" t="str">
        <f t="shared" si="89"/>
        <v/>
      </c>
    </row>
    <row r="192" spans="2:17" ht="18.75" customHeight="1" x14ac:dyDescent="0.2">
      <c r="B192" s="31">
        <v>46199</v>
      </c>
      <c r="C192" s="32" t="str">
        <f>'Q1 Setup'!$C$13</f>
        <v>Rep 7</v>
      </c>
      <c r="D192" s="33"/>
      <c r="E192" s="25"/>
      <c r="F192" s="34">
        <f t="shared" si="84"/>
        <v>0</v>
      </c>
      <c r="G192" s="34" t="str">
        <f t="shared" si="85"/>
        <v/>
      </c>
      <c r="H192" s="35" t="str">
        <f t="shared" si="86"/>
        <v/>
      </c>
      <c r="I192" s="36"/>
      <c r="J192" s="37">
        <f t="shared" si="87"/>
        <v>0</v>
      </c>
      <c r="K192" s="35" t="str">
        <f t="shared" si="88"/>
        <v/>
      </c>
      <c r="L192" s="25"/>
      <c r="M192" s="25"/>
      <c r="N192" s="26"/>
      <c r="O192" s="29">
        <f>IFERROR(('Q1 Setup'!$D$13-'Q1 Setup'!$E$13+SUMIFS($N$4:$N191,$C$4:$C191,'Q1 Setup'!$C$13)-SUMIFS($N$4:$N191,$C$4:$C191,'Q1 Setup'!$C$13,$B$4:$B191,"&lt;"&amp;$B192))/IFERROR(NETWORKDAYS($B192,'Q1 Setup'!$G$4),1),0)</f>
        <v>0</v>
      </c>
      <c r="P192" s="38" t="str">
        <f t="shared" si="89"/>
        <v/>
      </c>
    </row>
    <row r="193" spans="2:17" ht="18.75" customHeight="1" x14ac:dyDescent="0.2">
      <c r="B193" s="31">
        <v>46199</v>
      </c>
      <c r="C193" s="39" t="str">
        <f>'Q1 Setup'!$C$14</f>
        <v>Rep 8</v>
      </c>
      <c r="D193" s="33"/>
      <c r="E193" s="25"/>
      <c r="F193" s="40">
        <f t="shared" si="84"/>
        <v>0</v>
      </c>
      <c r="G193" s="40" t="str">
        <f t="shared" si="85"/>
        <v/>
      </c>
      <c r="H193" s="41" t="str">
        <f t="shared" si="86"/>
        <v/>
      </c>
      <c r="I193" s="36"/>
      <c r="J193" s="42">
        <f t="shared" si="87"/>
        <v>0</v>
      </c>
      <c r="K193" s="41" t="str">
        <f t="shared" si="88"/>
        <v/>
      </c>
      <c r="L193" s="25"/>
      <c r="M193" s="25"/>
      <c r="N193" s="26"/>
      <c r="O193" s="29">
        <f>IFERROR(('Q1 Setup'!$D$14-'Q1 Setup'!$E$14+SUMIFS($N$4:$N192,$C$4:$C192,'Q1 Setup'!$C$14)-SUMIFS($N$4:$N192,$C$4:$C192,'Q1 Setup'!$C$14,$B$4:$B192,"&lt;"&amp;$B193))/IFERROR(NETWORKDAYS($B193,'Q1 Setup'!$G$4),1),0)</f>
        <v>0</v>
      </c>
      <c r="P193" s="43" t="str">
        <f t="shared" si="89"/>
        <v/>
      </c>
    </row>
    <row r="194" spans="2:17" ht="18.75" customHeight="1" x14ac:dyDescent="0.2">
      <c r="B194" s="31">
        <v>46199</v>
      </c>
      <c r="C194" s="32" t="str">
        <f>'Q1 Setup'!$C$15</f>
        <v>Rep 9</v>
      </c>
      <c r="D194" s="33"/>
      <c r="E194" s="25"/>
      <c r="F194" s="34">
        <f t="shared" si="84"/>
        <v>0</v>
      </c>
      <c r="G194" s="34" t="str">
        <f t="shared" si="85"/>
        <v/>
      </c>
      <c r="H194" s="35" t="str">
        <f t="shared" si="86"/>
        <v/>
      </c>
      <c r="I194" s="36"/>
      <c r="J194" s="37">
        <f t="shared" si="87"/>
        <v>0</v>
      </c>
      <c r="K194" s="35" t="str">
        <f t="shared" si="88"/>
        <v/>
      </c>
      <c r="L194" s="25"/>
      <c r="M194" s="25"/>
      <c r="N194" s="26"/>
      <c r="O194" s="29">
        <f>IFERROR(('Q1 Setup'!$D$15-'Q1 Setup'!$E$15+SUMIFS($N$4:$N193,$C$4:$C193,'Q1 Setup'!$C$15)-SUMIFS($N$4:$N193,$C$4:$C193,'Q1 Setup'!$C$15,$B$4:$B193,"&lt;"&amp;$B194))/IFERROR(NETWORKDAYS($B194,'Q1 Setup'!$G$4),1),0)</f>
        <v>0</v>
      </c>
      <c r="P194" s="38" t="str">
        <f t="shared" si="89"/>
        <v/>
      </c>
    </row>
    <row r="195" spans="2:17" ht="18.75" customHeight="1" x14ac:dyDescent="0.2">
      <c r="B195" s="31">
        <v>46199</v>
      </c>
      <c r="C195" s="39" t="str">
        <f>'Q1 Setup'!$C$16</f>
        <v>Rep 10</v>
      </c>
      <c r="D195" s="33"/>
      <c r="E195" s="25"/>
      <c r="F195" s="40">
        <f t="shared" si="84"/>
        <v>0</v>
      </c>
      <c r="G195" s="40" t="str">
        <f t="shared" si="85"/>
        <v/>
      </c>
      <c r="H195" s="41" t="str">
        <f t="shared" si="86"/>
        <v/>
      </c>
      <c r="I195" s="36"/>
      <c r="J195" s="42">
        <f t="shared" si="87"/>
        <v>0</v>
      </c>
      <c r="K195" s="41" t="str">
        <f t="shared" si="88"/>
        <v/>
      </c>
      <c r="L195" s="25"/>
      <c r="M195" s="25"/>
      <c r="N195" s="26"/>
      <c r="O195" s="29">
        <f>IFERROR(('Q1 Setup'!$D$16-'Q1 Setup'!$E$16+SUMIFS($N$4:$N194,$C$4:$C194,'Q1 Setup'!$C$16)-SUMIFS($N$4:$N194,$C$4:$C194,'Q1 Setup'!$C$16,$B$4:$B194,"&lt;"&amp;$B195))/IFERROR(NETWORKDAYS($B195,'Q1 Setup'!$G$4),1),0)</f>
        <v>0</v>
      </c>
      <c r="P195" s="43" t="str">
        <f t="shared" si="89"/>
        <v/>
      </c>
    </row>
    <row r="196" spans="2:17" ht="18.75" customHeight="1" x14ac:dyDescent="0.2">
      <c r="B196" s="31">
        <v>46199</v>
      </c>
      <c r="C196" s="32">
        <f>'Q1 Setup'!$C$17</f>
        <v>0</v>
      </c>
      <c r="D196" s="33"/>
      <c r="E196" s="25"/>
      <c r="F196" s="34">
        <f t="shared" si="84"/>
        <v>0</v>
      </c>
      <c r="G196" s="34" t="str">
        <f t="shared" si="85"/>
        <v/>
      </c>
      <c r="H196" s="35" t="str">
        <f t="shared" si="86"/>
        <v/>
      </c>
      <c r="I196" s="36"/>
      <c r="J196" s="37">
        <f t="shared" si="87"/>
        <v>0</v>
      </c>
      <c r="K196" s="35" t="str">
        <f t="shared" si="88"/>
        <v/>
      </c>
      <c r="L196" s="25"/>
      <c r="M196" s="25"/>
      <c r="N196" s="26"/>
      <c r="O196" s="29">
        <f>IFERROR(('Q1 Setup'!$D$17-'Q1 Setup'!$E$17+SUMIFS($N$4:$N195,$C$4:$C195,'Q1 Setup'!$C$17)-SUMIFS($N$4:$N195,$C$4:$C195,'Q1 Setup'!$C$17,$B$4:$B195,"&lt;"&amp;$B196))/IFERROR(NETWORKDAYS($B196,'Q1 Setup'!$G$4),1),0)</f>
        <v>0</v>
      </c>
      <c r="P196" s="38" t="str">
        <f t="shared" si="89"/>
        <v/>
      </c>
    </row>
    <row r="197" spans="2:17" ht="18.75" customHeight="1" x14ac:dyDescent="0.2">
      <c r="B197" s="31">
        <v>46199</v>
      </c>
      <c r="C197" s="39">
        <f>'Q1 Setup'!$C$18</f>
        <v>0</v>
      </c>
      <c r="D197" s="33"/>
      <c r="E197" s="25"/>
      <c r="F197" s="40">
        <f t="shared" si="84"/>
        <v>0</v>
      </c>
      <c r="G197" s="40" t="str">
        <f t="shared" si="85"/>
        <v/>
      </c>
      <c r="H197" s="41" t="str">
        <f t="shared" si="86"/>
        <v/>
      </c>
      <c r="I197" s="36"/>
      <c r="J197" s="42">
        <f t="shared" si="87"/>
        <v>0</v>
      </c>
      <c r="K197" s="41" t="str">
        <f t="shared" si="88"/>
        <v/>
      </c>
      <c r="L197" s="25"/>
      <c r="M197" s="25"/>
      <c r="N197" s="26"/>
      <c r="O197" s="29">
        <f>IFERROR(('Q1 Setup'!$D$18-'Q1 Setup'!$E$18+SUMIFS($N$4:$N196,$C$4:$C196,'Q1 Setup'!$C$18)-SUMIFS($N$4:$N196,$C$4:$C196,'Q1 Setup'!$C$18,$B$4:$B196,"&lt;"&amp;$B197))/IFERROR(NETWORKDAYS($B197,'Q1 Setup'!$G$4),1),0)</f>
        <v>0</v>
      </c>
      <c r="P197" s="43" t="str">
        <f t="shared" si="89"/>
        <v/>
      </c>
    </row>
    <row r="198" spans="2:17" ht="4.5" customHeight="1" x14ac:dyDescent="0.2"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</row>
    <row r="199" spans="2:17" ht="18.75" customHeight="1" x14ac:dyDescent="0.2">
      <c r="B199" s="31">
        <v>46202</v>
      </c>
      <c r="C199" s="32" t="str">
        <f>'Q1 Setup'!$C$7</f>
        <v>Rep 1</v>
      </c>
      <c r="D199" s="33"/>
      <c r="E199" s="25"/>
      <c r="F199" s="34">
        <f t="shared" ref="F199:F210" si="90">IFERROR(D199*7.5,"")</f>
        <v>0</v>
      </c>
      <c r="G199" s="34" t="str">
        <f t="shared" ref="G199:G210" si="91">IFERROR(E199/D199,"")</f>
        <v/>
      </c>
      <c r="H199" s="35" t="str">
        <f t="shared" ref="H199:H210" si="92">IFERROR(E199/F199,"")</f>
        <v/>
      </c>
      <c r="I199" s="36"/>
      <c r="J199" s="37">
        <f t="shared" ref="J199:J210" si="93">IFERROR(D199*0.375/24,"")</f>
        <v>0</v>
      </c>
      <c r="K199" s="35" t="str">
        <f t="shared" ref="K199:K210" si="94">IFERROR(I199/J199,"")</f>
        <v/>
      </c>
      <c r="L199" s="25"/>
      <c r="M199" s="25"/>
      <c r="N199" s="26"/>
      <c r="O199" s="29">
        <f>IFERROR(('Q1 Setup'!$D$7-'Q1 Setup'!$E$7+SUMIFS($N$4:$N198,$C$4:$C198,'Q1 Setup'!$C$7)-SUMIFS($N$4:$N198,$C$4:$C198,'Q1 Setup'!$C$7,$B$4:$B198,"&lt;"&amp;$B199))/IFERROR(NETWORKDAYS($B199,'Q1 Setup'!$G$4),1),0)</f>
        <v>0</v>
      </c>
      <c r="P199" s="38" t="str">
        <f t="shared" ref="P199:P210" si="95">IFERROR(N199/O199,"")</f>
        <v/>
      </c>
    </row>
    <row r="200" spans="2:17" ht="18.75" customHeight="1" x14ac:dyDescent="0.2">
      <c r="B200" s="31">
        <v>46202</v>
      </c>
      <c r="C200" s="39" t="str">
        <f>'Q1 Setup'!$C$8</f>
        <v>Rep 2</v>
      </c>
      <c r="D200" s="33"/>
      <c r="E200" s="25"/>
      <c r="F200" s="40">
        <f t="shared" si="90"/>
        <v>0</v>
      </c>
      <c r="G200" s="40" t="str">
        <f t="shared" si="91"/>
        <v/>
      </c>
      <c r="H200" s="41" t="str">
        <f t="shared" si="92"/>
        <v/>
      </c>
      <c r="I200" s="36"/>
      <c r="J200" s="42">
        <f t="shared" si="93"/>
        <v>0</v>
      </c>
      <c r="K200" s="41" t="str">
        <f t="shared" si="94"/>
        <v/>
      </c>
      <c r="L200" s="25"/>
      <c r="M200" s="25"/>
      <c r="N200" s="26"/>
      <c r="O200" s="29">
        <f>IFERROR(('Q1 Setup'!$D$8-'Q1 Setup'!$E$8+SUMIFS($N$4:$N199,$C$4:$C199,'Q1 Setup'!$C$8)-SUMIFS($N$4:$N199,$C$4:$C199,'Q1 Setup'!$C$8,$B$4:$B199,"&lt;"&amp;$B200))/IFERROR(NETWORKDAYS($B200,'Q1 Setup'!$G$4),1),0)</f>
        <v>0</v>
      </c>
      <c r="P200" s="43" t="str">
        <f t="shared" si="95"/>
        <v/>
      </c>
    </row>
    <row r="201" spans="2:17" ht="18.75" customHeight="1" x14ac:dyDescent="0.2">
      <c r="B201" s="31">
        <v>46202</v>
      </c>
      <c r="C201" s="32" t="str">
        <f>'Q1 Setup'!$C$9</f>
        <v>Rep 3</v>
      </c>
      <c r="D201" s="33"/>
      <c r="E201" s="25"/>
      <c r="F201" s="34">
        <f t="shared" si="90"/>
        <v>0</v>
      </c>
      <c r="G201" s="34" t="str">
        <f t="shared" si="91"/>
        <v/>
      </c>
      <c r="H201" s="35" t="str">
        <f t="shared" si="92"/>
        <v/>
      </c>
      <c r="I201" s="36"/>
      <c r="J201" s="37">
        <f t="shared" si="93"/>
        <v>0</v>
      </c>
      <c r="K201" s="35" t="str">
        <f t="shared" si="94"/>
        <v/>
      </c>
      <c r="L201" s="25"/>
      <c r="M201" s="25"/>
      <c r="N201" s="26"/>
      <c r="O201" s="29">
        <f>IFERROR(('Q1 Setup'!$D$9-'Q1 Setup'!$E$9+SUMIFS($N$4:$N200,$C$4:$C200,'Q1 Setup'!$C$9)-SUMIFS($N$4:$N200,$C$4:$C200,'Q1 Setup'!$C$9,$B$4:$B200,"&lt;"&amp;$B201))/IFERROR(NETWORKDAYS($B201,'Q1 Setup'!$G$4),1),0)</f>
        <v>0</v>
      </c>
      <c r="P201" s="38" t="str">
        <f t="shared" si="95"/>
        <v/>
      </c>
    </row>
    <row r="202" spans="2:17" ht="18.75" customHeight="1" x14ac:dyDescent="0.2">
      <c r="B202" s="31">
        <v>46202</v>
      </c>
      <c r="C202" s="39" t="str">
        <f>'Q1 Setup'!$C$10</f>
        <v>Rep 4</v>
      </c>
      <c r="D202" s="33"/>
      <c r="E202" s="25"/>
      <c r="F202" s="40">
        <f t="shared" si="90"/>
        <v>0</v>
      </c>
      <c r="G202" s="40" t="str">
        <f t="shared" si="91"/>
        <v/>
      </c>
      <c r="H202" s="41" t="str">
        <f t="shared" si="92"/>
        <v/>
      </c>
      <c r="I202" s="36"/>
      <c r="J202" s="42">
        <f t="shared" si="93"/>
        <v>0</v>
      </c>
      <c r="K202" s="41" t="str">
        <f t="shared" si="94"/>
        <v/>
      </c>
      <c r="L202" s="25"/>
      <c r="M202" s="25"/>
      <c r="N202" s="26"/>
      <c r="O202" s="29">
        <f>IFERROR(('Q1 Setup'!$D$10-'Q1 Setup'!$E$10+SUMIFS($N$4:$N201,$C$4:$C201,'Q1 Setup'!$C$10)-SUMIFS($N$4:$N201,$C$4:$C201,'Q1 Setup'!$C$10,$B$4:$B201,"&lt;"&amp;$B202))/IFERROR(NETWORKDAYS($B202,'Q1 Setup'!$G$4),1),0)</f>
        <v>0</v>
      </c>
      <c r="P202" s="43" t="str">
        <f t="shared" si="95"/>
        <v/>
      </c>
    </row>
    <row r="203" spans="2:17" ht="18.75" customHeight="1" x14ac:dyDescent="0.2">
      <c r="B203" s="31">
        <v>46202</v>
      </c>
      <c r="C203" s="32" t="str">
        <f>'Q1 Setup'!$C$11</f>
        <v>Rep 5</v>
      </c>
      <c r="D203" s="33"/>
      <c r="E203" s="25"/>
      <c r="F203" s="34">
        <f t="shared" si="90"/>
        <v>0</v>
      </c>
      <c r="G203" s="34" t="str">
        <f t="shared" si="91"/>
        <v/>
      </c>
      <c r="H203" s="35" t="str">
        <f t="shared" si="92"/>
        <v/>
      </c>
      <c r="I203" s="36"/>
      <c r="J203" s="37">
        <f t="shared" si="93"/>
        <v>0</v>
      </c>
      <c r="K203" s="35" t="str">
        <f t="shared" si="94"/>
        <v/>
      </c>
      <c r="L203" s="25"/>
      <c r="M203" s="25"/>
      <c r="N203" s="26"/>
      <c r="O203" s="29">
        <f>IFERROR(('Q1 Setup'!$D$11-'Q1 Setup'!$E$11+SUMIFS($N$4:$N202,$C$4:$C202,'Q1 Setup'!$C$11)-SUMIFS($N$4:$N202,$C$4:$C202,'Q1 Setup'!$C$11,$B$4:$B202,"&lt;"&amp;$B203))/IFERROR(NETWORKDAYS($B203,'Q1 Setup'!$G$4),1),0)</f>
        <v>0</v>
      </c>
      <c r="P203" s="38" t="str">
        <f t="shared" si="95"/>
        <v/>
      </c>
    </row>
    <row r="204" spans="2:17" ht="18.75" customHeight="1" x14ac:dyDescent="0.2">
      <c r="B204" s="31">
        <v>46202</v>
      </c>
      <c r="C204" s="39" t="str">
        <f>'Q1 Setup'!$C$12</f>
        <v>Rep 6</v>
      </c>
      <c r="D204" s="33"/>
      <c r="E204" s="25"/>
      <c r="F204" s="40">
        <f t="shared" si="90"/>
        <v>0</v>
      </c>
      <c r="G204" s="40" t="str">
        <f t="shared" si="91"/>
        <v/>
      </c>
      <c r="H204" s="41" t="str">
        <f t="shared" si="92"/>
        <v/>
      </c>
      <c r="I204" s="36"/>
      <c r="J204" s="42">
        <f t="shared" si="93"/>
        <v>0</v>
      </c>
      <c r="K204" s="41" t="str">
        <f t="shared" si="94"/>
        <v/>
      </c>
      <c r="L204" s="25"/>
      <c r="M204" s="25"/>
      <c r="N204" s="26"/>
      <c r="O204" s="29">
        <f>IFERROR(('Q1 Setup'!$D$12-'Q1 Setup'!$E$12+SUMIFS($N$4:$N203,$C$4:$C203,'Q1 Setup'!$C$12)-SUMIFS($N$4:$N203,$C$4:$C203,'Q1 Setup'!$C$12,$B$4:$B203,"&lt;"&amp;$B204))/IFERROR(NETWORKDAYS($B204,'Q1 Setup'!$G$4),1),0)</f>
        <v>0</v>
      </c>
      <c r="P204" s="43" t="str">
        <f t="shared" si="95"/>
        <v/>
      </c>
    </row>
    <row r="205" spans="2:17" ht="18.75" customHeight="1" x14ac:dyDescent="0.2">
      <c r="B205" s="31">
        <v>46202</v>
      </c>
      <c r="C205" s="32" t="str">
        <f>'Q1 Setup'!$C$13</f>
        <v>Rep 7</v>
      </c>
      <c r="D205" s="33"/>
      <c r="E205" s="25"/>
      <c r="F205" s="34">
        <f t="shared" si="90"/>
        <v>0</v>
      </c>
      <c r="G205" s="34" t="str">
        <f t="shared" si="91"/>
        <v/>
      </c>
      <c r="H205" s="35" t="str">
        <f t="shared" si="92"/>
        <v/>
      </c>
      <c r="I205" s="36"/>
      <c r="J205" s="37">
        <f t="shared" si="93"/>
        <v>0</v>
      </c>
      <c r="K205" s="35" t="str">
        <f t="shared" si="94"/>
        <v/>
      </c>
      <c r="L205" s="25"/>
      <c r="M205" s="25"/>
      <c r="N205" s="26"/>
      <c r="O205" s="29">
        <f>IFERROR(('Q1 Setup'!$D$13-'Q1 Setup'!$E$13+SUMIFS($N$4:$N204,$C$4:$C204,'Q1 Setup'!$C$13)-SUMIFS($N$4:$N204,$C$4:$C204,'Q1 Setup'!$C$13,$B$4:$B204,"&lt;"&amp;$B205))/IFERROR(NETWORKDAYS($B205,'Q1 Setup'!$G$4),1),0)</f>
        <v>0</v>
      </c>
      <c r="P205" s="38" t="str">
        <f t="shared" si="95"/>
        <v/>
      </c>
    </row>
    <row r="206" spans="2:17" ht="18.75" customHeight="1" x14ac:dyDescent="0.2">
      <c r="B206" s="31">
        <v>46202</v>
      </c>
      <c r="C206" s="39" t="str">
        <f>'Q1 Setup'!$C$14</f>
        <v>Rep 8</v>
      </c>
      <c r="D206" s="33"/>
      <c r="E206" s="25"/>
      <c r="F206" s="40">
        <f t="shared" si="90"/>
        <v>0</v>
      </c>
      <c r="G206" s="40" t="str">
        <f t="shared" si="91"/>
        <v/>
      </c>
      <c r="H206" s="41" t="str">
        <f t="shared" si="92"/>
        <v/>
      </c>
      <c r="I206" s="36"/>
      <c r="J206" s="42">
        <f t="shared" si="93"/>
        <v>0</v>
      </c>
      <c r="K206" s="41" t="str">
        <f t="shared" si="94"/>
        <v/>
      </c>
      <c r="L206" s="25"/>
      <c r="M206" s="25"/>
      <c r="N206" s="26"/>
      <c r="O206" s="29">
        <f>IFERROR(('Q1 Setup'!$D$14-'Q1 Setup'!$E$14+SUMIFS($N$4:$N205,$C$4:$C205,'Q1 Setup'!$C$14)-SUMIFS($N$4:$N205,$C$4:$C205,'Q1 Setup'!$C$14,$B$4:$B205,"&lt;"&amp;$B206))/IFERROR(NETWORKDAYS($B206,'Q1 Setup'!$G$4),1),0)</f>
        <v>0</v>
      </c>
      <c r="P206" s="43" t="str">
        <f t="shared" si="95"/>
        <v/>
      </c>
    </row>
    <row r="207" spans="2:17" ht="18.75" customHeight="1" x14ac:dyDescent="0.2">
      <c r="B207" s="31">
        <v>46202</v>
      </c>
      <c r="C207" s="32" t="str">
        <f>'Q1 Setup'!$C$15</f>
        <v>Rep 9</v>
      </c>
      <c r="D207" s="33"/>
      <c r="E207" s="25"/>
      <c r="F207" s="34">
        <f t="shared" si="90"/>
        <v>0</v>
      </c>
      <c r="G207" s="34" t="str">
        <f t="shared" si="91"/>
        <v/>
      </c>
      <c r="H207" s="35" t="str">
        <f t="shared" si="92"/>
        <v/>
      </c>
      <c r="I207" s="36"/>
      <c r="J207" s="37">
        <f t="shared" si="93"/>
        <v>0</v>
      </c>
      <c r="K207" s="35" t="str">
        <f t="shared" si="94"/>
        <v/>
      </c>
      <c r="L207" s="25"/>
      <c r="M207" s="25"/>
      <c r="N207" s="26"/>
      <c r="O207" s="29">
        <f>IFERROR(('Q1 Setup'!$D$15-'Q1 Setup'!$E$15+SUMIFS($N$4:$N206,$C$4:$C206,'Q1 Setup'!$C$15)-SUMIFS($N$4:$N206,$C$4:$C206,'Q1 Setup'!$C$15,$B$4:$B206,"&lt;"&amp;$B207))/IFERROR(NETWORKDAYS($B207,'Q1 Setup'!$G$4),1),0)</f>
        <v>0</v>
      </c>
      <c r="P207" s="38" t="str">
        <f t="shared" si="95"/>
        <v/>
      </c>
    </row>
    <row r="208" spans="2:17" ht="18.75" customHeight="1" x14ac:dyDescent="0.2">
      <c r="B208" s="31">
        <v>46202</v>
      </c>
      <c r="C208" s="39" t="str">
        <f>'Q1 Setup'!$C$16</f>
        <v>Rep 10</v>
      </c>
      <c r="D208" s="33"/>
      <c r="E208" s="25"/>
      <c r="F208" s="40">
        <f t="shared" si="90"/>
        <v>0</v>
      </c>
      <c r="G208" s="40" t="str">
        <f t="shared" si="91"/>
        <v/>
      </c>
      <c r="H208" s="41" t="str">
        <f t="shared" si="92"/>
        <v/>
      </c>
      <c r="I208" s="36"/>
      <c r="J208" s="42">
        <f t="shared" si="93"/>
        <v>0</v>
      </c>
      <c r="K208" s="41" t="str">
        <f t="shared" si="94"/>
        <v/>
      </c>
      <c r="L208" s="25"/>
      <c r="M208" s="25"/>
      <c r="N208" s="26"/>
      <c r="O208" s="29">
        <f>IFERROR(('Q1 Setup'!$D$16-'Q1 Setup'!$E$16+SUMIFS($N$4:$N207,$C$4:$C207,'Q1 Setup'!$C$16)-SUMIFS($N$4:$N207,$C$4:$C207,'Q1 Setup'!$C$16,$B$4:$B207,"&lt;"&amp;$B208))/IFERROR(NETWORKDAYS($B208,'Q1 Setup'!$G$4),1),0)</f>
        <v>0</v>
      </c>
      <c r="P208" s="43" t="str">
        <f t="shared" si="95"/>
        <v/>
      </c>
    </row>
    <row r="209" spans="2:17" ht="18.75" customHeight="1" x14ac:dyDescent="0.2">
      <c r="B209" s="31">
        <v>46202</v>
      </c>
      <c r="C209" s="32">
        <f>'Q1 Setup'!$C$17</f>
        <v>0</v>
      </c>
      <c r="D209" s="33"/>
      <c r="E209" s="25"/>
      <c r="F209" s="34">
        <f t="shared" si="90"/>
        <v>0</v>
      </c>
      <c r="G209" s="34" t="str">
        <f t="shared" si="91"/>
        <v/>
      </c>
      <c r="H209" s="35" t="str">
        <f t="shared" si="92"/>
        <v/>
      </c>
      <c r="I209" s="36"/>
      <c r="J209" s="37">
        <f t="shared" si="93"/>
        <v>0</v>
      </c>
      <c r="K209" s="35" t="str">
        <f t="shared" si="94"/>
        <v/>
      </c>
      <c r="L209" s="25"/>
      <c r="M209" s="25"/>
      <c r="N209" s="26"/>
      <c r="O209" s="29">
        <f>IFERROR(('Q1 Setup'!$D$17-'Q1 Setup'!$E$17+SUMIFS($N$4:$N208,$C$4:$C208,'Q1 Setup'!$C$17)-SUMIFS($N$4:$N208,$C$4:$C208,'Q1 Setup'!$C$17,$B$4:$B208,"&lt;"&amp;$B209))/IFERROR(NETWORKDAYS($B209,'Q1 Setup'!$G$4),1),0)</f>
        <v>0</v>
      </c>
      <c r="P209" s="38" t="str">
        <f t="shared" si="95"/>
        <v/>
      </c>
    </row>
    <row r="210" spans="2:17" ht="18.75" customHeight="1" x14ac:dyDescent="0.2">
      <c r="B210" s="31">
        <v>46202</v>
      </c>
      <c r="C210" s="39">
        <f>'Q1 Setup'!$C$18</f>
        <v>0</v>
      </c>
      <c r="D210" s="33"/>
      <c r="E210" s="25"/>
      <c r="F210" s="40">
        <f t="shared" si="90"/>
        <v>0</v>
      </c>
      <c r="G210" s="40" t="str">
        <f t="shared" si="91"/>
        <v/>
      </c>
      <c r="H210" s="41" t="str">
        <f t="shared" si="92"/>
        <v/>
      </c>
      <c r="I210" s="36"/>
      <c r="J210" s="42">
        <f t="shared" si="93"/>
        <v>0</v>
      </c>
      <c r="K210" s="41" t="str">
        <f t="shared" si="94"/>
        <v/>
      </c>
      <c r="L210" s="25"/>
      <c r="M210" s="25"/>
      <c r="N210" s="26"/>
      <c r="O210" s="29">
        <f>IFERROR(('Q1 Setup'!$D$18-'Q1 Setup'!$E$18+SUMIFS($N$4:$N209,$C$4:$C209,'Q1 Setup'!$C$18)-SUMIFS($N$4:$N209,$C$4:$C209,'Q1 Setup'!$C$18,$B$4:$B209,"&lt;"&amp;$B210))/IFERROR(NETWORKDAYS($B210,'Q1 Setup'!$G$4),1),0)</f>
        <v>0</v>
      </c>
      <c r="P210" s="43" t="str">
        <f t="shared" si="95"/>
        <v/>
      </c>
    </row>
    <row r="211" spans="2:17" ht="4.5" customHeight="1" x14ac:dyDescent="0.2"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</row>
    <row r="212" spans="2:17" ht="18.75" customHeight="1" x14ac:dyDescent="0.2">
      <c r="B212" s="31">
        <v>46203</v>
      </c>
      <c r="C212" s="32" t="str">
        <f>'Q1 Setup'!$C$7</f>
        <v>Rep 1</v>
      </c>
      <c r="D212" s="33"/>
      <c r="E212" s="25"/>
      <c r="F212" s="34">
        <f t="shared" ref="F212:F223" si="96">IFERROR(D212*7.5,"")</f>
        <v>0</v>
      </c>
      <c r="G212" s="34" t="str">
        <f t="shared" ref="G212:G223" si="97">IFERROR(E212/D212,"")</f>
        <v/>
      </c>
      <c r="H212" s="35" t="str">
        <f t="shared" ref="H212:H223" si="98">IFERROR(E212/F212,"")</f>
        <v/>
      </c>
      <c r="I212" s="36"/>
      <c r="J212" s="37">
        <f t="shared" ref="J212:J223" si="99">IFERROR(D212*0.375/24,"")</f>
        <v>0</v>
      </c>
      <c r="K212" s="35" t="str">
        <f t="shared" ref="K212:K223" si="100">IFERROR(I212/J212,"")</f>
        <v/>
      </c>
      <c r="L212" s="25"/>
      <c r="M212" s="25"/>
      <c r="N212" s="26"/>
      <c r="O212" s="29">
        <f>IFERROR(('Q1 Setup'!$D$7-'Q1 Setup'!$E$7+SUMIFS($N$4:$N211,$C$4:$C211,'Q1 Setup'!$C$7)-SUMIFS($N$4:$N211,$C$4:$C211,'Q1 Setup'!$C$7,$B$4:$B211,"&lt;"&amp;$B212))/IFERROR(NETWORKDAYS($B212,'Q1 Setup'!$G$4),1),0)</f>
        <v>0</v>
      </c>
      <c r="P212" s="38" t="str">
        <f t="shared" ref="P212:P223" si="101">IFERROR(N212/O212,"")</f>
        <v/>
      </c>
    </row>
    <row r="213" spans="2:17" ht="18.75" customHeight="1" x14ac:dyDescent="0.2">
      <c r="B213" s="31">
        <v>46203</v>
      </c>
      <c r="C213" s="39" t="str">
        <f>'Q1 Setup'!$C$8</f>
        <v>Rep 2</v>
      </c>
      <c r="D213" s="33"/>
      <c r="E213" s="25"/>
      <c r="F213" s="40">
        <f t="shared" si="96"/>
        <v>0</v>
      </c>
      <c r="G213" s="40" t="str">
        <f t="shared" si="97"/>
        <v/>
      </c>
      <c r="H213" s="41" t="str">
        <f t="shared" si="98"/>
        <v/>
      </c>
      <c r="I213" s="36"/>
      <c r="J213" s="42">
        <f t="shared" si="99"/>
        <v>0</v>
      </c>
      <c r="K213" s="41" t="str">
        <f t="shared" si="100"/>
        <v/>
      </c>
      <c r="L213" s="25"/>
      <c r="M213" s="25"/>
      <c r="N213" s="26"/>
      <c r="O213" s="29">
        <f>IFERROR(('Q1 Setup'!$D$8-'Q1 Setup'!$E$8+SUMIFS($N$4:$N212,$C$4:$C212,'Q1 Setup'!$C$8)-SUMIFS($N$4:$N212,$C$4:$C212,'Q1 Setup'!$C$8,$B$4:$B212,"&lt;"&amp;$B213))/IFERROR(NETWORKDAYS($B213,'Q1 Setup'!$G$4),1),0)</f>
        <v>0</v>
      </c>
      <c r="P213" s="43" t="str">
        <f t="shared" si="101"/>
        <v/>
      </c>
    </row>
    <row r="214" spans="2:17" ht="18.75" customHeight="1" x14ac:dyDescent="0.2">
      <c r="B214" s="31">
        <v>46203</v>
      </c>
      <c r="C214" s="32" t="str">
        <f>'Q1 Setup'!$C$9</f>
        <v>Rep 3</v>
      </c>
      <c r="D214" s="33"/>
      <c r="E214" s="25"/>
      <c r="F214" s="34">
        <f t="shared" si="96"/>
        <v>0</v>
      </c>
      <c r="G214" s="34" t="str">
        <f t="shared" si="97"/>
        <v/>
      </c>
      <c r="H214" s="35" t="str">
        <f t="shared" si="98"/>
        <v/>
      </c>
      <c r="I214" s="36"/>
      <c r="J214" s="37">
        <f t="shared" si="99"/>
        <v>0</v>
      </c>
      <c r="K214" s="35" t="str">
        <f t="shared" si="100"/>
        <v/>
      </c>
      <c r="L214" s="25"/>
      <c r="M214" s="25"/>
      <c r="N214" s="26"/>
      <c r="O214" s="29">
        <f>IFERROR(('Q1 Setup'!$D$9-'Q1 Setup'!$E$9+SUMIFS($N$4:$N213,$C$4:$C213,'Q1 Setup'!$C$9)-SUMIFS($N$4:$N213,$C$4:$C213,'Q1 Setup'!$C$9,$B$4:$B213,"&lt;"&amp;$B214))/IFERROR(NETWORKDAYS($B214,'Q1 Setup'!$G$4),1),0)</f>
        <v>0</v>
      </c>
      <c r="P214" s="38" t="str">
        <f t="shared" si="101"/>
        <v/>
      </c>
    </row>
    <row r="215" spans="2:17" ht="18.75" customHeight="1" x14ac:dyDescent="0.2">
      <c r="B215" s="31">
        <v>46203</v>
      </c>
      <c r="C215" s="39" t="str">
        <f>'Q1 Setup'!$C$10</f>
        <v>Rep 4</v>
      </c>
      <c r="D215" s="33"/>
      <c r="E215" s="25"/>
      <c r="F215" s="40">
        <f t="shared" si="96"/>
        <v>0</v>
      </c>
      <c r="G215" s="40" t="str">
        <f t="shared" si="97"/>
        <v/>
      </c>
      <c r="H215" s="41" t="str">
        <f t="shared" si="98"/>
        <v/>
      </c>
      <c r="I215" s="36"/>
      <c r="J215" s="42">
        <f t="shared" si="99"/>
        <v>0</v>
      </c>
      <c r="K215" s="41" t="str">
        <f t="shared" si="100"/>
        <v/>
      </c>
      <c r="L215" s="25"/>
      <c r="M215" s="25"/>
      <c r="N215" s="26"/>
      <c r="O215" s="29">
        <f>IFERROR(('Q1 Setup'!$D$10-'Q1 Setup'!$E$10+SUMIFS($N$4:$N214,$C$4:$C214,'Q1 Setup'!$C$10)-SUMIFS($N$4:$N214,$C$4:$C214,'Q1 Setup'!$C$10,$B$4:$B214,"&lt;"&amp;$B215))/IFERROR(NETWORKDAYS($B215,'Q1 Setup'!$G$4),1),0)</f>
        <v>0</v>
      </c>
      <c r="P215" s="43" t="str">
        <f t="shared" si="101"/>
        <v/>
      </c>
    </row>
    <row r="216" spans="2:17" ht="18.75" customHeight="1" x14ac:dyDescent="0.2">
      <c r="B216" s="31">
        <v>46203</v>
      </c>
      <c r="C216" s="32" t="str">
        <f>'Q1 Setup'!$C$11</f>
        <v>Rep 5</v>
      </c>
      <c r="D216" s="33"/>
      <c r="E216" s="25"/>
      <c r="F216" s="34">
        <f t="shared" si="96"/>
        <v>0</v>
      </c>
      <c r="G216" s="34" t="str">
        <f t="shared" si="97"/>
        <v/>
      </c>
      <c r="H216" s="35" t="str">
        <f t="shared" si="98"/>
        <v/>
      </c>
      <c r="I216" s="36"/>
      <c r="J216" s="37">
        <f t="shared" si="99"/>
        <v>0</v>
      </c>
      <c r="K216" s="35" t="str">
        <f t="shared" si="100"/>
        <v/>
      </c>
      <c r="L216" s="25"/>
      <c r="M216" s="25"/>
      <c r="N216" s="26"/>
      <c r="O216" s="29">
        <f>IFERROR(('Q1 Setup'!$D$11-'Q1 Setup'!$E$11+SUMIFS($N$4:$N215,$C$4:$C215,'Q1 Setup'!$C$11)-SUMIFS($N$4:$N215,$C$4:$C215,'Q1 Setup'!$C$11,$B$4:$B215,"&lt;"&amp;$B216))/IFERROR(NETWORKDAYS($B216,'Q1 Setup'!$G$4),1),0)</f>
        <v>0</v>
      </c>
      <c r="P216" s="38" t="str">
        <f t="shared" si="101"/>
        <v/>
      </c>
    </row>
    <row r="217" spans="2:17" ht="18.75" customHeight="1" x14ac:dyDescent="0.2">
      <c r="B217" s="31">
        <v>46203</v>
      </c>
      <c r="C217" s="39" t="str">
        <f>'Q1 Setup'!$C$12</f>
        <v>Rep 6</v>
      </c>
      <c r="D217" s="33"/>
      <c r="E217" s="25"/>
      <c r="F217" s="40">
        <f t="shared" si="96"/>
        <v>0</v>
      </c>
      <c r="G217" s="40" t="str">
        <f t="shared" si="97"/>
        <v/>
      </c>
      <c r="H217" s="41" t="str">
        <f t="shared" si="98"/>
        <v/>
      </c>
      <c r="I217" s="36"/>
      <c r="J217" s="42">
        <f t="shared" si="99"/>
        <v>0</v>
      </c>
      <c r="K217" s="41" t="str">
        <f t="shared" si="100"/>
        <v/>
      </c>
      <c r="L217" s="25"/>
      <c r="M217" s="25"/>
      <c r="N217" s="26"/>
      <c r="O217" s="29">
        <f>IFERROR(('Q1 Setup'!$D$12-'Q1 Setup'!$E$12+SUMIFS($N$4:$N216,$C$4:$C216,'Q1 Setup'!$C$12)-SUMIFS($N$4:$N216,$C$4:$C216,'Q1 Setup'!$C$12,$B$4:$B216,"&lt;"&amp;$B217))/IFERROR(NETWORKDAYS($B217,'Q1 Setup'!$G$4),1),0)</f>
        <v>0</v>
      </c>
      <c r="P217" s="43" t="str">
        <f t="shared" si="101"/>
        <v/>
      </c>
    </row>
    <row r="218" spans="2:17" ht="18.75" customHeight="1" x14ac:dyDescent="0.2">
      <c r="B218" s="31">
        <v>46203</v>
      </c>
      <c r="C218" s="32" t="str">
        <f>'Q1 Setup'!$C$13</f>
        <v>Rep 7</v>
      </c>
      <c r="D218" s="33"/>
      <c r="E218" s="25"/>
      <c r="F218" s="34">
        <f t="shared" si="96"/>
        <v>0</v>
      </c>
      <c r="G218" s="34" t="str">
        <f t="shared" si="97"/>
        <v/>
      </c>
      <c r="H218" s="35" t="str">
        <f t="shared" si="98"/>
        <v/>
      </c>
      <c r="I218" s="36"/>
      <c r="J218" s="37">
        <f t="shared" si="99"/>
        <v>0</v>
      </c>
      <c r="K218" s="35" t="str">
        <f t="shared" si="100"/>
        <v/>
      </c>
      <c r="L218" s="25"/>
      <c r="M218" s="25"/>
      <c r="N218" s="26"/>
      <c r="O218" s="29">
        <f>IFERROR(('Q1 Setup'!$D$13-'Q1 Setup'!$E$13+SUMIFS($N$4:$N217,$C$4:$C217,'Q1 Setup'!$C$13)-SUMIFS($N$4:$N217,$C$4:$C217,'Q1 Setup'!$C$13,$B$4:$B217,"&lt;"&amp;$B218))/IFERROR(NETWORKDAYS($B218,'Q1 Setup'!$G$4),1),0)</f>
        <v>0</v>
      </c>
      <c r="P218" s="38" t="str">
        <f t="shared" si="101"/>
        <v/>
      </c>
    </row>
    <row r="219" spans="2:17" ht="18.75" customHeight="1" x14ac:dyDescent="0.2">
      <c r="B219" s="31">
        <v>46203</v>
      </c>
      <c r="C219" s="39" t="str">
        <f>'Q1 Setup'!$C$14</f>
        <v>Rep 8</v>
      </c>
      <c r="D219" s="33"/>
      <c r="E219" s="25"/>
      <c r="F219" s="40">
        <f t="shared" si="96"/>
        <v>0</v>
      </c>
      <c r="G219" s="40" t="str">
        <f t="shared" si="97"/>
        <v/>
      </c>
      <c r="H219" s="41" t="str">
        <f t="shared" si="98"/>
        <v/>
      </c>
      <c r="I219" s="36"/>
      <c r="J219" s="42">
        <f t="shared" si="99"/>
        <v>0</v>
      </c>
      <c r="K219" s="41" t="str">
        <f t="shared" si="100"/>
        <v/>
      </c>
      <c r="L219" s="25"/>
      <c r="M219" s="25"/>
      <c r="N219" s="26"/>
      <c r="O219" s="29">
        <f>IFERROR(('Q1 Setup'!$D$14-'Q1 Setup'!$E$14+SUMIFS($N$4:$N218,$C$4:$C218,'Q1 Setup'!$C$14)-SUMIFS($N$4:$N218,$C$4:$C218,'Q1 Setup'!$C$14,$B$4:$B218,"&lt;"&amp;$B219))/IFERROR(NETWORKDAYS($B219,'Q1 Setup'!$G$4),1),0)</f>
        <v>0</v>
      </c>
      <c r="P219" s="43" t="str">
        <f t="shared" si="101"/>
        <v/>
      </c>
    </row>
    <row r="220" spans="2:17" ht="18.75" customHeight="1" x14ac:dyDescent="0.2">
      <c r="B220" s="31">
        <v>46203</v>
      </c>
      <c r="C220" s="32" t="str">
        <f>'Q1 Setup'!$C$15</f>
        <v>Rep 9</v>
      </c>
      <c r="D220" s="33"/>
      <c r="E220" s="25"/>
      <c r="F220" s="34">
        <f t="shared" si="96"/>
        <v>0</v>
      </c>
      <c r="G220" s="34" t="str">
        <f t="shared" si="97"/>
        <v/>
      </c>
      <c r="H220" s="35" t="str">
        <f t="shared" si="98"/>
        <v/>
      </c>
      <c r="I220" s="36"/>
      <c r="J220" s="37">
        <f t="shared" si="99"/>
        <v>0</v>
      </c>
      <c r="K220" s="35" t="str">
        <f t="shared" si="100"/>
        <v/>
      </c>
      <c r="L220" s="25"/>
      <c r="M220" s="25"/>
      <c r="N220" s="26"/>
      <c r="O220" s="29">
        <f>IFERROR(('Q1 Setup'!$D$15-'Q1 Setup'!$E$15+SUMIFS($N$4:$N219,$C$4:$C219,'Q1 Setup'!$C$15)-SUMIFS($N$4:$N219,$C$4:$C219,'Q1 Setup'!$C$15,$B$4:$B219,"&lt;"&amp;$B220))/IFERROR(NETWORKDAYS($B220,'Q1 Setup'!$G$4),1),0)</f>
        <v>0</v>
      </c>
      <c r="P220" s="38" t="str">
        <f t="shared" si="101"/>
        <v/>
      </c>
    </row>
    <row r="221" spans="2:17" ht="18.75" customHeight="1" x14ac:dyDescent="0.2">
      <c r="B221" s="31">
        <v>46203</v>
      </c>
      <c r="C221" s="39" t="str">
        <f>'Q1 Setup'!$C$16</f>
        <v>Rep 10</v>
      </c>
      <c r="D221" s="33"/>
      <c r="E221" s="25"/>
      <c r="F221" s="40">
        <f t="shared" si="96"/>
        <v>0</v>
      </c>
      <c r="G221" s="40" t="str">
        <f t="shared" si="97"/>
        <v/>
      </c>
      <c r="H221" s="41" t="str">
        <f t="shared" si="98"/>
        <v/>
      </c>
      <c r="I221" s="36"/>
      <c r="J221" s="42">
        <f t="shared" si="99"/>
        <v>0</v>
      </c>
      <c r="K221" s="41" t="str">
        <f t="shared" si="100"/>
        <v/>
      </c>
      <c r="L221" s="25"/>
      <c r="M221" s="25"/>
      <c r="N221" s="26"/>
      <c r="O221" s="29">
        <f>IFERROR(('Q1 Setup'!$D$16-'Q1 Setup'!$E$16+SUMIFS($N$4:$N220,$C$4:$C220,'Q1 Setup'!$C$16)-SUMIFS($N$4:$N220,$C$4:$C220,'Q1 Setup'!$C$16,$B$4:$B220,"&lt;"&amp;$B221))/IFERROR(NETWORKDAYS($B221,'Q1 Setup'!$G$4),1),0)</f>
        <v>0</v>
      </c>
      <c r="P221" s="43" t="str">
        <f t="shared" si="101"/>
        <v/>
      </c>
    </row>
    <row r="222" spans="2:17" ht="18.75" customHeight="1" x14ac:dyDescent="0.2">
      <c r="B222" s="31">
        <v>46203</v>
      </c>
      <c r="C222" s="32">
        <f>'Q1 Setup'!$C$17</f>
        <v>0</v>
      </c>
      <c r="D222" s="33"/>
      <c r="E222" s="25"/>
      <c r="F222" s="34">
        <f t="shared" si="96"/>
        <v>0</v>
      </c>
      <c r="G222" s="34" t="str">
        <f t="shared" si="97"/>
        <v/>
      </c>
      <c r="H222" s="35" t="str">
        <f t="shared" si="98"/>
        <v/>
      </c>
      <c r="I222" s="36"/>
      <c r="J222" s="37">
        <f t="shared" si="99"/>
        <v>0</v>
      </c>
      <c r="K222" s="35" t="str">
        <f t="shared" si="100"/>
        <v/>
      </c>
      <c r="L222" s="25"/>
      <c r="M222" s="25"/>
      <c r="N222" s="26"/>
      <c r="O222" s="29">
        <f>IFERROR(('Q1 Setup'!$D$17-'Q1 Setup'!$E$17+SUMIFS($N$4:$N221,$C$4:$C221,'Q1 Setup'!$C$17)-SUMIFS($N$4:$N221,$C$4:$C221,'Q1 Setup'!$C$17,$B$4:$B221,"&lt;"&amp;$B222))/IFERROR(NETWORKDAYS($B222,'Q1 Setup'!$G$4),1),0)</f>
        <v>0</v>
      </c>
      <c r="P222" s="38" t="str">
        <f t="shared" si="101"/>
        <v/>
      </c>
    </row>
    <row r="223" spans="2:17" ht="18.75" customHeight="1" x14ac:dyDescent="0.2">
      <c r="B223" s="31">
        <v>46203</v>
      </c>
      <c r="C223" s="39">
        <f>'Q1 Setup'!$C$18</f>
        <v>0</v>
      </c>
      <c r="D223" s="33"/>
      <c r="E223" s="25"/>
      <c r="F223" s="40">
        <f t="shared" si="96"/>
        <v>0</v>
      </c>
      <c r="G223" s="40" t="str">
        <f t="shared" si="97"/>
        <v/>
      </c>
      <c r="H223" s="41" t="str">
        <f t="shared" si="98"/>
        <v/>
      </c>
      <c r="I223" s="36"/>
      <c r="J223" s="42">
        <f t="shared" si="99"/>
        <v>0</v>
      </c>
      <c r="K223" s="41" t="str">
        <f t="shared" si="100"/>
        <v/>
      </c>
      <c r="L223" s="25"/>
      <c r="M223" s="25"/>
      <c r="N223" s="26"/>
      <c r="O223" s="29">
        <f>IFERROR(('Q1 Setup'!$D$18-'Q1 Setup'!$E$18+SUMIFS($N$4:$N222,$C$4:$C222,'Q1 Setup'!$C$18)-SUMIFS($N$4:$N222,$C$4:$C222,'Q1 Setup'!$C$18,$B$4:$B222,"&lt;"&amp;$B223))/IFERROR(NETWORKDAYS($B223,'Q1 Setup'!$G$4),1),0)</f>
        <v>0</v>
      </c>
      <c r="P223" s="43" t="str">
        <f t="shared" si="101"/>
        <v/>
      </c>
    </row>
    <row r="224" spans="2:17" ht="4.5" customHeight="1" x14ac:dyDescent="0.2"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</row>
  </sheetData>
  <mergeCells count="2">
    <mergeCell ref="B1:Q1"/>
    <mergeCell ref="B2:Q2"/>
  </mergeCells>
  <conditionalFormatting sqref="H4:H15">
    <cfRule type="cellIs" dxfId="2081" priority="5" operator="lessThan">
      <formula>0.8</formula>
    </cfRule>
    <cfRule type="cellIs" dxfId="2080" priority="6" operator="between">
      <formula>0.8</formula>
      <formula>0.9999</formula>
    </cfRule>
    <cfRule type="cellIs" dxfId="2079" priority="7" operator="greaterThanOrEqual">
      <formula>1</formula>
    </cfRule>
  </conditionalFormatting>
  <conditionalFormatting sqref="H17:H28">
    <cfRule type="cellIs" dxfId="2078" priority="14" operator="lessThan">
      <formula>0.8</formula>
    </cfRule>
    <cfRule type="cellIs" dxfId="2077" priority="16" operator="greaterThanOrEqual">
      <formula>1</formula>
    </cfRule>
    <cfRule type="cellIs" dxfId="2076" priority="15" operator="between">
      <formula>0.8</formula>
      <formula>0.9999</formula>
    </cfRule>
  </conditionalFormatting>
  <conditionalFormatting sqref="H30:H41">
    <cfRule type="cellIs" dxfId="2075" priority="25" operator="greaterThanOrEqual">
      <formula>1</formula>
    </cfRule>
    <cfRule type="cellIs" dxfId="2074" priority="24" operator="between">
      <formula>0.8</formula>
      <formula>0.9999</formula>
    </cfRule>
    <cfRule type="cellIs" dxfId="2073" priority="23" operator="lessThan">
      <formula>0.8</formula>
    </cfRule>
  </conditionalFormatting>
  <conditionalFormatting sqref="H43:H54">
    <cfRule type="cellIs" dxfId="2072" priority="33" operator="between">
      <formula>0.8</formula>
      <formula>0.9999</formula>
    </cfRule>
    <cfRule type="cellIs" dxfId="2071" priority="32" operator="lessThan">
      <formula>0.8</formula>
    </cfRule>
    <cfRule type="cellIs" dxfId="2070" priority="34" operator="greaterThanOrEqual">
      <formula>1</formula>
    </cfRule>
  </conditionalFormatting>
  <conditionalFormatting sqref="H56:H67">
    <cfRule type="cellIs" dxfId="2069" priority="41" operator="lessThan">
      <formula>0.8</formula>
    </cfRule>
    <cfRule type="cellIs" dxfId="2068" priority="43" operator="greaterThanOrEqual">
      <formula>1</formula>
    </cfRule>
    <cfRule type="cellIs" dxfId="2067" priority="42" operator="between">
      <formula>0.8</formula>
      <formula>0.9999</formula>
    </cfRule>
  </conditionalFormatting>
  <conditionalFormatting sqref="H69:H80">
    <cfRule type="cellIs" dxfId="2066" priority="52" operator="greaterThanOrEqual">
      <formula>1</formula>
    </cfRule>
    <cfRule type="cellIs" dxfId="2065" priority="51" operator="between">
      <formula>0.8</formula>
      <formula>0.9999</formula>
    </cfRule>
    <cfRule type="cellIs" dxfId="2064" priority="50" operator="lessThan">
      <formula>0.8</formula>
    </cfRule>
  </conditionalFormatting>
  <conditionalFormatting sqref="H82:H93">
    <cfRule type="cellIs" dxfId="2063" priority="61" operator="greaterThanOrEqual">
      <formula>1</formula>
    </cfRule>
    <cfRule type="cellIs" dxfId="2062" priority="60" operator="between">
      <formula>0.8</formula>
      <formula>0.9999</formula>
    </cfRule>
    <cfRule type="cellIs" dxfId="2061" priority="59" operator="lessThan">
      <formula>0.8</formula>
    </cfRule>
  </conditionalFormatting>
  <conditionalFormatting sqref="H95:H106">
    <cfRule type="cellIs" dxfId="2060" priority="69" operator="between">
      <formula>0.8</formula>
      <formula>0.9999</formula>
    </cfRule>
    <cfRule type="cellIs" dxfId="2059" priority="68" operator="lessThan">
      <formula>0.8</formula>
    </cfRule>
    <cfRule type="cellIs" dxfId="2058" priority="70" operator="greaterThanOrEqual">
      <formula>1</formula>
    </cfRule>
  </conditionalFormatting>
  <conditionalFormatting sqref="H108:H119">
    <cfRule type="cellIs" dxfId="2057" priority="78" operator="between">
      <formula>0.8</formula>
      <formula>0.9999</formula>
    </cfRule>
    <cfRule type="cellIs" dxfId="2056" priority="79" operator="greaterThanOrEqual">
      <formula>1</formula>
    </cfRule>
    <cfRule type="cellIs" dxfId="2055" priority="77" operator="lessThan">
      <formula>0.8</formula>
    </cfRule>
  </conditionalFormatting>
  <conditionalFormatting sqref="H121:H132">
    <cfRule type="cellIs" dxfId="2054" priority="86" operator="lessThan">
      <formula>0.8</formula>
    </cfRule>
    <cfRule type="cellIs" dxfId="2053" priority="87" operator="between">
      <formula>0.8</formula>
      <formula>0.9999</formula>
    </cfRule>
    <cfRule type="cellIs" dxfId="2052" priority="88" operator="greaterThanOrEqual">
      <formula>1</formula>
    </cfRule>
  </conditionalFormatting>
  <conditionalFormatting sqref="H134:H145">
    <cfRule type="cellIs" dxfId="2051" priority="95" operator="lessThan">
      <formula>0.8</formula>
    </cfRule>
    <cfRule type="cellIs" dxfId="2050" priority="96" operator="between">
      <formula>0.8</formula>
      <formula>0.9999</formula>
    </cfRule>
    <cfRule type="cellIs" dxfId="2049" priority="97" operator="greaterThanOrEqual">
      <formula>1</formula>
    </cfRule>
  </conditionalFormatting>
  <conditionalFormatting sqref="H147:H158">
    <cfRule type="cellIs" dxfId="2048" priority="104" operator="lessThan">
      <formula>0.8</formula>
    </cfRule>
    <cfRule type="cellIs" dxfId="2047" priority="105" operator="between">
      <formula>0.8</formula>
      <formula>0.9999</formula>
    </cfRule>
    <cfRule type="cellIs" dxfId="2046" priority="106" operator="greaterThanOrEqual">
      <formula>1</formula>
    </cfRule>
  </conditionalFormatting>
  <conditionalFormatting sqref="H160:H171">
    <cfRule type="cellIs" dxfId="2045" priority="113" operator="lessThan">
      <formula>0.8</formula>
    </cfRule>
    <cfRule type="cellIs" dxfId="2044" priority="114" operator="between">
      <formula>0.8</formula>
      <formula>0.9999</formula>
    </cfRule>
    <cfRule type="cellIs" dxfId="2043" priority="115" operator="greaterThanOrEqual">
      <formula>1</formula>
    </cfRule>
  </conditionalFormatting>
  <conditionalFormatting sqref="H173:H184">
    <cfRule type="cellIs" dxfId="2042" priority="122" operator="lessThan">
      <formula>0.8</formula>
    </cfRule>
    <cfRule type="cellIs" dxfId="2041" priority="123" operator="between">
      <formula>0.8</formula>
      <formula>0.9999</formula>
    </cfRule>
    <cfRule type="cellIs" dxfId="2040" priority="124" operator="greaterThanOrEqual">
      <formula>1</formula>
    </cfRule>
  </conditionalFormatting>
  <conditionalFormatting sqref="H186:H197">
    <cfRule type="cellIs" dxfId="2039" priority="133" operator="greaterThanOrEqual">
      <formula>1</formula>
    </cfRule>
    <cfRule type="cellIs" dxfId="2038" priority="132" operator="between">
      <formula>0.8</formula>
      <formula>0.9999</formula>
    </cfRule>
    <cfRule type="cellIs" dxfId="2037" priority="131" operator="lessThan">
      <formula>0.8</formula>
    </cfRule>
  </conditionalFormatting>
  <conditionalFormatting sqref="H199:H210">
    <cfRule type="cellIs" dxfId="2036" priority="140" operator="lessThan">
      <formula>0.8</formula>
    </cfRule>
    <cfRule type="cellIs" dxfId="2035" priority="141" operator="between">
      <formula>0.8</formula>
      <formula>0.9999</formula>
    </cfRule>
    <cfRule type="cellIs" dxfId="2034" priority="142" operator="greaterThanOrEqual">
      <formula>1</formula>
    </cfRule>
  </conditionalFormatting>
  <conditionalFormatting sqref="H212:H223">
    <cfRule type="cellIs" dxfId="2033" priority="149" operator="lessThan">
      <formula>0.8</formula>
    </cfRule>
    <cfRule type="cellIs" dxfId="2032" priority="150" operator="between">
      <formula>0.8</formula>
      <formula>0.9999</formula>
    </cfRule>
    <cfRule type="cellIs" dxfId="2031" priority="151" operator="greaterThanOrEqual">
      <formula>1</formula>
    </cfRule>
  </conditionalFormatting>
  <conditionalFormatting sqref="K4:K15">
    <cfRule type="cellIs" dxfId="2030" priority="8" operator="lessThan">
      <formula>0.8</formula>
    </cfRule>
    <cfRule type="cellIs" dxfId="2029" priority="9" operator="between">
      <formula>0.8</formula>
      <formula>0.9999</formula>
    </cfRule>
    <cfRule type="cellIs" dxfId="2028" priority="10" operator="greaterThanOrEqual">
      <formula>1</formula>
    </cfRule>
  </conditionalFormatting>
  <conditionalFormatting sqref="K17:K28">
    <cfRule type="cellIs" dxfId="2027" priority="17" operator="lessThan">
      <formula>0.8</formula>
    </cfRule>
    <cfRule type="cellIs" dxfId="2026" priority="18" operator="between">
      <formula>0.8</formula>
      <formula>0.9999</formula>
    </cfRule>
    <cfRule type="cellIs" dxfId="2025" priority="19" operator="greaterThanOrEqual">
      <formula>1</formula>
    </cfRule>
  </conditionalFormatting>
  <conditionalFormatting sqref="K30:K41">
    <cfRule type="cellIs" dxfId="2024" priority="26" operator="lessThan">
      <formula>0.8</formula>
    </cfRule>
    <cfRule type="cellIs" dxfId="2023" priority="27" operator="between">
      <formula>0.8</formula>
      <formula>0.9999</formula>
    </cfRule>
    <cfRule type="cellIs" dxfId="2022" priority="28" operator="greaterThanOrEqual">
      <formula>1</formula>
    </cfRule>
  </conditionalFormatting>
  <conditionalFormatting sqref="K43:K54">
    <cfRule type="cellIs" dxfId="2021" priority="36" operator="between">
      <formula>0.8</formula>
      <formula>0.9999</formula>
    </cfRule>
    <cfRule type="cellIs" dxfId="2020" priority="35" operator="lessThan">
      <formula>0.8</formula>
    </cfRule>
    <cfRule type="cellIs" dxfId="2019" priority="37" operator="greaterThanOrEqual">
      <formula>1</formula>
    </cfRule>
  </conditionalFormatting>
  <conditionalFormatting sqref="K56:K67">
    <cfRule type="cellIs" dxfId="2018" priority="46" operator="greaterThanOrEqual">
      <formula>1</formula>
    </cfRule>
    <cfRule type="cellIs" dxfId="2017" priority="45" operator="between">
      <formula>0.8</formula>
      <formula>0.9999</formula>
    </cfRule>
    <cfRule type="cellIs" dxfId="2016" priority="44" operator="lessThan">
      <formula>0.8</formula>
    </cfRule>
  </conditionalFormatting>
  <conditionalFormatting sqref="K69:K80">
    <cfRule type="cellIs" dxfId="2015" priority="55" operator="greaterThanOrEqual">
      <formula>1</formula>
    </cfRule>
    <cfRule type="cellIs" dxfId="2014" priority="54" operator="between">
      <formula>0.8</formula>
      <formula>0.9999</formula>
    </cfRule>
    <cfRule type="cellIs" dxfId="2013" priority="53" operator="lessThan">
      <formula>0.8</formula>
    </cfRule>
  </conditionalFormatting>
  <conditionalFormatting sqref="K82:K93">
    <cfRule type="cellIs" dxfId="2012" priority="62" operator="lessThan">
      <formula>0.8</formula>
    </cfRule>
    <cfRule type="cellIs" dxfId="2011" priority="63" operator="between">
      <formula>0.8</formula>
      <formula>0.9999</formula>
    </cfRule>
    <cfRule type="cellIs" dxfId="2010" priority="64" operator="greaterThanOrEqual">
      <formula>1</formula>
    </cfRule>
  </conditionalFormatting>
  <conditionalFormatting sqref="K95:K106">
    <cfRule type="cellIs" dxfId="2009" priority="71" operator="lessThan">
      <formula>0.8</formula>
    </cfRule>
    <cfRule type="cellIs" dxfId="2008" priority="72" operator="between">
      <formula>0.8</formula>
      <formula>0.9999</formula>
    </cfRule>
    <cfRule type="cellIs" dxfId="2007" priority="73" operator="greaterThanOrEqual">
      <formula>1</formula>
    </cfRule>
  </conditionalFormatting>
  <conditionalFormatting sqref="K108:K119">
    <cfRule type="cellIs" dxfId="2006" priority="80" operator="lessThan">
      <formula>0.8</formula>
    </cfRule>
    <cfRule type="cellIs" dxfId="2005" priority="81" operator="between">
      <formula>0.8</formula>
      <formula>0.9999</formula>
    </cfRule>
    <cfRule type="cellIs" dxfId="2004" priority="82" operator="greaterThanOrEqual">
      <formula>1</formula>
    </cfRule>
  </conditionalFormatting>
  <conditionalFormatting sqref="K121:K132">
    <cfRule type="cellIs" dxfId="2003" priority="90" operator="between">
      <formula>0.8</formula>
      <formula>0.9999</formula>
    </cfRule>
    <cfRule type="cellIs" dxfId="2002" priority="89" operator="lessThan">
      <formula>0.8</formula>
    </cfRule>
    <cfRule type="cellIs" dxfId="2001" priority="91" operator="greaterThanOrEqual">
      <formula>1</formula>
    </cfRule>
  </conditionalFormatting>
  <conditionalFormatting sqref="K134:K145">
    <cfRule type="cellIs" dxfId="2000" priority="100" operator="greaterThanOrEqual">
      <formula>1</formula>
    </cfRule>
    <cfRule type="cellIs" dxfId="1999" priority="98" operator="lessThan">
      <formula>0.8</formula>
    </cfRule>
    <cfRule type="cellIs" dxfId="1998" priority="99" operator="between">
      <formula>0.8</formula>
      <formula>0.9999</formula>
    </cfRule>
  </conditionalFormatting>
  <conditionalFormatting sqref="K147:K158">
    <cfRule type="cellIs" dxfId="1997" priority="109" operator="greaterThanOrEqual">
      <formula>1</formula>
    </cfRule>
    <cfRule type="cellIs" dxfId="1996" priority="108" operator="between">
      <formula>0.8</formula>
      <formula>0.9999</formula>
    </cfRule>
    <cfRule type="cellIs" dxfId="1995" priority="107" operator="lessThan">
      <formula>0.8</formula>
    </cfRule>
  </conditionalFormatting>
  <conditionalFormatting sqref="K160:K171">
    <cfRule type="cellIs" dxfId="1994" priority="116" operator="lessThan">
      <formula>0.8</formula>
    </cfRule>
    <cfRule type="cellIs" dxfId="1993" priority="117" operator="between">
      <formula>0.8</formula>
      <formula>0.9999</formula>
    </cfRule>
    <cfRule type="cellIs" dxfId="1992" priority="118" operator="greaterThanOrEqual">
      <formula>1</formula>
    </cfRule>
  </conditionalFormatting>
  <conditionalFormatting sqref="K173:K184">
    <cfRule type="cellIs" dxfId="1991" priority="125" operator="lessThan">
      <formula>0.8</formula>
    </cfRule>
    <cfRule type="cellIs" dxfId="1990" priority="126" operator="between">
      <formula>0.8</formula>
      <formula>0.9999</formula>
    </cfRule>
    <cfRule type="cellIs" dxfId="1989" priority="127" operator="greaterThanOrEqual">
      <formula>1</formula>
    </cfRule>
  </conditionalFormatting>
  <conditionalFormatting sqref="K186:K197">
    <cfRule type="cellIs" dxfId="1988" priority="134" operator="lessThan">
      <formula>0.8</formula>
    </cfRule>
    <cfRule type="cellIs" dxfId="1987" priority="135" operator="between">
      <formula>0.8</formula>
      <formula>0.9999</formula>
    </cfRule>
    <cfRule type="cellIs" dxfId="1986" priority="136" operator="greaterThanOrEqual">
      <formula>1</formula>
    </cfRule>
  </conditionalFormatting>
  <conditionalFormatting sqref="K199:K210">
    <cfRule type="cellIs" dxfId="1985" priority="144" operator="between">
      <formula>0.8</formula>
      <formula>0.9999</formula>
    </cfRule>
    <cfRule type="cellIs" dxfId="1984" priority="143" operator="lessThan">
      <formula>0.8</formula>
    </cfRule>
    <cfRule type="cellIs" dxfId="1983" priority="145" operator="greaterThanOrEqual">
      <formula>1</formula>
    </cfRule>
  </conditionalFormatting>
  <conditionalFormatting sqref="K212:K223">
    <cfRule type="cellIs" dxfId="1982" priority="154" operator="greaterThanOrEqual">
      <formula>1</formula>
    </cfRule>
    <cfRule type="cellIs" dxfId="1981" priority="152" operator="lessThan">
      <formula>0.8</formula>
    </cfRule>
    <cfRule type="cellIs" dxfId="1980" priority="153" operator="between">
      <formula>0.8</formula>
      <formula>0.9999</formula>
    </cfRule>
  </conditionalFormatting>
  <conditionalFormatting sqref="P4:P15">
    <cfRule type="cellIs" dxfId="1979" priority="3" operator="between">
      <formula>0.8</formula>
      <formula>0.9999</formula>
    </cfRule>
    <cfRule type="cellIs" dxfId="1978" priority="4" operator="greaterThanOrEqual">
      <formula>1</formula>
    </cfRule>
    <cfRule type="cellIs" dxfId="1977" priority="2" operator="lessThan">
      <formula>0.8</formula>
    </cfRule>
  </conditionalFormatting>
  <conditionalFormatting sqref="P17:P28">
    <cfRule type="cellIs" dxfId="1976" priority="11" operator="lessThan">
      <formula>0.8</formula>
    </cfRule>
    <cfRule type="cellIs" dxfId="1975" priority="12" operator="between">
      <formula>0.8</formula>
      <formula>0.9999</formula>
    </cfRule>
    <cfRule type="cellIs" dxfId="1974" priority="13" operator="greaterThanOrEqual">
      <formula>1</formula>
    </cfRule>
  </conditionalFormatting>
  <conditionalFormatting sqref="P30:P41">
    <cfRule type="cellIs" dxfId="1973" priority="22" operator="greaterThanOrEqual">
      <formula>1</formula>
    </cfRule>
    <cfRule type="cellIs" dxfId="1972" priority="21" operator="between">
      <formula>0.8</formula>
      <formula>0.9999</formula>
    </cfRule>
    <cfRule type="cellIs" dxfId="1971" priority="20" operator="lessThan">
      <formula>0.8</formula>
    </cfRule>
  </conditionalFormatting>
  <conditionalFormatting sqref="P43:P54">
    <cfRule type="cellIs" dxfId="1970" priority="31" operator="greaterThanOrEqual">
      <formula>1</formula>
    </cfRule>
    <cfRule type="cellIs" dxfId="1969" priority="29" operator="lessThan">
      <formula>0.8</formula>
    </cfRule>
    <cfRule type="cellIs" dxfId="1968" priority="30" operator="between">
      <formula>0.8</formula>
      <formula>0.9999</formula>
    </cfRule>
  </conditionalFormatting>
  <conditionalFormatting sqref="P56:P67">
    <cfRule type="cellIs" dxfId="1967" priority="40" operator="greaterThanOrEqual">
      <formula>1</formula>
    </cfRule>
    <cfRule type="cellIs" dxfId="1966" priority="39" operator="between">
      <formula>0.8</formula>
      <formula>0.9999</formula>
    </cfRule>
    <cfRule type="cellIs" dxfId="1965" priority="38" operator="lessThan">
      <formula>0.8</formula>
    </cfRule>
  </conditionalFormatting>
  <conditionalFormatting sqref="P69:P80">
    <cfRule type="cellIs" dxfId="1964" priority="49" operator="greaterThanOrEqual">
      <formula>1</formula>
    </cfRule>
    <cfRule type="cellIs" dxfId="1963" priority="48" operator="between">
      <formula>0.8</formula>
      <formula>0.9999</formula>
    </cfRule>
    <cfRule type="cellIs" dxfId="1962" priority="47" operator="lessThan">
      <formula>0.8</formula>
    </cfRule>
  </conditionalFormatting>
  <conditionalFormatting sqref="P82:P93">
    <cfRule type="cellIs" dxfId="1961" priority="58" operator="greaterThanOrEqual">
      <formula>1</formula>
    </cfRule>
    <cfRule type="cellIs" dxfId="1960" priority="57" operator="between">
      <formula>0.8</formula>
      <formula>0.9999</formula>
    </cfRule>
    <cfRule type="cellIs" dxfId="1959" priority="56" operator="lessThan">
      <formula>0.8</formula>
    </cfRule>
  </conditionalFormatting>
  <conditionalFormatting sqref="P95:P106">
    <cfRule type="cellIs" dxfId="1958" priority="67" operator="greaterThanOrEqual">
      <formula>1</formula>
    </cfRule>
    <cfRule type="cellIs" dxfId="1957" priority="66" operator="between">
      <formula>0.8</formula>
      <formula>0.9999</formula>
    </cfRule>
    <cfRule type="cellIs" dxfId="1956" priority="65" operator="lessThan">
      <formula>0.8</formula>
    </cfRule>
  </conditionalFormatting>
  <conditionalFormatting sqref="P108:P119">
    <cfRule type="cellIs" dxfId="1955" priority="76" operator="greaterThanOrEqual">
      <formula>1</formula>
    </cfRule>
    <cfRule type="cellIs" dxfId="1954" priority="75" operator="between">
      <formula>0.8</formula>
      <formula>0.9999</formula>
    </cfRule>
    <cfRule type="cellIs" dxfId="1953" priority="74" operator="lessThan">
      <formula>0.8</formula>
    </cfRule>
  </conditionalFormatting>
  <conditionalFormatting sqref="P121:P132">
    <cfRule type="cellIs" dxfId="1952" priority="83" operator="lessThan">
      <formula>0.8</formula>
    </cfRule>
    <cfRule type="cellIs" dxfId="1951" priority="84" operator="between">
      <formula>0.8</formula>
      <formula>0.9999</formula>
    </cfRule>
    <cfRule type="cellIs" dxfId="1950" priority="85" operator="greaterThanOrEqual">
      <formula>1</formula>
    </cfRule>
  </conditionalFormatting>
  <conditionalFormatting sqref="P134:P145">
    <cfRule type="cellIs" dxfId="1949" priority="92" operator="lessThan">
      <formula>0.8</formula>
    </cfRule>
    <cfRule type="cellIs" dxfId="1948" priority="93" operator="between">
      <formula>0.8</formula>
      <formula>0.9999</formula>
    </cfRule>
    <cfRule type="cellIs" dxfId="1947" priority="94" operator="greaterThanOrEqual">
      <formula>1</formula>
    </cfRule>
  </conditionalFormatting>
  <conditionalFormatting sqref="P147:P158">
    <cfRule type="cellIs" dxfId="1946" priority="102" operator="between">
      <formula>0.8</formula>
      <formula>0.9999</formula>
    </cfRule>
    <cfRule type="cellIs" dxfId="1945" priority="101" operator="lessThan">
      <formula>0.8</formula>
    </cfRule>
    <cfRule type="cellIs" dxfId="1944" priority="103" operator="greaterThanOrEqual">
      <formula>1</formula>
    </cfRule>
  </conditionalFormatting>
  <conditionalFormatting sqref="P160:P171">
    <cfRule type="cellIs" dxfId="1943" priority="112" operator="greaterThanOrEqual">
      <formula>1</formula>
    </cfRule>
    <cfRule type="cellIs" dxfId="1942" priority="111" operator="between">
      <formula>0.8</formula>
      <formula>0.9999</formula>
    </cfRule>
    <cfRule type="cellIs" dxfId="1941" priority="110" operator="lessThan">
      <formula>0.8</formula>
    </cfRule>
  </conditionalFormatting>
  <conditionalFormatting sqref="P173:P184">
    <cfRule type="cellIs" dxfId="1940" priority="121" operator="greaterThanOrEqual">
      <formula>1</formula>
    </cfRule>
    <cfRule type="cellIs" dxfId="1939" priority="120" operator="between">
      <formula>0.8</formula>
      <formula>0.9999</formula>
    </cfRule>
    <cfRule type="cellIs" dxfId="1938" priority="119" operator="lessThan">
      <formula>0.8</formula>
    </cfRule>
  </conditionalFormatting>
  <conditionalFormatting sqref="P186:P197">
    <cfRule type="cellIs" dxfId="1937" priority="130" operator="greaterThanOrEqual">
      <formula>1</formula>
    </cfRule>
    <cfRule type="cellIs" dxfId="1936" priority="129" operator="between">
      <formula>0.8</formula>
      <formula>0.9999</formula>
    </cfRule>
    <cfRule type="cellIs" dxfId="1935" priority="128" operator="lessThan">
      <formula>0.8</formula>
    </cfRule>
  </conditionalFormatting>
  <conditionalFormatting sqref="P199:P210">
    <cfRule type="cellIs" dxfId="1934" priority="138" operator="between">
      <formula>0.8</formula>
      <formula>0.9999</formula>
    </cfRule>
    <cfRule type="cellIs" dxfId="1933" priority="139" operator="greaterThanOrEqual">
      <formula>1</formula>
    </cfRule>
    <cfRule type="cellIs" dxfId="1932" priority="137" operator="lessThan">
      <formula>0.8</formula>
    </cfRule>
  </conditionalFormatting>
  <conditionalFormatting sqref="P212:P223">
    <cfRule type="cellIs" dxfId="1931" priority="146" operator="lessThan">
      <formula>0.8</formula>
    </cfRule>
    <cfRule type="cellIs" dxfId="1930" priority="147" operator="between">
      <formula>0.8</formula>
      <formula>0.9999</formula>
    </cfRule>
    <cfRule type="cellIs" dxfId="1929" priority="148" operator="greaterThanOrEqual">
      <formula>1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F3864"/>
  </sheetPr>
  <dimension ref="B1:M66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8.6640625" defaultRowHeight="15" x14ac:dyDescent="0.2"/>
  <cols>
    <col min="1" max="1" width="3" customWidth="1"/>
    <col min="2" max="2" width="16" customWidth="1"/>
    <col min="3" max="3" width="22" customWidth="1"/>
    <col min="4" max="4" width="13" customWidth="1"/>
    <col min="5" max="5" width="12" customWidth="1"/>
    <col min="6" max="9" width="13" customWidth="1"/>
    <col min="10" max="11" width="12" customWidth="1"/>
    <col min="12" max="12" width="14" customWidth="1"/>
    <col min="13" max="13" width="13" customWidth="1"/>
  </cols>
  <sheetData>
    <row r="1" spans="2:13" ht="33.75" customHeight="1" x14ac:dyDescent="0.2">
      <c r="B1" s="14" t="s">
        <v>57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3" ht="15.75" customHeight="1" x14ac:dyDescent="0.2">
      <c r="B2" s="13" t="s">
        <v>58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2:13" ht="25.5" customHeight="1" x14ac:dyDescent="0.2">
      <c r="B3" s="8" t="s">
        <v>59</v>
      </c>
      <c r="C3" s="8"/>
      <c r="D3" s="45">
        <v>46181</v>
      </c>
      <c r="E3" s="45">
        <v>46185</v>
      </c>
      <c r="F3" s="46"/>
      <c r="G3" s="46"/>
      <c r="H3" s="46"/>
      <c r="I3" s="46"/>
      <c r="J3" s="46"/>
      <c r="K3" s="46"/>
      <c r="L3" s="46"/>
      <c r="M3" s="46"/>
    </row>
    <row r="4" spans="2:13" ht="36" customHeight="1" x14ac:dyDescent="0.2">
      <c r="B4" s="47" t="s">
        <v>60</v>
      </c>
      <c r="C4" s="47" t="s">
        <v>24</v>
      </c>
      <c r="D4" s="47" t="s">
        <v>61</v>
      </c>
      <c r="E4" s="47" t="s">
        <v>62</v>
      </c>
      <c r="F4" s="47" t="s">
        <v>63</v>
      </c>
      <c r="G4" s="47" t="s">
        <v>64</v>
      </c>
      <c r="H4" s="47" t="s">
        <v>65</v>
      </c>
      <c r="I4" s="47" t="s">
        <v>66</v>
      </c>
      <c r="J4" s="47" t="s">
        <v>67</v>
      </c>
      <c r="K4" s="47" t="s">
        <v>68</v>
      </c>
      <c r="L4" s="47" t="s">
        <v>69</v>
      </c>
      <c r="M4" s="47" t="s">
        <v>70</v>
      </c>
    </row>
    <row r="5" spans="2:13" ht="18.75" customHeight="1" x14ac:dyDescent="0.2">
      <c r="B5" s="48" t="s">
        <v>71</v>
      </c>
      <c r="C5" s="49" t="str">
        <f>'Q1 Setup'!$C$7</f>
        <v>Rep 1</v>
      </c>
      <c r="D5" s="50" t="str">
        <f>IFERROR(AVERAGEIFS('Q1 Daily Log'!$E$4:$E$224,'Q1 Daily Log'!$B$4:$B$224,"&gt;="&amp;DATE(2026,6,8),'Q1 Daily Log'!$B$4:$B$224,"&lt;="&amp;DATE(2026,6,12),'Q1 Daily Log'!$C$4:$C$224,'Q1 Setup'!$C$7),"")</f>
        <v/>
      </c>
      <c r="E5" s="51" t="str">
        <f>IFERROR(AVERAGEIFS('Q1 Daily Log'!$H$4:$H$224,'Q1 Daily Log'!$B$4:$B$224,"&gt;="&amp;DATE(2026,6,8),'Q1 Daily Log'!$B$4:$B$224,"&lt;="&amp;DATE(2026,6,12),'Q1 Daily Log'!$C$4:$C$224,'Q1 Setup'!$C$7),"")</f>
        <v/>
      </c>
      <c r="F5" s="52" t="str">
        <f>IFERROR(AVERAGEIFS('Q1 Daily Log'!$I$4:$I$224,'Q1 Daily Log'!$B$4:$B$224,"&gt;="&amp;DATE(2026,6,8),'Q1 Daily Log'!$B$4:$B$224,"&lt;="&amp;DATE(2026,6,12),'Q1 Daily Log'!$C$4:$C$224,'Q1 Setup'!$C$7),"")</f>
        <v/>
      </c>
      <c r="G5" s="51" t="str">
        <f>IFERROR(AVERAGEIFS('Q1 Daily Log'!$K$4:$K$224,'Q1 Daily Log'!$B$4:$B$224,"&gt;="&amp;DATE(2026,6,8),'Q1 Daily Log'!$B$4:$B$224,"&lt;="&amp;DATE(2026,6,12),'Q1 Daily Log'!$C$4:$C$224,'Q1 Setup'!$C$7),"")</f>
        <v/>
      </c>
      <c r="H5" s="50">
        <f>IFERROR(SUMIFS('Q1 Daily Log'!$E$4:$E$224,'Q1 Daily Log'!$B$4:$B$224,"&gt;="&amp;DATE(2026,6,8),'Q1 Daily Log'!$B$4:$B$224,"&lt;="&amp;DATE(2026,6,12),'Q1 Daily Log'!$C$4:$C$224,'Q1 Setup'!$C$7),"")</f>
        <v>0</v>
      </c>
      <c r="I5" s="52">
        <f>IFERROR(SUMIFS('Q1 Daily Log'!$I$4:$I$224,'Q1 Daily Log'!$B$4:$B$224,"&gt;="&amp;DATE(2026,6,8),'Q1 Daily Log'!$B$4:$B$224,"&lt;="&amp;DATE(2026,6,12),'Q1 Daily Log'!$C$4:$C$224,'Q1 Setup'!$C$7),"")</f>
        <v>0</v>
      </c>
      <c r="J5" s="50">
        <f>IFERROR(SUMIFS('Q1 Daily Log'!$L$4:$L$224,'Q1 Daily Log'!$B$4:$B$224,"&gt;="&amp;DATE(2026,6,8),'Q1 Daily Log'!$B$4:$B$224,"&lt;="&amp;DATE(2026,6,12),'Q1 Daily Log'!$C$4:$C$224,'Q1 Setup'!$C$7),"")</f>
        <v>0</v>
      </c>
      <c r="K5" s="50">
        <f>IFERROR(SUMIFS('Q1 Daily Log'!$M$4:$M$224,'Q1 Daily Log'!$B$4:$B$224,"&gt;="&amp;DATE(2026,6,8),'Q1 Daily Log'!$B$4:$B$224,"&lt;="&amp;DATE(2026,6,12),'Q1 Daily Log'!$C$4:$C$224,'Q1 Setup'!$C$7),"")</f>
        <v>0</v>
      </c>
      <c r="L5" s="29">
        <f>IFERROR(SUMIFS('Q1 Daily Log'!$N$4:$N$224,'Q1 Daily Log'!$B$4:$B$224,"&gt;="&amp;DATE(2026,6,8),'Q1 Daily Log'!$B$4:$B$224,"&lt;="&amp;DATE(2026,6,12),'Q1 Daily Log'!$C$4:$C$224,'Q1 Setup'!$C$7),"")</f>
        <v>0</v>
      </c>
      <c r="M5" s="51" t="str">
        <f>IFERROR(SUMIFS('Q1 Daily Log'!$N$4:$N$224,'Q1 Daily Log'!$B$4:$B$224,"&gt;="&amp;DATE(2026,6,8),'Q1 Daily Log'!$B$4:$B$224,"&lt;="&amp;DATE(2026,6,12),'Q1 Daily Log'!$C$4:$C$224,'Q1 Setup'!$C$7)/SUMIFS('Q1 Daily Log'!$O$4:$O$224,'Q1 Daily Log'!$B$4:$B$224,"&gt;="&amp;DATE(2026,6,8),'Q1 Daily Log'!$B$4:$B$224,"&lt;="&amp;DATE(2026,6,12),'Q1 Daily Log'!$C$4:$C$224,'Q1 Setup'!$C$7),"" )</f>
        <v/>
      </c>
    </row>
    <row r="6" spans="2:13" ht="18.75" customHeight="1" x14ac:dyDescent="0.2">
      <c r="B6" s="53" t="s">
        <v>71</v>
      </c>
      <c r="C6" s="54" t="str">
        <f>'Q1 Setup'!$C$8</f>
        <v>Rep 2</v>
      </c>
      <c r="D6" s="55" t="str">
        <f>IFERROR(AVERAGEIFS('Q1 Daily Log'!$E$4:$E$224,'Q1 Daily Log'!$B$4:$B$224,"&gt;="&amp;DATE(2026,6,8),'Q1 Daily Log'!$B$4:$B$224,"&lt;="&amp;DATE(2026,6,12),'Q1 Daily Log'!$C$4:$C$224,'Q1 Setup'!$C$8),"")</f>
        <v/>
      </c>
      <c r="E6" s="56" t="str">
        <f>IFERROR(AVERAGEIFS('Q1 Daily Log'!$H$4:$H$224,'Q1 Daily Log'!$B$4:$B$224,"&gt;="&amp;DATE(2026,6,8),'Q1 Daily Log'!$B$4:$B$224,"&lt;="&amp;DATE(2026,6,12),'Q1 Daily Log'!$C$4:$C$224,'Q1 Setup'!$C$8),"")</f>
        <v/>
      </c>
      <c r="F6" s="57" t="str">
        <f>IFERROR(AVERAGEIFS('Q1 Daily Log'!$I$4:$I$224,'Q1 Daily Log'!$B$4:$B$224,"&gt;="&amp;DATE(2026,6,8),'Q1 Daily Log'!$B$4:$B$224,"&lt;="&amp;DATE(2026,6,12),'Q1 Daily Log'!$C$4:$C$224,'Q1 Setup'!$C$8),"")</f>
        <v/>
      </c>
      <c r="G6" s="56" t="str">
        <f>IFERROR(AVERAGEIFS('Q1 Daily Log'!$K$4:$K$224,'Q1 Daily Log'!$B$4:$B$224,"&gt;="&amp;DATE(2026,6,8),'Q1 Daily Log'!$B$4:$B$224,"&lt;="&amp;DATE(2026,6,12),'Q1 Daily Log'!$C$4:$C$224,'Q1 Setup'!$C$8),"")</f>
        <v/>
      </c>
      <c r="H6" s="55">
        <f>IFERROR(SUMIFS('Q1 Daily Log'!$E$4:$E$224,'Q1 Daily Log'!$B$4:$B$224,"&gt;="&amp;DATE(2026,6,8),'Q1 Daily Log'!$B$4:$B$224,"&lt;="&amp;DATE(2026,6,12),'Q1 Daily Log'!$C$4:$C$224,'Q1 Setup'!$C$8),"")</f>
        <v>0</v>
      </c>
      <c r="I6" s="57">
        <f>IFERROR(SUMIFS('Q1 Daily Log'!$I$4:$I$224,'Q1 Daily Log'!$B$4:$B$224,"&gt;="&amp;DATE(2026,6,8),'Q1 Daily Log'!$B$4:$B$224,"&lt;="&amp;DATE(2026,6,12),'Q1 Daily Log'!$C$4:$C$224,'Q1 Setup'!$C$8),"")</f>
        <v>0</v>
      </c>
      <c r="J6" s="55">
        <f>IFERROR(SUMIFS('Q1 Daily Log'!$L$4:$L$224,'Q1 Daily Log'!$B$4:$B$224,"&gt;="&amp;DATE(2026,6,8),'Q1 Daily Log'!$B$4:$B$224,"&lt;="&amp;DATE(2026,6,12),'Q1 Daily Log'!$C$4:$C$224,'Q1 Setup'!$C$8),"")</f>
        <v>0</v>
      </c>
      <c r="K6" s="55">
        <f>IFERROR(SUMIFS('Q1 Daily Log'!$M$4:$M$224,'Q1 Daily Log'!$B$4:$B$224,"&gt;="&amp;DATE(2026,6,8),'Q1 Daily Log'!$B$4:$B$224,"&lt;="&amp;DATE(2026,6,12),'Q1 Daily Log'!$C$4:$C$224,'Q1 Setup'!$C$8),"")</f>
        <v>0</v>
      </c>
      <c r="L6" s="29">
        <f>IFERROR(SUMIFS('Q1 Daily Log'!$N$4:$N$224,'Q1 Daily Log'!$B$4:$B$224,"&gt;="&amp;DATE(2026,6,8),'Q1 Daily Log'!$B$4:$B$224,"&lt;="&amp;DATE(2026,6,12),'Q1 Daily Log'!$C$4:$C$224,'Q1 Setup'!$C$8),"")</f>
        <v>0</v>
      </c>
      <c r="M6" s="56" t="str">
        <f>IFERROR(SUMIFS('Q1 Daily Log'!$N$4:$N$224,'Q1 Daily Log'!$B$4:$B$224,"&gt;="&amp;DATE(2026,6,8),'Q1 Daily Log'!$B$4:$B$224,"&lt;="&amp;DATE(2026,6,12),'Q1 Daily Log'!$C$4:$C$224,'Q1 Setup'!$C$8)/SUMIFS('Q1 Daily Log'!$O$4:$O$224,'Q1 Daily Log'!$B$4:$B$224,"&gt;="&amp;DATE(2026,6,8),'Q1 Daily Log'!$B$4:$B$224,"&lt;="&amp;DATE(2026,6,12),'Q1 Daily Log'!$C$4:$C$224,'Q1 Setup'!$C$8),"" )</f>
        <v/>
      </c>
    </row>
    <row r="7" spans="2:13" ht="18.75" customHeight="1" x14ac:dyDescent="0.2">
      <c r="B7" s="48" t="s">
        <v>71</v>
      </c>
      <c r="C7" s="49" t="str">
        <f>'Q1 Setup'!$C$9</f>
        <v>Rep 3</v>
      </c>
      <c r="D7" s="50" t="str">
        <f>IFERROR(AVERAGEIFS('Q1 Daily Log'!$E$4:$E$224,'Q1 Daily Log'!$B$4:$B$224,"&gt;="&amp;DATE(2026,6,8),'Q1 Daily Log'!$B$4:$B$224,"&lt;="&amp;DATE(2026,6,12),'Q1 Daily Log'!$C$4:$C$224,'Q1 Setup'!$C$9),"")</f>
        <v/>
      </c>
      <c r="E7" s="51" t="str">
        <f>IFERROR(AVERAGEIFS('Q1 Daily Log'!$H$4:$H$224,'Q1 Daily Log'!$B$4:$B$224,"&gt;="&amp;DATE(2026,6,8),'Q1 Daily Log'!$B$4:$B$224,"&lt;="&amp;DATE(2026,6,12),'Q1 Daily Log'!$C$4:$C$224,'Q1 Setup'!$C$9),"")</f>
        <v/>
      </c>
      <c r="F7" s="52" t="str">
        <f>IFERROR(AVERAGEIFS('Q1 Daily Log'!$I$4:$I$224,'Q1 Daily Log'!$B$4:$B$224,"&gt;="&amp;DATE(2026,6,8),'Q1 Daily Log'!$B$4:$B$224,"&lt;="&amp;DATE(2026,6,12),'Q1 Daily Log'!$C$4:$C$224,'Q1 Setup'!$C$9),"")</f>
        <v/>
      </c>
      <c r="G7" s="51" t="str">
        <f>IFERROR(AVERAGEIFS('Q1 Daily Log'!$K$4:$K$224,'Q1 Daily Log'!$B$4:$B$224,"&gt;="&amp;DATE(2026,6,8),'Q1 Daily Log'!$B$4:$B$224,"&lt;="&amp;DATE(2026,6,12),'Q1 Daily Log'!$C$4:$C$224,'Q1 Setup'!$C$9),"")</f>
        <v/>
      </c>
      <c r="H7" s="50">
        <f>IFERROR(SUMIFS('Q1 Daily Log'!$E$4:$E$224,'Q1 Daily Log'!$B$4:$B$224,"&gt;="&amp;DATE(2026,6,8),'Q1 Daily Log'!$B$4:$B$224,"&lt;="&amp;DATE(2026,6,12),'Q1 Daily Log'!$C$4:$C$224,'Q1 Setup'!$C$9),"")</f>
        <v>0</v>
      </c>
      <c r="I7" s="52">
        <f>IFERROR(SUMIFS('Q1 Daily Log'!$I$4:$I$224,'Q1 Daily Log'!$B$4:$B$224,"&gt;="&amp;DATE(2026,6,8),'Q1 Daily Log'!$B$4:$B$224,"&lt;="&amp;DATE(2026,6,12),'Q1 Daily Log'!$C$4:$C$224,'Q1 Setup'!$C$9),"")</f>
        <v>0</v>
      </c>
      <c r="J7" s="50">
        <f>IFERROR(SUMIFS('Q1 Daily Log'!$L$4:$L$224,'Q1 Daily Log'!$B$4:$B$224,"&gt;="&amp;DATE(2026,6,8),'Q1 Daily Log'!$B$4:$B$224,"&lt;="&amp;DATE(2026,6,12),'Q1 Daily Log'!$C$4:$C$224,'Q1 Setup'!$C$9),"")</f>
        <v>0</v>
      </c>
      <c r="K7" s="50">
        <f>IFERROR(SUMIFS('Q1 Daily Log'!$M$4:$M$224,'Q1 Daily Log'!$B$4:$B$224,"&gt;="&amp;DATE(2026,6,8),'Q1 Daily Log'!$B$4:$B$224,"&lt;="&amp;DATE(2026,6,12),'Q1 Daily Log'!$C$4:$C$224,'Q1 Setup'!$C$9),"")</f>
        <v>0</v>
      </c>
      <c r="L7" s="29">
        <f>IFERROR(SUMIFS('Q1 Daily Log'!$N$4:$N$224,'Q1 Daily Log'!$B$4:$B$224,"&gt;="&amp;DATE(2026,6,8),'Q1 Daily Log'!$B$4:$B$224,"&lt;="&amp;DATE(2026,6,12),'Q1 Daily Log'!$C$4:$C$224,'Q1 Setup'!$C$9),"")</f>
        <v>0</v>
      </c>
      <c r="M7" s="51" t="str">
        <f>IFERROR(SUMIFS('Q1 Daily Log'!$N$4:$N$224,'Q1 Daily Log'!$B$4:$B$224,"&gt;="&amp;DATE(2026,6,8),'Q1 Daily Log'!$B$4:$B$224,"&lt;="&amp;DATE(2026,6,12),'Q1 Daily Log'!$C$4:$C$224,'Q1 Setup'!$C$9)/SUMIFS('Q1 Daily Log'!$O$4:$O$224,'Q1 Daily Log'!$B$4:$B$224,"&gt;="&amp;DATE(2026,6,8),'Q1 Daily Log'!$B$4:$B$224,"&lt;="&amp;DATE(2026,6,12),'Q1 Daily Log'!$C$4:$C$224,'Q1 Setup'!$C$9),"" )</f>
        <v/>
      </c>
    </row>
    <row r="8" spans="2:13" ht="18.75" customHeight="1" x14ac:dyDescent="0.2">
      <c r="B8" s="53" t="s">
        <v>71</v>
      </c>
      <c r="C8" s="54" t="str">
        <f>'Q1 Setup'!$C$10</f>
        <v>Rep 4</v>
      </c>
      <c r="D8" s="55" t="str">
        <f>IFERROR(AVERAGEIFS('Q1 Daily Log'!$E$4:$E$224,'Q1 Daily Log'!$B$4:$B$224,"&gt;="&amp;DATE(2026,6,8),'Q1 Daily Log'!$B$4:$B$224,"&lt;="&amp;DATE(2026,6,12),'Q1 Daily Log'!$C$4:$C$224,'Q1 Setup'!$C$10),"")</f>
        <v/>
      </c>
      <c r="E8" s="56" t="str">
        <f>IFERROR(AVERAGEIFS('Q1 Daily Log'!$H$4:$H$224,'Q1 Daily Log'!$B$4:$B$224,"&gt;="&amp;DATE(2026,6,8),'Q1 Daily Log'!$B$4:$B$224,"&lt;="&amp;DATE(2026,6,12),'Q1 Daily Log'!$C$4:$C$224,'Q1 Setup'!$C$10),"")</f>
        <v/>
      </c>
      <c r="F8" s="57" t="str">
        <f>IFERROR(AVERAGEIFS('Q1 Daily Log'!$I$4:$I$224,'Q1 Daily Log'!$B$4:$B$224,"&gt;="&amp;DATE(2026,6,8),'Q1 Daily Log'!$B$4:$B$224,"&lt;="&amp;DATE(2026,6,12),'Q1 Daily Log'!$C$4:$C$224,'Q1 Setup'!$C$10),"")</f>
        <v/>
      </c>
      <c r="G8" s="56" t="str">
        <f>IFERROR(AVERAGEIFS('Q1 Daily Log'!$K$4:$K$224,'Q1 Daily Log'!$B$4:$B$224,"&gt;="&amp;DATE(2026,6,8),'Q1 Daily Log'!$B$4:$B$224,"&lt;="&amp;DATE(2026,6,12),'Q1 Daily Log'!$C$4:$C$224,'Q1 Setup'!$C$10),"")</f>
        <v/>
      </c>
      <c r="H8" s="55">
        <f>IFERROR(SUMIFS('Q1 Daily Log'!$E$4:$E$224,'Q1 Daily Log'!$B$4:$B$224,"&gt;="&amp;DATE(2026,6,8),'Q1 Daily Log'!$B$4:$B$224,"&lt;="&amp;DATE(2026,6,12),'Q1 Daily Log'!$C$4:$C$224,'Q1 Setup'!$C$10),"")</f>
        <v>0</v>
      </c>
      <c r="I8" s="57">
        <f>IFERROR(SUMIFS('Q1 Daily Log'!$I$4:$I$224,'Q1 Daily Log'!$B$4:$B$224,"&gt;="&amp;DATE(2026,6,8),'Q1 Daily Log'!$B$4:$B$224,"&lt;="&amp;DATE(2026,6,12),'Q1 Daily Log'!$C$4:$C$224,'Q1 Setup'!$C$10),"")</f>
        <v>0</v>
      </c>
      <c r="J8" s="55">
        <f>IFERROR(SUMIFS('Q1 Daily Log'!$L$4:$L$224,'Q1 Daily Log'!$B$4:$B$224,"&gt;="&amp;DATE(2026,6,8),'Q1 Daily Log'!$B$4:$B$224,"&lt;="&amp;DATE(2026,6,12),'Q1 Daily Log'!$C$4:$C$224,'Q1 Setup'!$C$10),"")</f>
        <v>0</v>
      </c>
      <c r="K8" s="55">
        <f>IFERROR(SUMIFS('Q1 Daily Log'!$M$4:$M$224,'Q1 Daily Log'!$B$4:$B$224,"&gt;="&amp;DATE(2026,6,8),'Q1 Daily Log'!$B$4:$B$224,"&lt;="&amp;DATE(2026,6,12),'Q1 Daily Log'!$C$4:$C$224,'Q1 Setup'!$C$10),"")</f>
        <v>0</v>
      </c>
      <c r="L8" s="29">
        <f>IFERROR(SUMIFS('Q1 Daily Log'!$N$4:$N$224,'Q1 Daily Log'!$B$4:$B$224,"&gt;="&amp;DATE(2026,6,8),'Q1 Daily Log'!$B$4:$B$224,"&lt;="&amp;DATE(2026,6,12),'Q1 Daily Log'!$C$4:$C$224,'Q1 Setup'!$C$10),"")</f>
        <v>0</v>
      </c>
      <c r="M8" s="56" t="str">
        <f>IFERROR(SUMIFS('Q1 Daily Log'!$N$4:$N$224,'Q1 Daily Log'!$B$4:$B$224,"&gt;="&amp;DATE(2026,6,8),'Q1 Daily Log'!$B$4:$B$224,"&lt;="&amp;DATE(2026,6,12),'Q1 Daily Log'!$C$4:$C$224,'Q1 Setup'!$C$10)/SUMIFS('Q1 Daily Log'!$O$4:$O$224,'Q1 Daily Log'!$B$4:$B$224,"&gt;="&amp;DATE(2026,6,8),'Q1 Daily Log'!$B$4:$B$224,"&lt;="&amp;DATE(2026,6,12),'Q1 Daily Log'!$C$4:$C$224,'Q1 Setup'!$C$10),"" )</f>
        <v/>
      </c>
    </row>
    <row r="9" spans="2:13" ht="18.75" customHeight="1" x14ac:dyDescent="0.2">
      <c r="B9" s="48" t="s">
        <v>71</v>
      </c>
      <c r="C9" s="49" t="str">
        <f>'Q1 Setup'!$C$11</f>
        <v>Rep 5</v>
      </c>
      <c r="D9" s="50" t="str">
        <f>IFERROR(AVERAGEIFS('Q1 Daily Log'!$E$4:$E$224,'Q1 Daily Log'!$B$4:$B$224,"&gt;="&amp;DATE(2026,6,8),'Q1 Daily Log'!$B$4:$B$224,"&lt;="&amp;DATE(2026,6,12),'Q1 Daily Log'!$C$4:$C$224,'Q1 Setup'!$C$11),"")</f>
        <v/>
      </c>
      <c r="E9" s="51" t="str">
        <f>IFERROR(AVERAGEIFS('Q1 Daily Log'!$H$4:$H$224,'Q1 Daily Log'!$B$4:$B$224,"&gt;="&amp;DATE(2026,6,8),'Q1 Daily Log'!$B$4:$B$224,"&lt;="&amp;DATE(2026,6,12),'Q1 Daily Log'!$C$4:$C$224,'Q1 Setup'!$C$11),"")</f>
        <v/>
      </c>
      <c r="F9" s="52" t="str">
        <f>IFERROR(AVERAGEIFS('Q1 Daily Log'!$I$4:$I$224,'Q1 Daily Log'!$B$4:$B$224,"&gt;="&amp;DATE(2026,6,8),'Q1 Daily Log'!$B$4:$B$224,"&lt;="&amp;DATE(2026,6,12),'Q1 Daily Log'!$C$4:$C$224,'Q1 Setup'!$C$11),"")</f>
        <v/>
      </c>
      <c r="G9" s="51" t="str">
        <f>IFERROR(AVERAGEIFS('Q1 Daily Log'!$K$4:$K$224,'Q1 Daily Log'!$B$4:$B$224,"&gt;="&amp;DATE(2026,6,8),'Q1 Daily Log'!$B$4:$B$224,"&lt;="&amp;DATE(2026,6,12),'Q1 Daily Log'!$C$4:$C$224,'Q1 Setup'!$C$11),"")</f>
        <v/>
      </c>
      <c r="H9" s="50">
        <f>IFERROR(SUMIFS('Q1 Daily Log'!$E$4:$E$224,'Q1 Daily Log'!$B$4:$B$224,"&gt;="&amp;DATE(2026,6,8),'Q1 Daily Log'!$B$4:$B$224,"&lt;="&amp;DATE(2026,6,12),'Q1 Daily Log'!$C$4:$C$224,'Q1 Setup'!$C$11),"")</f>
        <v>0</v>
      </c>
      <c r="I9" s="52">
        <f>IFERROR(SUMIFS('Q1 Daily Log'!$I$4:$I$224,'Q1 Daily Log'!$B$4:$B$224,"&gt;="&amp;DATE(2026,6,8),'Q1 Daily Log'!$B$4:$B$224,"&lt;="&amp;DATE(2026,6,12),'Q1 Daily Log'!$C$4:$C$224,'Q1 Setup'!$C$11),"")</f>
        <v>0</v>
      </c>
      <c r="J9" s="50">
        <f>IFERROR(SUMIFS('Q1 Daily Log'!$L$4:$L$224,'Q1 Daily Log'!$B$4:$B$224,"&gt;="&amp;DATE(2026,6,8),'Q1 Daily Log'!$B$4:$B$224,"&lt;="&amp;DATE(2026,6,12),'Q1 Daily Log'!$C$4:$C$224,'Q1 Setup'!$C$11),"")</f>
        <v>0</v>
      </c>
      <c r="K9" s="50">
        <f>IFERROR(SUMIFS('Q1 Daily Log'!$M$4:$M$224,'Q1 Daily Log'!$B$4:$B$224,"&gt;="&amp;DATE(2026,6,8),'Q1 Daily Log'!$B$4:$B$224,"&lt;="&amp;DATE(2026,6,12),'Q1 Daily Log'!$C$4:$C$224,'Q1 Setup'!$C$11),"")</f>
        <v>0</v>
      </c>
      <c r="L9" s="29">
        <f>IFERROR(SUMIFS('Q1 Daily Log'!$N$4:$N$224,'Q1 Daily Log'!$B$4:$B$224,"&gt;="&amp;DATE(2026,6,8),'Q1 Daily Log'!$B$4:$B$224,"&lt;="&amp;DATE(2026,6,12),'Q1 Daily Log'!$C$4:$C$224,'Q1 Setup'!$C$11),"")</f>
        <v>0</v>
      </c>
      <c r="M9" s="51" t="str">
        <f>IFERROR(SUMIFS('Q1 Daily Log'!$N$4:$N$224,'Q1 Daily Log'!$B$4:$B$224,"&gt;="&amp;DATE(2026,6,8),'Q1 Daily Log'!$B$4:$B$224,"&lt;="&amp;DATE(2026,6,12),'Q1 Daily Log'!$C$4:$C$224,'Q1 Setup'!$C$11)/SUMIFS('Q1 Daily Log'!$O$4:$O$224,'Q1 Daily Log'!$B$4:$B$224,"&gt;="&amp;DATE(2026,6,8),'Q1 Daily Log'!$B$4:$B$224,"&lt;="&amp;DATE(2026,6,12),'Q1 Daily Log'!$C$4:$C$224,'Q1 Setup'!$C$11),"" )</f>
        <v/>
      </c>
    </row>
    <row r="10" spans="2:13" ht="18.75" customHeight="1" x14ac:dyDescent="0.2">
      <c r="B10" s="53" t="s">
        <v>71</v>
      </c>
      <c r="C10" s="54" t="str">
        <f>'Q1 Setup'!$C$12</f>
        <v>Rep 6</v>
      </c>
      <c r="D10" s="55" t="str">
        <f>IFERROR(AVERAGEIFS('Q1 Daily Log'!$E$4:$E$224,'Q1 Daily Log'!$B$4:$B$224,"&gt;="&amp;DATE(2026,6,8),'Q1 Daily Log'!$B$4:$B$224,"&lt;="&amp;DATE(2026,6,12),'Q1 Daily Log'!$C$4:$C$224,'Q1 Setup'!$C$12),"")</f>
        <v/>
      </c>
      <c r="E10" s="56" t="str">
        <f>IFERROR(AVERAGEIFS('Q1 Daily Log'!$H$4:$H$224,'Q1 Daily Log'!$B$4:$B$224,"&gt;="&amp;DATE(2026,6,8),'Q1 Daily Log'!$B$4:$B$224,"&lt;="&amp;DATE(2026,6,12),'Q1 Daily Log'!$C$4:$C$224,'Q1 Setup'!$C$12),"")</f>
        <v/>
      </c>
      <c r="F10" s="57" t="str">
        <f>IFERROR(AVERAGEIFS('Q1 Daily Log'!$I$4:$I$224,'Q1 Daily Log'!$B$4:$B$224,"&gt;="&amp;DATE(2026,6,8),'Q1 Daily Log'!$B$4:$B$224,"&lt;="&amp;DATE(2026,6,12),'Q1 Daily Log'!$C$4:$C$224,'Q1 Setup'!$C$12),"")</f>
        <v/>
      </c>
      <c r="G10" s="56" t="str">
        <f>IFERROR(AVERAGEIFS('Q1 Daily Log'!$K$4:$K$224,'Q1 Daily Log'!$B$4:$B$224,"&gt;="&amp;DATE(2026,6,8),'Q1 Daily Log'!$B$4:$B$224,"&lt;="&amp;DATE(2026,6,12),'Q1 Daily Log'!$C$4:$C$224,'Q1 Setup'!$C$12),"")</f>
        <v/>
      </c>
      <c r="H10" s="55">
        <f>IFERROR(SUMIFS('Q1 Daily Log'!$E$4:$E$224,'Q1 Daily Log'!$B$4:$B$224,"&gt;="&amp;DATE(2026,6,8),'Q1 Daily Log'!$B$4:$B$224,"&lt;="&amp;DATE(2026,6,12),'Q1 Daily Log'!$C$4:$C$224,'Q1 Setup'!$C$12),"")</f>
        <v>0</v>
      </c>
      <c r="I10" s="57">
        <f>IFERROR(SUMIFS('Q1 Daily Log'!$I$4:$I$224,'Q1 Daily Log'!$B$4:$B$224,"&gt;="&amp;DATE(2026,6,8),'Q1 Daily Log'!$B$4:$B$224,"&lt;="&amp;DATE(2026,6,12),'Q1 Daily Log'!$C$4:$C$224,'Q1 Setup'!$C$12),"")</f>
        <v>0</v>
      </c>
      <c r="J10" s="55">
        <f>IFERROR(SUMIFS('Q1 Daily Log'!$L$4:$L$224,'Q1 Daily Log'!$B$4:$B$224,"&gt;="&amp;DATE(2026,6,8),'Q1 Daily Log'!$B$4:$B$224,"&lt;="&amp;DATE(2026,6,12),'Q1 Daily Log'!$C$4:$C$224,'Q1 Setup'!$C$12),"")</f>
        <v>0</v>
      </c>
      <c r="K10" s="55">
        <f>IFERROR(SUMIFS('Q1 Daily Log'!$M$4:$M$224,'Q1 Daily Log'!$B$4:$B$224,"&gt;="&amp;DATE(2026,6,8),'Q1 Daily Log'!$B$4:$B$224,"&lt;="&amp;DATE(2026,6,12),'Q1 Daily Log'!$C$4:$C$224,'Q1 Setup'!$C$12),"")</f>
        <v>0</v>
      </c>
      <c r="L10" s="29">
        <f>IFERROR(SUMIFS('Q1 Daily Log'!$N$4:$N$224,'Q1 Daily Log'!$B$4:$B$224,"&gt;="&amp;DATE(2026,6,8),'Q1 Daily Log'!$B$4:$B$224,"&lt;="&amp;DATE(2026,6,12),'Q1 Daily Log'!$C$4:$C$224,'Q1 Setup'!$C$12),"")</f>
        <v>0</v>
      </c>
      <c r="M10" s="56" t="str">
        <f>IFERROR(SUMIFS('Q1 Daily Log'!$N$4:$N$224,'Q1 Daily Log'!$B$4:$B$224,"&gt;="&amp;DATE(2026,6,8),'Q1 Daily Log'!$B$4:$B$224,"&lt;="&amp;DATE(2026,6,12),'Q1 Daily Log'!$C$4:$C$224,'Q1 Setup'!$C$12)/SUMIFS('Q1 Daily Log'!$O$4:$O$224,'Q1 Daily Log'!$B$4:$B$224,"&gt;="&amp;DATE(2026,6,8),'Q1 Daily Log'!$B$4:$B$224,"&lt;="&amp;DATE(2026,6,12),'Q1 Daily Log'!$C$4:$C$224,'Q1 Setup'!$C$12),"" )</f>
        <v/>
      </c>
    </row>
    <row r="11" spans="2:13" ht="18.75" customHeight="1" x14ac:dyDescent="0.2">
      <c r="B11" s="48" t="s">
        <v>71</v>
      </c>
      <c r="C11" s="49" t="str">
        <f>'Q1 Setup'!$C$13</f>
        <v>Rep 7</v>
      </c>
      <c r="D11" s="50" t="str">
        <f>IFERROR(AVERAGEIFS('Q1 Daily Log'!$E$4:$E$224,'Q1 Daily Log'!$B$4:$B$224,"&gt;="&amp;DATE(2026,6,8),'Q1 Daily Log'!$B$4:$B$224,"&lt;="&amp;DATE(2026,6,12),'Q1 Daily Log'!$C$4:$C$224,'Q1 Setup'!$C$13),"")</f>
        <v/>
      </c>
      <c r="E11" s="51" t="str">
        <f>IFERROR(AVERAGEIFS('Q1 Daily Log'!$H$4:$H$224,'Q1 Daily Log'!$B$4:$B$224,"&gt;="&amp;DATE(2026,6,8),'Q1 Daily Log'!$B$4:$B$224,"&lt;="&amp;DATE(2026,6,12),'Q1 Daily Log'!$C$4:$C$224,'Q1 Setup'!$C$13),"")</f>
        <v/>
      </c>
      <c r="F11" s="52" t="str">
        <f>IFERROR(AVERAGEIFS('Q1 Daily Log'!$I$4:$I$224,'Q1 Daily Log'!$B$4:$B$224,"&gt;="&amp;DATE(2026,6,8),'Q1 Daily Log'!$B$4:$B$224,"&lt;="&amp;DATE(2026,6,12),'Q1 Daily Log'!$C$4:$C$224,'Q1 Setup'!$C$13),"")</f>
        <v/>
      </c>
      <c r="G11" s="51" t="str">
        <f>IFERROR(AVERAGEIFS('Q1 Daily Log'!$K$4:$K$224,'Q1 Daily Log'!$B$4:$B$224,"&gt;="&amp;DATE(2026,6,8),'Q1 Daily Log'!$B$4:$B$224,"&lt;="&amp;DATE(2026,6,12),'Q1 Daily Log'!$C$4:$C$224,'Q1 Setup'!$C$13),"")</f>
        <v/>
      </c>
      <c r="H11" s="50">
        <f>IFERROR(SUMIFS('Q1 Daily Log'!$E$4:$E$224,'Q1 Daily Log'!$B$4:$B$224,"&gt;="&amp;DATE(2026,6,8),'Q1 Daily Log'!$B$4:$B$224,"&lt;="&amp;DATE(2026,6,12),'Q1 Daily Log'!$C$4:$C$224,'Q1 Setup'!$C$13),"")</f>
        <v>0</v>
      </c>
      <c r="I11" s="52">
        <f>IFERROR(SUMIFS('Q1 Daily Log'!$I$4:$I$224,'Q1 Daily Log'!$B$4:$B$224,"&gt;="&amp;DATE(2026,6,8),'Q1 Daily Log'!$B$4:$B$224,"&lt;="&amp;DATE(2026,6,12),'Q1 Daily Log'!$C$4:$C$224,'Q1 Setup'!$C$13),"")</f>
        <v>0</v>
      </c>
      <c r="J11" s="50">
        <f>IFERROR(SUMIFS('Q1 Daily Log'!$L$4:$L$224,'Q1 Daily Log'!$B$4:$B$224,"&gt;="&amp;DATE(2026,6,8),'Q1 Daily Log'!$B$4:$B$224,"&lt;="&amp;DATE(2026,6,12),'Q1 Daily Log'!$C$4:$C$224,'Q1 Setup'!$C$13),"")</f>
        <v>0</v>
      </c>
      <c r="K11" s="50">
        <f>IFERROR(SUMIFS('Q1 Daily Log'!$M$4:$M$224,'Q1 Daily Log'!$B$4:$B$224,"&gt;="&amp;DATE(2026,6,8),'Q1 Daily Log'!$B$4:$B$224,"&lt;="&amp;DATE(2026,6,12),'Q1 Daily Log'!$C$4:$C$224,'Q1 Setup'!$C$13),"")</f>
        <v>0</v>
      </c>
      <c r="L11" s="29">
        <f>IFERROR(SUMIFS('Q1 Daily Log'!$N$4:$N$224,'Q1 Daily Log'!$B$4:$B$224,"&gt;="&amp;DATE(2026,6,8),'Q1 Daily Log'!$B$4:$B$224,"&lt;="&amp;DATE(2026,6,12),'Q1 Daily Log'!$C$4:$C$224,'Q1 Setup'!$C$13),"")</f>
        <v>0</v>
      </c>
      <c r="M11" s="51" t="str">
        <f>IFERROR(SUMIFS('Q1 Daily Log'!$N$4:$N$224,'Q1 Daily Log'!$B$4:$B$224,"&gt;="&amp;DATE(2026,6,8),'Q1 Daily Log'!$B$4:$B$224,"&lt;="&amp;DATE(2026,6,12),'Q1 Daily Log'!$C$4:$C$224,'Q1 Setup'!$C$13)/SUMIFS('Q1 Daily Log'!$O$4:$O$224,'Q1 Daily Log'!$B$4:$B$224,"&gt;="&amp;DATE(2026,6,8),'Q1 Daily Log'!$B$4:$B$224,"&lt;="&amp;DATE(2026,6,12),'Q1 Daily Log'!$C$4:$C$224,'Q1 Setup'!$C$13),"" )</f>
        <v/>
      </c>
    </row>
    <row r="12" spans="2:13" ht="18.75" customHeight="1" x14ac:dyDescent="0.2">
      <c r="B12" s="53" t="s">
        <v>71</v>
      </c>
      <c r="C12" s="54" t="str">
        <f>'Q1 Setup'!$C$14</f>
        <v>Rep 8</v>
      </c>
      <c r="D12" s="55" t="str">
        <f>IFERROR(AVERAGEIFS('Q1 Daily Log'!$E$4:$E$224,'Q1 Daily Log'!$B$4:$B$224,"&gt;="&amp;DATE(2026,6,8),'Q1 Daily Log'!$B$4:$B$224,"&lt;="&amp;DATE(2026,6,12),'Q1 Daily Log'!$C$4:$C$224,'Q1 Setup'!$C$14),"")</f>
        <v/>
      </c>
      <c r="E12" s="56" t="str">
        <f>IFERROR(AVERAGEIFS('Q1 Daily Log'!$H$4:$H$224,'Q1 Daily Log'!$B$4:$B$224,"&gt;="&amp;DATE(2026,6,8),'Q1 Daily Log'!$B$4:$B$224,"&lt;="&amp;DATE(2026,6,12),'Q1 Daily Log'!$C$4:$C$224,'Q1 Setup'!$C$14),"")</f>
        <v/>
      </c>
      <c r="F12" s="57" t="str">
        <f>IFERROR(AVERAGEIFS('Q1 Daily Log'!$I$4:$I$224,'Q1 Daily Log'!$B$4:$B$224,"&gt;="&amp;DATE(2026,6,8),'Q1 Daily Log'!$B$4:$B$224,"&lt;="&amp;DATE(2026,6,12),'Q1 Daily Log'!$C$4:$C$224,'Q1 Setup'!$C$14),"")</f>
        <v/>
      </c>
      <c r="G12" s="56" t="str">
        <f>IFERROR(AVERAGEIFS('Q1 Daily Log'!$K$4:$K$224,'Q1 Daily Log'!$B$4:$B$224,"&gt;="&amp;DATE(2026,6,8),'Q1 Daily Log'!$B$4:$B$224,"&lt;="&amp;DATE(2026,6,12),'Q1 Daily Log'!$C$4:$C$224,'Q1 Setup'!$C$14),"")</f>
        <v/>
      </c>
      <c r="H12" s="55">
        <f>IFERROR(SUMIFS('Q1 Daily Log'!$E$4:$E$224,'Q1 Daily Log'!$B$4:$B$224,"&gt;="&amp;DATE(2026,6,8),'Q1 Daily Log'!$B$4:$B$224,"&lt;="&amp;DATE(2026,6,12),'Q1 Daily Log'!$C$4:$C$224,'Q1 Setup'!$C$14),"")</f>
        <v>0</v>
      </c>
      <c r="I12" s="57">
        <f>IFERROR(SUMIFS('Q1 Daily Log'!$I$4:$I$224,'Q1 Daily Log'!$B$4:$B$224,"&gt;="&amp;DATE(2026,6,8),'Q1 Daily Log'!$B$4:$B$224,"&lt;="&amp;DATE(2026,6,12),'Q1 Daily Log'!$C$4:$C$224,'Q1 Setup'!$C$14),"")</f>
        <v>0</v>
      </c>
      <c r="J12" s="55">
        <f>IFERROR(SUMIFS('Q1 Daily Log'!$L$4:$L$224,'Q1 Daily Log'!$B$4:$B$224,"&gt;="&amp;DATE(2026,6,8),'Q1 Daily Log'!$B$4:$B$224,"&lt;="&amp;DATE(2026,6,12),'Q1 Daily Log'!$C$4:$C$224,'Q1 Setup'!$C$14),"")</f>
        <v>0</v>
      </c>
      <c r="K12" s="55">
        <f>IFERROR(SUMIFS('Q1 Daily Log'!$M$4:$M$224,'Q1 Daily Log'!$B$4:$B$224,"&gt;="&amp;DATE(2026,6,8),'Q1 Daily Log'!$B$4:$B$224,"&lt;="&amp;DATE(2026,6,12),'Q1 Daily Log'!$C$4:$C$224,'Q1 Setup'!$C$14),"")</f>
        <v>0</v>
      </c>
      <c r="L12" s="29">
        <f>IFERROR(SUMIFS('Q1 Daily Log'!$N$4:$N$224,'Q1 Daily Log'!$B$4:$B$224,"&gt;="&amp;DATE(2026,6,8),'Q1 Daily Log'!$B$4:$B$224,"&lt;="&amp;DATE(2026,6,12),'Q1 Daily Log'!$C$4:$C$224,'Q1 Setup'!$C$14),"")</f>
        <v>0</v>
      </c>
      <c r="M12" s="56" t="str">
        <f>IFERROR(SUMIFS('Q1 Daily Log'!$N$4:$N$224,'Q1 Daily Log'!$B$4:$B$224,"&gt;="&amp;DATE(2026,6,8),'Q1 Daily Log'!$B$4:$B$224,"&lt;="&amp;DATE(2026,6,12),'Q1 Daily Log'!$C$4:$C$224,'Q1 Setup'!$C$14)/SUMIFS('Q1 Daily Log'!$O$4:$O$224,'Q1 Daily Log'!$B$4:$B$224,"&gt;="&amp;DATE(2026,6,8),'Q1 Daily Log'!$B$4:$B$224,"&lt;="&amp;DATE(2026,6,12),'Q1 Daily Log'!$C$4:$C$224,'Q1 Setup'!$C$14),"" )</f>
        <v/>
      </c>
    </row>
    <row r="13" spans="2:13" ht="18.75" customHeight="1" x14ac:dyDescent="0.2">
      <c r="B13" s="48" t="s">
        <v>71</v>
      </c>
      <c r="C13" s="49" t="str">
        <f>'Q1 Setup'!$C$15</f>
        <v>Rep 9</v>
      </c>
      <c r="D13" s="50" t="str">
        <f>IFERROR(AVERAGEIFS('Q1 Daily Log'!$E$4:$E$224,'Q1 Daily Log'!$B$4:$B$224,"&gt;="&amp;DATE(2026,6,8),'Q1 Daily Log'!$B$4:$B$224,"&lt;="&amp;DATE(2026,6,12),'Q1 Daily Log'!$C$4:$C$224,'Q1 Setup'!$C$15),"")</f>
        <v/>
      </c>
      <c r="E13" s="51" t="str">
        <f>IFERROR(AVERAGEIFS('Q1 Daily Log'!$H$4:$H$224,'Q1 Daily Log'!$B$4:$B$224,"&gt;="&amp;DATE(2026,6,8),'Q1 Daily Log'!$B$4:$B$224,"&lt;="&amp;DATE(2026,6,12),'Q1 Daily Log'!$C$4:$C$224,'Q1 Setup'!$C$15),"")</f>
        <v/>
      </c>
      <c r="F13" s="52" t="str">
        <f>IFERROR(AVERAGEIFS('Q1 Daily Log'!$I$4:$I$224,'Q1 Daily Log'!$B$4:$B$224,"&gt;="&amp;DATE(2026,6,8),'Q1 Daily Log'!$B$4:$B$224,"&lt;="&amp;DATE(2026,6,12),'Q1 Daily Log'!$C$4:$C$224,'Q1 Setup'!$C$15),"")</f>
        <v/>
      </c>
      <c r="G13" s="51" t="str">
        <f>IFERROR(AVERAGEIFS('Q1 Daily Log'!$K$4:$K$224,'Q1 Daily Log'!$B$4:$B$224,"&gt;="&amp;DATE(2026,6,8),'Q1 Daily Log'!$B$4:$B$224,"&lt;="&amp;DATE(2026,6,12),'Q1 Daily Log'!$C$4:$C$224,'Q1 Setup'!$C$15),"")</f>
        <v/>
      </c>
      <c r="H13" s="50">
        <f>IFERROR(SUMIFS('Q1 Daily Log'!$E$4:$E$224,'Q1 Daily Log'!$B$4:$B$224,"&gt;="&amp;DATE(2026,6,8),'Q1 Daily Log'!$B$4:$B$224,"&lt;="&amp;DATE(2026,6,12),'Q1 Daily Log'!$C$4:$C$224,'Q1 Setup'!$C$15),"")</f>
        <v>0</v>
      </c>
      <c r="I13" s="52">
        <f>IFERROR(SUMIFS('Q1 Daily Log'!$I$4:$I$224,'Q1 Daily Log'!$B$4:$B$224,"&gt;="&amp;DATE(2026,6,8),'Q1 Daily Log'!$B$4:$B$224,"&lt;="&amp;DATE(2026,6,12),'Q1 Daily Log'!$C$4:$C$224,'Q1 Setup'!$C$15),"")</f>
        <v>0</v>
      </c>
      <c r="J13" s="50">
        <f>IFERROR(SUMIFS('Q1 Daily Log'!$L$4:$L$224,'Q1 Daily Log'!$B$4:$B$224,"&gt;="&amp;DATE(2026,6,8),'Q1 Daily Log'!$B$4:$B$224,"&lt;="&amp;DATE(2026,6,12),'Q1 Daily Log'!$C$4:$C$224,'Q1 Setup'!$C$15),"")</f>
        <v>0</v>
      </c>
      <c r="K13" s="50">
        <f>IFERROR(SUMIFS('Q1 Daily Log'!$M$4:$M$224,'Q1 Daily Log'!$B$4:$B$224,"&gt;="&amp;DATE(2026,6,8),'Q1 Daily Log'!$B$4:$B$224,"&lt;="&amp;DATE(2026,6,12),'Q1 Daily Log'!$C$4:$C$224,'Q1 Setup'!$C$15),"")</f>
        <v>0</v>
      </c>
      <c r="L13" s="29">
        <f>IFERROR(SUMIFS('Q1 Daily Log'!$N$4:$N$224,'Q1 Daily Log'!$B$4:$B$224,"&gt;="&amp;DATE(2026,6,8),'Q1 Daily Log'!$B$4:$B$224,"&lt;="&amp;DATE(2026,6,12),'Q1 Daily Log'!$C$4:$C$224,'Q1 Setup'!$C$15),"")</f>
        <v>0</v>
      </c>
      <c r="M13" s="51" t="str">
        <f>IFERROR(SUMIFS('Q1 Daily Log'!$N$4:$N$224,'Q1 Daily Log'!$B$4:$B$224,"&gt;="&amp;DATE(2026,6,8),'Q1 Daily Log'!$B$4:$B$224,"&lt;="&amp;DATE(2026,6,12),'Q1 Daily Log'!$C$4:$C$224,'Q1 Setup'!$C$15)/SUMIFS('Q1 Daily Log'!$O$4:$O$224,'Q1 Daily Log'!$B$4:$B$224,"&gt;="&amp;DATE(2026,6,8),'Q1 Daily Log'!$B$4:$B$224,"&lt;="&amp;DATE(2026,6,12),'Q1 Daily Log'!$C$4:$C$224,'Q1 Setup'!$C$15),"" )</f>
        <v/>
      </c>
    </row>
    <row r="14" spans="2:13" ht="18.75" customHeight="1" x14ac:dyDescent="0.2">
      <c r="B14" s="53" t="s">
        <v>71</v>
      </c>
      <c r="C14" s="54" t="str">
        <f>'Q1 Setup'!$C$16</f>
        <v>Rep 10</v>
      </c>
      <c r="D14" s="55" t="str">
        <f>IFERROR(AVERAGEIFS('Q1 Daily Log'!$E$4:$E$224,'Q1 Daily Log'!$B$4:$B$224,"&gt;="&amp;DATE(2026,6,8),'Q1 Daily Log'!$B$4:$B$224,"&lt;="&amp;DATE(2026,6,12),'Q1 Daily Log'!$C$4:$C$224,'Q1 Setup'!$C$16),"")</f>
        <v/>
      </c>
      <c r="E14" s="56" t="str">
        <f>IFERROR(AVERAGEIFS('Q1 Daily Log'!$H$4:$H$224,'Q1 Daily Log'!$B$4:$B$224,"&gt;="&amp;DATE(2026,6,8),'Q1 Daily Log'!$B$4:$B$224,"&lt;="&amp;DATE(2026,6,12),'Q1 Daily Log'!$C$4:$C$224,'Q1 Setup'!$C$16),"")</f>
        <v/>
      </c>
      <c r="F14" s="57" t="str">
        <f>IFERROR(AVERAGEIFS('Q1 Daily Log'!$I$4:$I$224,'Q1 Daily Log'!$B$4:$B$224,"&gt;="&amp;DATE(2026,6,8),'Q1 Daily Log'!$B$4:$B$224,"&lt;="&amp;DATE(2026,6,12),'Q1 Daily Log'!$C$4:$C$224,'Q1 Setup'!$C$16),"")</f>
        <v/>
      </c>
      <c r="G14" s="56" t="str">
        <f>IFERROR(AVERAGEIFS('Q1 Daily Log'!$K$4:$K$224,'Q1 Daily Log'!$B$4:$B$224,"&gt;="&amp;DATE(2026,6,8),'Q1 Daily Log'!$B$4:$B$224,"&lt;="&amp;DATE(2026,6,12),'Q1 Daily Log'!$C$4:$C$224,'Q1 Setup'!$C$16),"")</f>
        <v/>
      </c>
      <c r="H14" s="55">
        <f>IFERROR(SUMIFS('Q1 Daily Log'!$E$4:$E$224,'Q1 Daily Log'!$B$4:$B$224,"&gt;="&amp;DATE(2026,6,8),'Q1 Daily Log'!$B$4:$B$224,"&lt;="&amp;DATE(2026,6,12),'Q1 Daily Log'!$C$4:$C$224,'Q1 Setup'!$C$16),"")</f>
        <v>0</v>
      </c>
      <c r="I14" s="57">
        <f>IFERROR(SUMIFS('Q1 Daily Log'!$I$4:$I$224,'Q1 Daily Log'!$B$4:$B$224,"&gt;="&amp;DATE(2026,6,8),'Q1 Daily Log'!$B$4:$B$224,"&lt;="&amp;DATE(2026,6,12),'Q1 Daily Log'!$C$4:$C$224,'Q1 Setup'!$C$16),"")</f>
        <v>0</v>
      </c>
      <c r="J14" s="55">
        <f>IFERROR(SUMIFS('Q1 Daily Log'!$L$4:$L$224,'Q1 Daily Log'!$B$4:$B$224,"&gt;="&amp;DATE(2026,6,8),'Q1 Daily Log'!$B$4:$B$224,"&lt;="&amp;DATE(2026,6,12),'Q1 Daily Log'!$C$4:$C$224,'Q1 Setup'!$C$16),"")</f>
        <v>0</v>
      </c>
      <c r="K14" s="55">
        <f>IFERROR(SUMIFS('Q1 Daily Log'!$M$4:$M$224,'Q1 Daily Log'!$B$4:$B$224,"&gt;="&amp;DATE(2026,6,8),'Q1 Daily Log'!$B$4:$B$224,"&lt;="&amp;DATE(2026,6,12),'Q1 Daily Log'!$C$4:$C$224,'Q1 Setup'!$C$16),"")</f>
        <v>0</v>
      </c>
      <c r="L14" s="29">
        <f>IFERROR(SUMIFS('Q1 Daily Log'!$N$4:$N$224,'Q1 Daily Log'!$B$4:$B$224,"&gt;="&amp;DATE(2026,6,8),'Q1 Daily Log'!$B$4:$B$224,"&lt;="&amp;DATE(2026,6,12),'Q1 Daily Log'!$C$4:$C$224,'Q1 Setup'!$C$16),"")</f>
        <v>0</v>
      </c>
      <c r="M14" s="56" t="str">
        <f>IFERROR(SUMIFS('Q1 Daily Log'!$N$4:$N$224,'Q1 Daily Log'!$B$4:$B$224,"&gt;="&amp;DATE(2026,6,8),'Q1 Daily Log'!$B$4:$B$224,"&lt;="&amp;DATE(2026,6,12),'Q1 Daily Log'!$C$4:$C$224,'Q1 Setup'!$C$16)/SUMIFS('Q1 Daily Log'!$O$4:$O$224,'Q1 Daily Log'!$B$4:$B$224,"&gt;="&amp;DATE(2026,6,8),'Q1 Daily Log'!$B$4:$B$224,"&lt;="&amp;DATE(2026,6,12),'Q1 Daily Log'!$C$4:$C$224,'Q1 Setup'!$C$16),"" )</f>
        <v/>
      </c>
    </row>
    <row r="15" spans="2:13" ht="18.75" customHeight="1" x14ac:dyDescent="0.2">
      <c r="B15" s="48" t="s">
        <v>71</v>
      </c>
      <c r="C15" s="49">
        <f>'Q1 Setup'!$C$17</f>
        <v>0</v>
      </c>
      <c r="D15" s="50" t="str">
        <f>IFERROR(AVERAGEIFS('Q1 Daily Log'!$E$4:$E$224,'Q1 Daily Log'!$B$4:$B$224,"&gt;="&amp;DATE(2026,6,8),'Q1 Daily Log'!$B$4:$B$224,"&lt;="&amp;DATE(2026,6,12),'Q1 Daily Log'!$C$4:$C$224,'Q1 Setup'!$C$17),"")</f>
        <v/>
      </c>
      <c r="E15" s="51" t="str">
        <f>IFERROR(AVERAGEIFS('Q1 Daily Log'!$H$4:$H$224,'Q1 Daily Log'!$B$4:$B$224,"&gt;="&amp;DATE(2026,6,8),'Q1 Daily Log'!$B$4:$B$224,"&lt;="&amp;DATE(2026,6,12),'Q1 Daily Log'!$C$4:$C$224,'Q1 Setup'!$C$17),"")</f>
        <v/>
      </c>
      <c r="F15" s="52" t="str">
        <f>IFERROR(AVERAGEIFS('Q1 Daily Log'!$I$4:$I$224,'Q1 Daily Log'!$B$4:$B$224,"&gt;="&amp;DATE(2026,6,8),'Q1 Daily Log'!$B$4:$B$224,"&lt;="&amp;DATE(2026,6,12),'Q1 Daily Log'!$C$4:$C$224,'Q1 Setup'!$C$17),"")</f>
        <v/>
      </c>
      <c r="G15" s="51" t="str">
        <f>IFERROR(AVERAGEIFS('Q1 Daily Log'!$K$4:$K$224,'Q1 Daily Log'!$B$4:$B$224,"&gt;="&amp;DATE(2026,6,8),'Q1 Daily Log'!$B$4:$B$224,"&lt;="&amp;DATE(2026,6,12),'Q1 Daily Log'!$C$4:$C$224,'Q1 Setup'!$C$17),"")</f>
        <v/>
      </c>
      <c r="H15" s="50">
        <f>IFERROR(SUMIFS('Q1 Daily Log'!$E$4:$E$224,'Q1 Daily Log'!$B$4:$B$224,"&gt;="&amp;DATE(2026,6,8),'Q1 Daily Log'!$B$4:$B$224,"&lt;="&amp;DATE(2026,6,12),'Q1 Daily Log'!$C$4:$C$224,'Q1 Setup'!$C$17),"")</f>
        <v>0</v>
      </c>
      <c r="I15" s="52">
        <f>IFERROR(SUMIFS('Q1 Daily Log'!$I$4:$I$224,'Q1 Daily Log'!$B$4:$B$224,"&gt;="&amp;DATE(2026,6,8),'Q1 Daily Log'!$B$4:$B$224,"&lt;="&amp;DATE(2026,6,12),'Q1 Daily Log'!$C$4:$C$224,'Q1 Setup'!$C$17),"")</f>
        <v>0</v>
      </c>
      <c r="J15" s="50">
        <f>IFERROR(SUMIFS('Q1 Daily Log'!$L$4:$L$224,'Q1 Daily Log'!$B$4:$B$224,"&gt;="&amp;DATE(2026,6,8),'Q1 Daily Log'!$B$4:$B$224,"&lt;="&amp;DATE(2026,6,12),'Q1 Daily Log'!$C$4:$C$224,'Q1 Setup'!$C$17),"")</f>
        <v>0</v>
      </c>
      <c r="K15" s="50">
        <f>IFERROR(SUMIFS('Q1 Daily Log'!$M$4:$M$224,'Q1 Daily Log'!$B$4:$B$224,"&gt;="&amp;DATE(2026,6,8),'Q1 Daily Log'!$B$4:$B$224,"&lt;="&amp;DATE(2026,6,12),'Q1 Daily Log'!$C$4:$C$224,'Q1 Setup'!$C$17),"")</f>
        <v>0</v>
      </c>
      <c r="L15" s="29">
        <f>IFERROR(SUMIFS('Q1 Daily Log'!$N$4:$N$224,'Q1 Daily Log'!$B$4:$B$224,"&gt;="&amp;DATE(2026,6,8),'Q1 Daily Log'!$B$4:$B$224,"&lt;="&amp;DATE(2026,6,12),'Q1 Daily Log'!$C$4:$C$224,'Q1 Setup'!$C$17),"")</f>
        <v>0</v>
      </c>
      <c r="M15" s="51" t="str">
        <f>IFERROR(SUMIFS('Q1 Daily Log'!$N$4:$N$224,'Q1 Daily Log'!$B$4:$B$224,"&gt;="&amp;DATE(2026,6,8),'Q1 Daily Log'!$B$4:$B$224,"&lt;="&amp;DATE(2026,6,12),'Q1 Daily Log'!$C$4:$C$224,'Q1 Setup'!$C$17)/SUMIFS('Q1 Daily Log'!$O$4:$O$224,'Q1 Daily Log'!$B$4:$B$224,"&gt;="&amp;DATE(2026,6,8),'Q1 Daily Log'!$B$4:$B$224,"&lt;="&amp;DATE(2026,6,12),'Q1 Daily Log'!$C$4:$C$224,'Q1 Setup'!$C$17),"" )</f>
        <v/>
      </c>
    </row>
    <row r="16" spans="2:13" ht="18.75" customHeight="1" x14ac:dyDescent="0.2">
      <c r="B16" s="53" t="s">
        <v>71</v>
      </c>
      <c r="C16" s="54">
        <f>'Q1 Setup'!$C$18</f>
        <v>0</v>
      </c>
      <c r="D16" s="55" t="str">
        <f>IFERROR(AVERAGEIFS('Q1 Daily Log'!$E$4:$E$224,'Q1 Daily Log'!$B$4:$B$224,"&gt;="&amp;DATE(2026,6,8),'Q1 Daily Log'!$B$4:$B$224,"&lt;="&amp;DATE(2026,6,12),'Q1 Daily Log'!$C$4:$C$224,'Q1 Setup'!$C$18),"")</f>
        <v/>
      </c>
      <c r="E16" s="56" t="str">
        <f>IFERROR(AVERAGEIFS('Q1 Daily Log'!$H$4:$H$224,'Q1 Daily Log'!$B$4:$B$224,"&gt;="&amp;DATE(2026,6,8),'Q1 Daily Log'!$B$4:$B$224,"&lt;="&amp;DATE(2026,6,12),'Q1 Daily Log'!$C$4:$C$224,'Q1 Setup'!$C$18),"")</f>
        <v/>
      </c>
      <c r="F16" s="57" t="str">
        <f>IFERROR(AVERAGEIFS('Q1 Daily Log'!$I$4:$I$224,'Q1 Daily Log'!$B$4:$B$224,"&gt;="&amp;DATE(2026,6,8),'Q1 Daily Log'!$B$4:$B$224,"&lt;="&amp;DATE(2026,6,12),'Q1 Daily Log'!$C$4:$C$224,'Q1 Setup'!$C$18),"")</f>
        <v/>
      </c>
      <c r="G16" s="56" t="str">
        <f>IFERROR(AVERAGEIFS('Q1 Daily Log'!$K$4:$K$224,'Q1 Daily Log'!$B$4:$B$224,"&gt;="&amp;DATE(2026,6,8),'Q1 Daily Log'!$B$4:$B$224,"&lt;="&amp;DATE(2026,6,12),'Q1 Daily Log'!$C$4:$C$224,'Q1 Setup'!$C$18),"")</f>
        <v/>
      </c>
      <c r="H16" s="55">
        <f>IFERROR(SUMIFS('Q1 Daily Log'!$E$4:$E$224,'Q1 Daily Log'!$B$4:$B$224,"&gt;="&amp;DATE(2026,6,8),'Q1 Daily Log'!$B$4:$B$224,"&lt;="&amp;DATE(2026,6,12),'Q1 Daily Log'!$C$4:$C$224,'Q1 Setup'!$C$18),"")</f>
        <v>0</v>
      </c>
      <c r="I16" s="57">
        <f>IFERROR(SUMIFS('Q1 Daily Log'!$I$4:$I$224,'Q1 Daily Log'!$B$4:$B$224,"&gt;="&amp;DATE(2026,6,8),'Q1 Daily Log'!$B$4:$B$224,"&lt;="&amp;DATE(2026,6,12),'Q1 Daily Log'!$C$4:$C$224,'Q1 Setup'!$C$18),"")</f>
        <v>0</v>
      </c>
      <c r="J16" s="55">
        <f>IFERROR(SUMIFS('Q1 Daily Log'!$L$4:$L$224,'Q1 Daily Log'!$B$4:$B$224,"&gt;="&amp;DATE(2026,6,8),'Q1 Daily Log'!$B$4:$B$224,"&lt;="&amp;DATE(2026,6,12),'Q1 Daily Log'!$C$4:$C$224,'Q1 Setup'!$C$18),"")</f>
        <v>0</v>
      </c>
      <c r="K16" s="55">
        <f>IFERROR(SUMIFS('Q1 Daily Log'!$M$4:$M$224,'Q1 Daily Log'!$B$4:$B$224,"&gt;="&amp;DATE(2026,6,8),'Q1 Daily Log'!$B$4:$B$224,"&lt;="&amp;DATE(2026,6,12),'Q1 Daily Log'!$C$4:$C$224,'Q1 Setup'!$C$18),"")</f>
        <v>0</v>
      </c>
      <c r="L16" s="29">
        <f>IFERROR(SUMIFS('Q1 Daily Log'!$N$4:$N$224,'Q1 Daily Log'!$B$4:$B$224,"&gt;="&amp;DATE(2026,6,8),'Q1 Daily Log'!$B$4:$B$224,"&lt;="&amp;DATE(2026,6,12),'Q1 Daily Log'!$C$4:$C$224,'Q1 Setup'!$C$18),"")</f>
        <v>0</v>
      </c>
      <c r="M16" s="56" t="str">
        <f>IFERROR(SUMIFS('Q1 Daily Log'!$N$4:$N$224,'Q1 Daily Log'!$B$4:$B$224,"&gt;="&amp;DATE(2026,6,8),'Q1 Daily Log'!$B$4:$B$224,"&lt;="&amp;DATE(2026,6,12),'Q1 Daily Log'!$C$4:$C$224,'Q1 Setup'!$C$18)/SUMIFS('Q1 Daily Log'!$O$4:$O$224,'Q1 Daily Log'!$B$4:$B$224,"&gt;="&amp;DATE(2026,6,8),'Q1 Daily Log'!$B$4:$B$224,"&lt;="&amp;DATE(2026,6,12),'Q1 Daily Log'!$C$4:$C$224,'Q1 Setup'!$C$18),"" )</f>
        <v/>
      </c>
    </row>
    <row r="17" spans="2:13" ht="18.75" customHeight="1" x14ac:dyDescent="0.2">
      <c r="B17" s="7" t="s">
        <v>72</v>
      </c>
      <c r="C17" s="7"/>
      <c r="D17" s="58" t="str">
        <f>IFERROR(AVERAGE(D5:D16),"")</f>
        <v/>
      </c>
      <c r="E17" s="59" t="str">
        <f>IFERROR(AVERAGE(E5:E16),"")</f>
        <v/>
      </c>
      <c r="F17" s="60" t="str">
        <f>IFERROR(AVERAGE(F5:F16),"")</f>
        <v/>
      </c>
      <c r="G17" s="59" t="str">
        <f>IFERROR(AVERAGE(G5:G16),"")</f>
        <v/>
      </c>
      <c r="H17" s="58">
        <f>IFERROR(SUM(H5:H16),"")</f>
        <v>0</v>
      </c>
      <c r="I17" s="61">
        <f>IFERROR(SUM(I5:I16),"")</f>
        <v>0</v>
      </c>
      <c r="J17" s="58">
        <f>IFERROR(SUM(J5:J16),"")</f>
        <v>0</v>
      </c>
      <c r="K17" s="58">
        <f>IFERROR(SUM(K5:K16),"")</f>
        <v>0</v>
      </c>
      <c r="L17" s="62">
        <f>IFERROR(SUM(L5:L16),"")</f>
        <v>0</v>
      </c>
      <c r="M17" s="59" t="str">
        <f>IFERROR(AVERAGE(M5:M16),"")</f>
        <v/>
      </c>
    </row>
    <row r="18" spans="2:13" ht="7.5" customHeight="1" x14ac:dyDescent="0.2"/>
    <row r="19" spans="2:13" ht="25.5" customHeight="1" x14ac:dyDescent="0.2">
      <c r="B19" s="8" t="s">
        <v>73</v>
      </c>
      <c r="C19" s="8"/>
      <c r="D19" s="45">
        <v>46188</v>
      </c>
      <c r="E19" s="45">
        <v>46192</v>
      </c>
      <c r="F19" s="46"/>
      <c r="G19" s="46"/>
      <c r="H19" s="46"/>
      <c r="I19" s="46"/>
      <c r="J19" s="46"/>
      <c r="K19" s="46"/>
      <c r="L19" s="46"/>
      <c r="M19" s="46"/>
    </row>
    <row r="20" spans="2:13" ht="36" customHeight="1" x14ac:dyDescent="0.2">
      <c r="B20" s="47" t="s">
        <v>60</v>
      </c>
      <c r="C20" s="47" t="s">
        <v>24</v>
      </c>
      <c r="D20" s="47" t="s">
        <v>61</v>
      </c>
      <c r="E20" s="47" t="s">
        <v>62</v>
      </c>
      <c r="F20" s="47" t="s">
        <v>63</v>
      </c>
      <c r="G20" s="47" t="s">
        <v>64</v>
      </c>
      <c r="H20" s="47" t="s">
        <v>65</v>
      </c>
      <c r="I20" s="47" t="s">
        <v>66</v>
      </c>
      <c r="J20" s="47" t="s">
        <v>67</v>
      </c>
      <c r="K20" s="47" t="s">
        <v>68</v>
      </c>
      <c r="L20" s="47" t="s">
        <v>69</v>
      </c>
      <c r="M20" s="47" t="s">
        <v>70</v>
      </c>
    </row>
    <row r="21" spans="2:13" ht="18.75" customHeight="1" x14ac:dyDescent="0.2">
      <c r="B21" s="48" t="s">
        <v>74</v>
      </c>
      <c r="C21" s="49" t="str">
        <f>'Q1 Setup'!$C$7</f>
        <v>Rep 1</v>
      </c>
      <c r="D21" s="50" t="str">
        <f>IFERROR(AVERAGEIFS('Q1 Daily Log'!$E$4:$E$224,'Q1 Daily Log'!$B$4:$B$224,"&gt;="&amp;DATE(2026,6,15),'Q1 Daily Log'!$B$4:$B$224,"&lt;="&amp;DATE(2026,6,19),'Q1 Daily Log'!$C$4:$C$224,'Q1 Setup'!$C$7),"")</f>
        <v/>
      </c>
      <c r="E21" s="51" t="str">
        <f>IFERROR(AVERAGEIFS('Q1 Daily Log'!$H$4:$H$224,'Q1 Daily Log'!$B$4:$B$224,"&gt;="&amp;DATE(2026,6,15),'Q1 Daily Log'!$B$4:$B$224,"&lt;="&amp;DATE(2026,6,19),'Q1 Daily Log'!$C$4:$C$224,'Q1 Setup'!$C$7),"")</f>
        <v/>
      </c>
      <c r="F21" s="52" t="str">
        <f>IFERROR(AVERAGEIFS('Q1 Daily Log'!$I$4:$I$224,'Q1 Daily Log'!$B$4:$B$224,"&gt;="&amp;DATE(2026,6,15),'Q1 Daily Log'!$B$4:$B$224,"&lt;="&amp;DATE(2026,6,19),'Q1 Daily Log'!$C$4:$C$224,'Q1 Setup'!$C$7),"")</f>
        <v/>
      </c>
      <c r="G21" s="51" t="str">
        <f>IFERROR(AVERAGEIFS('Q1 Daily Log'!$K$4:$K$224,'Q1 Daily Log'!$B$4:$B$224,"&gt;="&amp;DATE(2026,6,15),'Q1 Daily Log'!$B$4:$B$224,"&lt;="&amp;DATE(2026,6,19),'Q1 Daily Log'!$C$4:$C$224,'Q1 Setup'!$C$7),"")</f>
        <v/>
      </c>
      <c r="H21" s="50">
        <f>IFERROR(SUMIFS('Q1 Daily Log'!$E$4:$E$224,'Q1 Daily Log'!$B$4:$B$224,"&gt;="&amp;DATE(2026,6,15),'Q1 Daily Log'!$B$4:$B$224,"&lt;="&amp;DATE(2026,6,19),'Q1 Daily Log'!$C$4:$C$224,'Q1 Setup'!$C$7),"")</f>
        <v>0</v>
      </c>
      <c r="I21" s="52">
        <f>IFERROR(SUMIFS('Q1 Daily Log'!$I$4:$I$224,'Q1 Daily Log'!$B$4:$B$224,"&gt;="&amp;DATE(2026,6,15),'Q1 Daily Log'!$B$4:$B$224,"&lt;="&amp;DATE(2026,6,19),'Q1 Daily Log'!$C$4:$C$224,'Q1 Setup'!$C$7),"")</f>
        <v>0</v>
      </c>
      <c r="J21" s="50">
        <f>IFERROR(SUMIFS('Q1 Daily Log'!$L$4:$L$224,'Q1 Daily Log'!$B$4:$B$224,"&gt;="&amp;DATE(2026,6,15),'Q1 Daily Log'!$B$4:$B$224,"&lt;="&amp;DATE(2026,6,19),'Q1 Daily Log'!$C$4:$C$224,'Q1 Setup'!$C$7),"")</f>
        <v>0</v>
      </c>
      <c r="K21" s="50">
        <f>IFERROR(SUMIFS('Q1 Daily Log'!$M$4:$M$224,'Q1 Daily Log'!$B$4:$B$224,"&gt;="&amp;DATE(2026,6,15),'Q1 Daily Log'!$B$4:$B$224,"&lt;="&amp;DATE(2026,6,19),'Q1 Daily Log'!$C$4:$C$224,'Q1 Setup'!$C$7),"")</f>
        <v>0</v>
      </c>
      <c r="L21" s="29">
        <f>IFERROR(SUMIFS('Q1 Daily Log'!$N$4:$N$224,'Q1 Daily Log'!$B$4:$B$224,"&gt;="&amp;DATE(2026,6,15),'Q1 Daily Log'!$B$4:$B$224,"&lt;="&amp;DATE(2026,6,19),'Q1 Daily Log'!$C$4:$C$224,'Q1 Setup'!$C$7),"")</f>
        <v>0</v>
      </c>
      <c r="M21" s="51" t="str">
        <f>IFERROR(SUMIFS('Q1 Daily Log'!$N$4:$N$224,'Q1 Daily Log'!$B$4:$B$224,"&gt;="&amp;DATE(2026,6,15),'Q1 Daily Log'!$B$4:$B$224,"&lt;="&amp;DATE(2026,6,19),'Q1 Daily Log'!$C$4:$C$224,'Q1 Setup'!$C$7)/SUMIFS('Q1 Daily Log'!$O$4:$O$224,'Q1 Daily Log'!$B$4:$B$224,"&gt;="&amp;DATE(2026,6,15),'Q1 Daily Log'!$B$4:$B$224,"&lt;="&amp;DATE(2026,6,19),'Q1 Daily Log'!$C$4:$C$224,'Q1 Setup'!$C$7),"" )</f>
        <v/>
      </c>
    </row>
    <row r="22" spans="2:13" ht="18.75" customHeight="1" x14ac:dyDescent="0.2">
      <c r="B22" s="53" t="s">
        <v>74</v>
      </c>
      <c r="C22" s="54" t="str">
        <f>'Q1 Setup'!$C$8</f>
        <v>Rep 2</v>
      </c>
      <c r="D22" s="55" t="str">
        <f>IFERROR(AVERAGEIFS('Q1 Daily Log'!$E$4:$E$224,'Q1 Daily Log'!$B$4:$B$224,"&gt;="&amp;DATE(2026,6,15),'Q1 Daily Log'!$B$4:$B$224,"&lt;="&amp;DATE(2026,6,19),'Q1 Daily Log'!$C$4:$C$224,'Q1 Setup'!$C$8),"")</f>
        <v/>
      </c>
      <c r="E22" s="56" t="str">
        <f>IFERROR(AVERAGEIFS('Q1 Daily Log'!$H$4:$H$224,'Q1 Daily Log'!$B$4:$B$224,"&gt;="&amp;DATE(2026,6,15),'Q1 Daily Log'!$B$4:$B$224,"&lt;="&amp;DATE(2026,6,19),'Q1 Daily Log'!$C$4:$C$224,'Q1 Setup'!$C$8),"")</f>
        <v/>
      </c>
      <c r="F22" s="57" t="str">
        <f>IFERROR(AVERAGEIFS('Q1 Daily Log'!$I$4:$I$224,'Q1 Daily Log'!$B$4:$B$224,"&gt;="&amp;DATE(2026,6,15),'Q1 Daily Log'!$B$4:$B$224,"&lt;="&amp;DATE(2026,6,19),'Q1 Daily Log'!$C$4:$C$224,'Q1 Setup'!$C$8),"")</f>
        <v/>
      </c>
      <c r="G22" s="56" t="str">
        <f>IFERROR(AVERAGEIFS('Q1 Daily Log'!$K$4:$K$224,'Q1 Daily Log'!$B$4:$B$224,"&gt;="&amp;DATE(2026,6,15),'Q1 Daily Log'!$B$4:$B$224,"&lt;="&amp;DATE(2026,6,19),'Q1 Daily Log'!$C$4:$C$224,'Q1 Setup'!$C$8),"")</f>
        <v/>
      </c>
      <c r="H22" s="55">
        <f>IFERROR(SUMIFS('Q1 Daily Log'!$E$4:$E$224,'Q1 Daily Log'!$B$4:$B$224,"&gt;="&amp;DATE(2026,6,15),'Q1 Daily Log'!$B$4:$B$224,"&lt;="&amp;DATE(2026,6,19),'Q1 Daily Log'!$C$4:$C$224,'Q1 Setup'!$C$8),"")</f>
        <v>0</v>
      </c>
      <c r="I22" s="57">
        <f>IFERROR(SUMIFS('Q1 Daily Log'!$I$4:$I$224,'Q1 Daily Log'!$B$4:$B$224,"&gt;="&amp;DATE(2026,6,15),'Q1 Daily Log'!$B$4:$B$224,"&lt;="&amp;DATE(2026,6,19),'Q1 Daily Log'!$C$4:$C$224,'Q1 Setup'!$C$8),"")</f>
        <v>0</v>
      </c>
      <c r="J22" s="55">
        <f>IFERROR(SUMIFS('Q1 Daily Log'!$L$4:$L$224,'Q1 Daily Log'!$B$4:$B$224,"&gt;="&amp;DATE(2026,6,15),'Q1 Daily Log'!$B$4:$B$224,"&lt;="&amp;DATE(2026,6,19),'Q1 Daily Log'!$C$4:$C$224,'Q1 Setup'!$C$8),"")</f>
        <v>0</v>
      </c>
      <c r="K22" s="55">
        <f>IFERROR(SUMIFS('Q1 Daily Log'!$M$4:$M$224,'Q1 Daily Log'!$B$4:$B$224,"&gt;="&amp;DATE(2026,6,15),'Q1 Daily Log'!$B$4:$B$224,"&lt;="&amp;DATE(2026,6,19),'Q1 Daily Log'!$C$4:$C$224,'Q1 Setup'!$C$8),"")</f>
        <v>0</v>
      </c>
      <c r="L22" s="29">
        <f>IFERROR(SUMIFS('Q1 Daily Log'!$N$4:$N$224,'Q1 Daily Log'!$B$4:$B$224,"&gt;="&amp;DATE(2026,6,15),'Q1 Daily Log'!$B$4:$B$224,"&lt;="&amp;DATE(2026,6,19),'Q1 Daily Log'!$C$4:$C$224,'Q1 Setup'!$C$8),"")</f>
        <v>0</v>
      </c>
      <c r="M22" s="56" t="str">
        <f>IFERROR(SUMIFS('Q1 Daily Log'!$N$4:$N$224,'Q1 Daily Log'!$B$4:$B$224,"&gt;="&amp;DATE(2026,6,15),'Q1 Daily Log'!$B$4:$B$224,"&lt;="&amp;DATE(2026,6,19),'Q1 Daily Log'!$C$4:$C$224,'Q1 Setup'!$C$8)/SUMIFS('Q1 Daily Log'!$O$4:$O$224,'Q1 Daily Log'!$B$4:$B$224,"&gt;="&amp;DATE(2026,6,15),'Q1 Daily Log'!$B$4:$B$224,"&lt;="&amp;DATE(2026,6,19),'Q1 Daily Log'!$C$4:$C$224,'Q1 Setup'!$C$8),"" )</f>
        <v/>
      </c>
    </row>
    <row r="23" spans="2:13" ht="18.75" customHeight="1" x14ac:dyDescent="0.2">
      <c r="B23" s="48" t="s">
        <v>74</v>
      </c>
      <c r="C23" s="49" t="str">
        <f>'Q1 Setup'!$C$9</f>
        <v>Rep 3</v>
      </c>
      <c r="D23" s="50" t="str">
        <f>IFERROR(AVERAGEIFS('Q1 Daily Log'!$E$4:$E$224,'Q1 Daily Log'!$B$4:$B$224,"&gt;="&amp;DATE(2026,6,15),'Q1 Daily Log'!$B$4:$B$224,"&lt;="&amp;DATE(2026,6,19),'Q1 Daily Log'!$C$4:$C$224,'Q1 Setup'!$C$9),"")</f>
        <v/>
      </c>
      <c r="E23" s="51" t="str">
        <f>IFERROR(AVERAGEIFS('Q1 Daily Log'!$H$4:$H$224,'Q1 Daily Log'!$B$4:$B$224,"&gt;="&amp;DATE(2026,6,15),'Q1 Daily Log'!$B$4:$B$224,"&lt;="&amp;DATE(2026,6,19),'Q1 Daily Log'!$C$4:$C$224,'Q1 Setup'!$C$9),"")</f>
        <v/>
      </c>
      <c r="F23" s="52" t="str">
        <f>IFERROR(AVERAGEIFS('Q1 Daily Log'!$I$4:$I$224,'Q1 Daily Log'!$B$4:$B$224,"&gt;="&amp;DATE(2026,6,15),'Q1 Daily Log'!$B$4:$B$224,"&lt;="&amp;DATE(2026,6,19),'Q1 Daily Log'!$C$4:$C$224,'Q1 Setup'!$C$9),"")</f>
        <v/>
      </c>
      <c r="G23" s="51" t="str">
        <f>IFERROR(AVERAGEIFS('Q1 Daily Log'!$K$4:$K$224,'Q1 Daily Log'!$B$4:$B$224,"&gt;="&amp;DATE(2026,6,15),'Q1 Daily Log'!$B$4:$B$224,"&lt;="&amp;DATE(2026,6,19),'Q1 Daily Log'!$C$4:$C$224,'Q1 Setup'!$C$9),"")</f>
        <v/>
      </c>
      <c r="H23" s="50">
        <f>IFERROR(SUMIFS('Q1 Daily Log'!$E$4:$E$224,'Q1 Daily Log'!$B$4:$B$224,"&gt;="&amp;DATE(2026,6,15),'Q1 Daily Log'!$B$4:$B$224,"&lt;="&amp;DATE(2026,6,19),'Q1 Daily Log'!$C$4:$C$224,'Q1 Setup'!$C$9),"")</f>
        <v>0</v>
      </c>
      <c r="I23" s="52">
        <f>IFERROR(SUMIFS('Q1 Daily Log'!$I$4:$I$224,'Q1 Daily Log'!$B$4:$B$224,"&gt;="&amp;DATE(2026,6,15),'Q1 Daily Log'!$B$4:$B$224,"&lt;="&amp;DATE(2026,6,19),'Q1 Daily Log'!$C$4:$C$224,'Q1 Setup'!$C$9),"")</f>
        <v>0</v>
      </c>
      <c r="J23" s="50">
        <f>IFERROR(SUMIFS('Q1 Daily Log'!$L$4:$L$224,'Q1 Daily Log'!$B$4:$B$224,"&gt;="&amp;DATE(2026,6,15),'Q1 Daily Log'!$B$4:$B$224,"&lt;="&amp;DATE(2026,6,19),'Q1 Daily Log'!$C$4:$C$224,'Q1 Setup'!$C$9),"")</f>
        <v>0</v>
      </c>
      <c r="K23" s="50">
        <f>IFERROR(SUMIFS('Q1 Daily Log'!$M$4:$M$224,'Q1 Daily Log'!$B$4:$B$224,"&gt;="&amp;DATE(2026,6,15),'Q1 Daily Log'!$B$4:$B$224,"&lt;="&amp;DATE(2026,6,19),'Q1 Daily Log'!$C$4:$C$224,'Q1 Setup'!$C$9),"")</f>
        <v>0</v>
      </c>
      <c r="L23" s="29">
        <f>IFERROR(SUMIFS('Q1 Daily Log'!$N$4:$N$224,'Q1 Daily Log'!$B$4:$B$224,"&gt;="&amp;DATE(2026,6,15),'Q1 Daily Log'!$B$4:$B$224,"&lt;="&amp;DATE(2026,6,19),'Q1 Daily Log'!$C$4:$C$224,'Q1 Setup'!$C$9),"")</f>
        <v>0</v>
      </c>
      <c r="M23" s="51" t="str">
        <f>IFERROR(SUMIFS('Q1 Daily Log'!$N$4:$N$224,'Q1 Daily Log'!$B$4:$B$224,"&gt;="&amp;DATE(2026,6,15),'Q1 Daily Log'!$B$4:$B$224,"&lt;="&amp;DATE(2026,6,19),'Q1 Daily Log'!$C$4:$C$224,'Q1 Setup'!$C$9)/SUMIFS('Q1 Daily Log'!$O$4:$O$224,'Q1 Daily Log'!$B$4:$B$224,"&gt;="&amp;DATE(2026,6,15),'Q1 Daily Log'!$B$4:$B$224,"&lt;="&amp;DATE(2026,6,19),'Q1 Daily Log'!$C$4:$C$224,'Q1 Setup'!$C$9),"" )</f>
        <v/>
      </c>
    </row>
    <row r="24" spans="2:13" ht="18.75" customHeight="1" x14ac:dyDescent="0.2">
      <c r="B24" s="53" t="s">
        <v>74</v>
      </c>
      <c r="C24" s="54" t="str">
        <f>'Q1 Setup'!$C$10</f>
        <v>Rep 4</v>
      </c>
      <c r="D24" s="55" t="str">
        <f>IFERROR(AVERAGEIFS('Q1 Daily Log'!$E$4:$E$224,'Q1 Daily Log'!$B$4:$B$224,"&gt;="&amp;DATE(2026,6,15),'Q1 Daily Log'!$B$4:$B$224,"&lt;="&amp;DATE(2026,6,19),'Q1 Daily Log'!$C$4:$C$224,'Q1 Setup'!$C$10),"")</f>
        <v/>
      </c>
      <c r="E24" s="56" t="str">
        <f>IFERROR(AVERAGEIFS('Q1 Daily Log'!$H$4:$H$224,'Q1 Daily Log'!$B$4:$B$224,"&gt;="&amp;DATE(2026,6,15),'Q1 Daily Log'!$B$4:$B$224,"&lt;="&amp;DATE(2026,6,19),'Q1 Daily Log'!$C$4:$C$224,'Q1 Setup'!$C$10),"")</f>
        <v/>
      </c>
      <c r="F24" s="57" t="str">
        <f>IFERROR(AVERAGEIFS('Q1 Daily Log'!$I$4:$I$224,'Q1 Daily Log'!$B$4:$B$224,"&gt;="&amp;DATE(2026,6,15),'Q1 Daily Log'!$B$4:$B$224,"&lt;="&amp;DATE(2026,6,19),'Q1 Daily Log'!$C$4:$C$224,'Q1 Setup'!$C$10),"")</f>
        <v/>
      </c>
      <c r="G24" s="56" t="str">
        <f>IFERROR(AVERAGEIFS('Q1 Daily Log'!$K$4:$K$224,'Q1 Daily Log'!$B$4:$B$224,"&gt;="&amp;DATE(2026,6,15),'Q1 Daily Log'!$B$4:$B$224,"&lt;="&amp;DATE(2026,6,19),'Q1 Daily Log'!$C$4:$C$224,'Q1 Setup'!$C$10),"")</f>
        <v/>
      </c>
      <c r="H24" s="55">
        <f>IFERROR(SUMIFS('Q1 Daily Log'!$E$4:$E$224,'Q1 Daily Log'!$B$4:$B$224,"&gt;="&amp;DATE(2026,6,15),'Q1 Daily Log'!$B$4:$B$224,"&lt;="&amp;DATE(2026,6,19),'Q1 Daily Log'!$C$4:$C$224,'Q1 Setup'!$C$10),"")</f>
        <v>0</v>
      </c>
      <c r="I24" s="57">
        <f>IFERROR(SUMIFS('Q1 Daily Log'!$I$4:$I$224,'Q1 Daily Log'!$B$4:$B$224,"&gt;="&amp;DATE(2026,6,15),'Q1 Daily Log'!$B$4:$B$224,"&lt;="&amp;DATE(2026,6,19),'Q1 Daily Log'!$C$4:$C$224,'Q1 Setup'!$C$10),"")</f>
        <v>0</v>
      </c>
      <c r="J24" s="55">
        <f>IFERROR(SUMIFS('Q1 Daily Log'!$L$4:$L$224,'Q1 Daily Log'!$B$4:$B$224,"&gt;="&amp;DATE(2026,6,15),'Q1 Daily Log'!$B$4:$B$224,"&lt;="&amp;DATE(2026,6,19),'Q1 Daily Log'!$C$4:$C$224,'Q1 Setup'!$C$10),"")</f>
        <v>0</v>
      </c>
      <c r="K24" s="55">
        <f>IFERROR(SUMIFS('Q1 Daily Log'!$M$4:$M$224,'Q1 Daily Log'!$B$4:$B$224,"&gt;="&amp;DATE(2026,6,15),'Q1 Daily Log'!$B$4:$B$224,"&lt;="&amp;DATE(2026,6,19),'Q1 Daily Log'!$C$4:$C$224,'Q1 Setup'!$C$10),"")</f>
        <v>0</v>
      </c>
      <c r="L24" s="29">
        <f>IFERROR(SUMIFS('Q1 Daily Log'!$N$4:$N$224,'Q1 Daily Log'!$B$4:$B$224,"&gt;="&amp;DATE(2026,6,15),'Q1 Daily Log'!$B$4:$B$224,"&lt;="&amp;DATE(2026,6,19),'Q1 Daily Log'!$C$4:$C$224,'Q1 Setup'!$C$10),"")</f>
        <v>0</v>
      </c>
      <c r="M24" s="56" t="str">
        <f>IFERROR(SUMIFS('Q1 Daily Log'!$N$4:$N$224,'Q1 Daily Log'!$B$4:$B$224,"&gt;="&amp;DATE(2026,6,15),'Q1 Daily Log'!$B$4:$B$224,"&lt;="&amp;DATE(2026,6,19),'Q1 Daily Log'!$C$4:$C$224,'Q1 Setup'!$C$10)/SUMIFS('Q1 Daily Log'!$O$4:$O$224,'Q1 Daily Log'!$B$4:$B$224,"&gt;="&amp;DATE(2026,6,15),'Q1 Daily Log'!$B$4:$B$224,"&lt;="&amp;DATE(2026,6,19),'Q1 Daily Log'!$C$4:$C$224,'Q1 Setup'!$C$10),"" )</f>
        <v/>
      </c>
    </row>
    <row r="25" spans="2:13" ht="18.75" customHeight="1" x14ac:dyDescent="0.2">
      <c r="B25" s="48" t="s">
        <v>74</v>
      </c>
      <c r="C25" s="49" t="str">
        <f>'Q1 Setup'!$C$11</f>
        <v>Rep 5</v>
      </c>
      <c r="D25" s="50" t="str">
        <f>IFERROR(AVERAGEIFS('Q1 Daily Log'!$E$4:$E$224,'Q1 Daily Log'!$B$4:$B$224,"&gt;="&amp;DATE(2026,6,15),'Q1 Daily Log'!$B$4:$B$224,"&lt;="&amp;DATE(2026,6,19),'Q1 Daily Log'!$C$4:$C$224,'Q1 Setup'!$C$11),"")</f>
        <v/>
      </c>
      <c r="E25" s="51" t="str">
        <f>IFERROR(AVERAGEIFS('Q1 Daily Log'!$H$4:$H$224,'Q1 Daily Log'!$B$4:$B$224,"&gt;="&amp;DATE(2026,6,15),'Q1 Daily Log'!$B$4:$B$224,"&lt;="&amp;DATE(2026,6,19),'Q1 Daily Log'!$C$4:$C$224,'Q1 Setup'!$C$11),"")</f>
        <v/>
      </c>
      <c r="F25" s="52" t="str">
        <f>IFERROR(AVERAGEIFS('Q1 Daily Log'!$I$4:$I$224,'Q1 Daily Log'!$B$4:$B$224,"&gt;="&amp;DATE(2026,6,15),'Q1 Daily Log'!$B$4:$B$224,"&lt;="&amp;DATE(2026,6,19),'Q1 Daily Log'!$C$4:$C$224,'Q1 Setup'!$C$11),"")</f>
        <v/>
      </c>
      <c r="G25" s="51" t="str">
        <f>IFERROR(AVERAGEIFS('Q1 Daily Log'!$K$4:$K$224,'Q1 Daily Log'!$B$4:$B$224,"&gt;="&amp;DATE(2026,6,15),'Q1 Daily Log'!$B$4:$B$224,"&lt;="&amp;DATE(2026,6,19),'Q1 Daily Log'!$C$4:$C$224,'Q1 Setup'!$C$11),"")</f>
        <v/>
      </c>
      <c r="H25" s="50">
        <f>IFERROR(SUMIFS('Q1 Daily Log'!$E$4:$E$224,'Q1 Daily Log'!$B$4:$B$224,"&gt;="&amp;DATE(2026,6,15),'Q1 Daily Log'!$B$4:$B$224,"&lt;="&amp;DATE(2026,6,19),'Q1 Daily Log'!$C$4:$C$224,'Q1 Setup'!$C$11),"")</f>
        <v>0</v>
      </c>
      <c r="I25" s="52">
        <f>IFERROR(SUMIFS('Q1 Daily Log'!$I$4:$I$224,'Q1 Daily Log'!$B$4:$B$224,"&gt;="&amp;DATE(2026,6,15),'Q1 Daily Log'!$B$4:$B$224,"&lt;="&amp;DATE(2026,6,19),'Q1 Daily Log'!$C$4:$C$224,'Q1 Setup'!$C$11),"")</f>
        <v>0</v>
      </c>
      <c r="J25" s="50">
        <f>IFERROR(SUMIFS('Q1 Daily Log'!$L$4:$L$224,'Q1 Daily Log'!$B$4:$B$224,"&gt;="&amp;DATE(2026,6,15),'Q1 Daily Log'!$B$4:$B$224,"&lt;="&amp;DATE(2026,6,19),'Q1 Daily Log'!$C$4:$C$224,'Q1 Setup'!$C$11),"")</f>
        <v>0</v>
      </c>
      <c r="K25" s="50">
        <f>IFERROR(SUMIFS('Q1 Daily Log'!$M$4:$M$224,'Q1 Daily Log'!$B$4:$B$224,"&gt;="&amp;DATE(2026,6,15),'Q1 Daily Log'!$B$4:$B$224,"&lt;="&amp;DATE(2026,6,19),'Q1 Daily Log'!$C$4:$C$224,'Q1 Setup'!$C$11),"")</f>
        <v>0</v>
      </c>
      <c r="L25" s="29">
        <f>IFERROR(SUMIFS('Q1 Daily Log'!$N$4:$N$224,'Q1 Daily Log'!$B$4:$B$224,"&gt;="&amp;DATE(2026,6,15),'Q1 Daily Log'!$B$4:$B$224,"&lt;="&amp;DATE(2026,6,19),'Q1 Daily Log'!$C$4:$C$224,'Q1 Setup'!$C$11),"")</f>
        <v>0</v>
      </c>
      <c r="M25" s="51" t="str">
        <f>IFERROR(SUMIFS('Q1 Daily Log'!$N$4:$N$224,'Q1 Daily Log'!$B$4:$B$224,"&gt;="&amp;DATE(2026,6,15),'Q1 Daily Log'!$B$4:$B$224,"&lt;="&amp;DATE(2026,6,19),'Q1 Daily Log'!$C$4:$C$224,'Q1 Setup'!$C$11)/SUMIFS('Q1 Daily Log'!$O$4:$O$224,'Q1 Daily Log'!$B$4:$B$224,"&gt;="&amp;DATE(2026,6,15),'Q1 Daily Log'!$B$4:$B$224,"&lt;="&amp;DATE(2026,6,19),'Q1 Daily Log'!$C$4:$C$224,'Q1 Setup'!$C$11),"" )</f>
        <v/>
      </c>
    </row>
    <row r="26" spans="2:13" ht="18.75" customHeight="1" x14ac:dyDescent="0.2">
      <c r="B26" s="53" t="s">
        <v>74</v>
      </c>
      <c r="C26" s="54" t="str">
        <f>'Q1 Setup'!$C$12</f>
        <v>Rep 6</v>
      </c>
      <c r="D26" s="55" t="str">
        <f>IFERROR(AVERAGEIFS('Q1 Daily Log'!$E$4:$E$224,'Q1 Daily Log'!$B$4:$B$224,"&gt;="&amp;DATE(2026,6,15),'Q1 Daily Log'!$B$4:$B$224,"&lt;="&amp;DATE(2026,6,19),'Q1 Daily Log'!$C$4:$C$224,'Q1 Setup'!$C$12),"")</f>
        <v/>
      </c>
      <c r="E26" s="56" t="str">
        <f>IFERROR(AVERAGEIFS('Q1 Daily Log'!$H$4:$H$224,'Q1 Daily Log'!$B$4:$B$224,"&gt;="&amp;DATE(2026,6,15),'Q1 Daily Log'!$B$4:$B$224,"&lt;="&amp;DATE(2026,6,19),'Q1 Daily Log'!$C$4:$C$224,'Q1 Setup'!$C$12),"")</f>
        <v/>
      </c>
      <c r="F26" s="57" t="str">
        <f>IFERROR(AVERAGEIFS('Q1 Daily Log'!$I$4:$I$224,'Q1 Daily Log'!$B$4:$B$224,"&gt;="&amp;DATE(2026,6,15),'Q1 Daily Log'!$B$4:$B$224,"&lt;="&amp;DATE(2026,6,19),'Q1 Daily Log'!$C$4:$C$224,'Q1 Setup'!$C$12),"")</f>
        <v/>
      </c>
      <c r="G26" s="56" t="str">
        <f>IFERROR(AVERAGEIFS('Q1 Daily Log'!$K$4:$K$224,'Q1 Daily Log'!$B$4:$B$224,"&gt;="&amp;DATE(2026,6,15),'Q1 Daily Log'!$B$4:$B$224,"&lt;="&amp;DATE(2026,6,19),'Q1 Daily Log'!$C$4:$C$224,'Q1 Setup'!$C$12),"")</f>
        <v/>
      </c>
      <c r="H26" s="55">
        <f>IFERROR(SUMIFS('Q1 Daily Log'!$E$4:$E$224,'Q1 Daily Log'!$B$4:$B$224,"&gt;="&amp;DATE(2026,6,15),'Q1 Daily Log'!$B$4:$B$224,"&lt;="&amp;DATE(2026,6,19),'Q1 Daily Log'!$C$4:$C$224,'Q1 Setup'!$C$12),"")</f>
        <v>0</v>
      </c>
      <c r="I26" s="57">
        <f>IFERROR(SUMIFS('Q1 Daily Log'!$I$4:$I$224,'Q1 Daily Log'!$B$4:$B$224,"&gt;="&amp;DATE(2026,6,15),'Q1 Daily Log'!$B$4:$B$224,"&lt;="&amp;DATE(2026,6,19),'Q1 Daily Log'!$C$4:$C$224,'Q1 Setup'!$C$12),"")</f>
        <v>0</v>
      </c>
      <c r="J26" s="55">
        <f>IFERROR(SUMIFS('Q1 Daily Log'!$L$4:$L$224,'Q1 Daily Log'!$B$4:$B$224,"&gt;="&amp;DATE(2026,6,15),'Q1 Daily Log'!$B$4:$B$224,"&lt;="&amp;DATE(2026,6,19),'Q1 Daily Log'!$C$4:$C$224,'Q1 Setup'!$C$12),"")</f>
        <v>0</v>
      </c>
      <c r="K26" s="55">
        <f>IFERROR(SUMIFS('Q1 Daily Log'!$M$4:$M$224,'Q1 Daily Log'!$B$4:$B$224,"&gt;="&amp;DATE(2026,6,15),'Q1 Daily Log'!$B$4:$B$224,"&lt;="&amp;DATE(2026,6,19),'Q1 Daily Log'!$C$4:$C$224,'Q1 Setup'!$C$12),"")</f>
        <v>0</v>
      </c>
      <c r="L26" s="29">
        <f>IFERROR(SUMIFS('Q1 Daily Log'!$N$4:$N$224,'Q1 Daily Log'!$B$4:$B$224,"&gt;="&amp;DATE(2026,6,15),'Q1 Daily Log'!$B$4:$B$224,"&lt;="&amp;DATE(2026,6,19),'Q1 Daily Log'!$C$4:$C$224,'Q1 Setup'!$C$12),"")</f>
        <v>0</v>
      </c>
      <c r="M26" s="56" t="str">
        <f>IFERROR(SUMIFS('Q1 Daily Log'!$N$4:$N$224,'Q1 Daily Log'!$B$4:$B$224,"&gt;="&amp;DATE(2026,6,15),'Q1 Daily Log'!$B$4:$B$224,"&lt;="&amp;DATE(2026,6,19),'Q1 Daily Log'!$C$4:$C$224,'Q1 Setup'!$C$12)/SUMIFS('Q1 Daily Log'!$O$4:$O$224,'Q1 Daily Log'!$B$4:$B$224,"&gt;="&amp;DATE(2026,6,15),'Q1 Daily Log'!$B$4:$B$224,"&lt;="&amp;DATE(2026,6,19),'Q1 Daily Log'!$C$4:$C$224,'Q1 Setup'!$C$12),"" )</f>
        <v/>
      </c>
    </row>
    <row r="27" spans="2:13" ht="18.75" customHeight="1" x14ac:dyDescent="0.2">
      <c r="B27" s="48" t="s">
        <v>74</v>
      </c>
      <c r="C27" s="49" t="str">
        <f>'Q1 Setup'!$C$13</f>
        <v>Rep 7</v>
      </c>
      <c r="D27" s="50" t="str">
        <f>IFERROR(AVERAGEIFS('Q1 Daily Log'!$E$4:$E$224,'Q1 Daily Log'!$B$4:$B$224,"&gt;="&amp;DATE(2026,6,15),'Q1 Daily Log'!$B$4:$B$224,"&lt;="&amp;DATE(2026,6,19),'Q1 Daily Log'!$C$4:$C$224,'Q1 Setup'!$C$13),"")</f>
        <v/>
      </c>
      <c r="E27" s="51" t="str">
        <f>IFERROR(AVERAGEIFS('Q1 Daily Log'!$H$4:$H$224,'Q1 Daily Log'!$B$4:$B$224,"&gt;="&amp;DATE(2026,6,15),'Q1 Daily Log'!$B$4:$B$224,"&lt;="&amp;DATE(2026,6,19),'Q1 Daily Log'!$C$4:$C$224,'Q1 Setup'!$C$13),"")</f>
        <v/>
      </c>
      <c r="F27" s="52" t="str">
        <f>IFERROR(AVERAGEIFS('Q1 Daily Log'!$I$4:$I$224,'Q1 Daily Log'!$B$4:$B$224,"&gt;="&amp;DATE(2026,6,15),'Q1 Daily Log'!$B$4:$B$224,"&lt;="&amp;DATE(2026,6,19),'Q1 Daily Log'!$C$4:$C$224,'Q1 Setup'!$C$13),"")</f>
        <v/>
      </c>
      <c r="G27" s="51" t="str">
        <f>IFERROR(AVERAGEIFS('Q1 Daily Log'!$K$4:$K$224,'Q1 Daily Log'!$B$4:$B$224,"&gt;="&amp;DATE(2026,6,15),'Q1 Daily Log'!$B$4:$B$224,"&lt;="&amp;DATE(2026,6,19),'Q1 Daily Log'!$C$4:$C$224,'Q1 Setup'!$C$13),"")</f>
        <v/>
      </c>
      <c r="H27" s="50">
        <f>IFERROR(SUMIFS('Q1 Daily Log'!$E$4:$E$224,'Q1 Daily Log'!$B$4:$B$224,"&gt;="&amp;DATE(2026,6,15),'Q1 Daily Log'!$B$4:$B$224,"&lt;="&amp;DATE(2026,6,19),'Q1 Daily Log'!$C$4:$C$224,'Q1 Setup'!$C$13),"")</f>
        <v>0</v>
      </c>
      <c r="I27" s="52">
        <f>IFERROR(SUMIFS('Q1 Daily Log'!$I$4:$I$224,'Q1 Daily Log'!$B$4:$B$224,"&gt;="&amp;DATE(2026,6,15),'Q1 Daily Log'!$B$4:$B$224,"&lt;="&amp;DATE(2026,6,19),'Q1 Daily Log'!$C$4:$C$224,'Q1 Setup'!$C$13),"")</f>
        <v>0</v>
      </c>
      <c r="J27" s="50">
        <f>IFERROR(SUMIFS('Q1 Daily Log'!$L$4:$L$224,'Q1 Daily Log'!$B$4:$B$224,"&gt;="&amp;DATE(2026,6,15),'Q1 Daily Log'!$B$4:$B$224,"&lt;="&amp;DATE(2026,6,19),'Q1 Daily Log'!$C$4:$C$224,'Q1 Setup'!$C$13),"")</f>
        <v>0</v>
      </c>
      <c r="K27" s="50">
        <f>IFERROR(SUMIFS('Q1 Daily Log'!$M$4:$M$224,'Q1 Daily Log'!$B$4:$B$224,"&gt;="&amp;DATE(2026,6,15),'Q1 Daily Log'!$B$4:$B$224,"&lt;="&amp;DATE(2026,6,19),'Q1 Daily Log'!$C$4:$C$224,'Q1 Setup'!$C$13),"")</f>
        <v>0</v>
      </c>
      <c r="L27" s="29">
        <f>IFERROR(SUMIFS('Q1 Daily Log'!$N$4:$N$224,'Q1 Daily Log'!$B$4:$B$224,"&gt;="&amp;DATE(2026,6,15),'Q1 Daily Log'!$B$4:$B$224,"&lt;="&amp;DATE(2026,6,19),'Q1 Daily Log'!$C$4:$C$224,'Q1 Setup'!$C$13),"")</f>
        <v>0</v>
      </c>
      <c r="M27" s="51" t="str">
        <f>IFERROR(SUMIFS('Q1 Daily Log'!$N$4:$N$224,'Q1 Daily Log'!$B$4:$B$224,"&gt;="&amp;DATE(2026,6,15),'Q1 Daily Log'!$B$4:$B$224,"&lt;="&amp;DATE(2026,6,19),'Q1 Daily Log'!$C$4:$C$224,'Q1 Setup'!$C$13)/SUMIFS('Q1 Daily Log'!$O$4:$O$224,'Q1 Daily Log'!$B$4:$B$224,"&gt;="&amp;DATE(2026,6,15),'Q1 Daily Log'!$B$4:$B$224,"&lt;="&amp;DATE(2026,6,19),'Q1 Daily Log'!$C$4:$C$224,'Q1 Setup'!$C$13),"" )</f>
        <v/>
      </c>
    </row>
    <row r="28" spans="2:13" ht="18.75" customHeight="1" x14ac:dyDescent="0.2">
      <c r="B28" s="53" t="s">
        <v>74</v>
      </c>
      <c r="C28" s="54" t="str">
        <f>'Q1 Setup'!$C$14</f>
        <v>Rep 8</v>
      </c>
      <c r="D28" s="55" t="str">
        <f>IFERROR(AVERAGEIFS('Q1 Daily Log'!$E$4:$E$224,'Q1 Daily Log'!$B$4:$B$224,"&gt;="&amp;DATE(2026,6,15),'Q1 Daily Log'!$B$4:$B$224,"&lt;="&amp;DATE(2026,6,19),'Q1 Daily Log'!$C$4:$C$224,'Q1 Setup'!$C$14),"")</f>
        <v/>
      </c>
      <c r="E28" s="56" t="str">
        <f>IFERROR(AVERAGEIFS('Q1 Daily Log'!$H$4:$H$224,'Q1 Daily Log'!$B$4:$B$224,"&gt;="&amp;DATE(2026,6,15),'Q1 Daily Log'!$B$4:$B$224,"&lt;="&amp;DATE(2026,6,19),'Q1 Daily Log'!$C$4:$C$224,'Q1 Setup'!$C$14),"")</f>
        <v/>
      </c>
      <c r="F28" s="57" t="str">
        <f>IFERROR(AVERAGEIFS('Q1 Daily Log'!$I$4:$I$224,'Q1 Daily Log'!$B$4:$B$224,"&gt;="&amp;DATE(2026,6,15),'Q1 Daily Log'!$B$4:$B$224,"&lt;="&amp;DATE(2026,6,19),'Q1 Daily Log'!$C$4:$C$224,'Q1 Setup'!$C$14),"")</f>
        <v/>
      </c>
      <c r="G28" s="56" t="str">
        <f>IFERROR(AVERAGEIFS('Q1 Daily Log'!$K$4:$K$224,'Q1 Daily Log'!$B$4:$B$224,"&gt;="&amp;DATE(2026,6,15),'Q1 Daily Log'!$B$4:$B$224,"&lt;="&amp;DATE(2026,6,19),'Q1 Daily Log'!$C$4:$C$224,'Q1 Setup'!$C$14),"")</f>
        <v/>
      </c>
      <c r="H28" s="55">
        <f>IFERROR(SUMIFS('Q1 Daily Log'!$E$4:$E$224,'Q1 Daily Log'!$B$4:$B$224,"&gt;="&amp;DATE(2026,6,15),'Q1 Daily Log'!$B$4:$B$224,"&lt;="&amp;DATE(2026,6,19),'Q1 Daily Log'!$C$4:$C$224,'Q1 Setup'!$C$14),"")</f>
        <v>0</v>
      </c>
      <c r="I28" s="57">
        <f>IFERROR(SUMIFS('Q1 Daily Log'!$I$4:$I$224,'Q1 Daily Log'!$B$4:$B$224,"&gt;="&amp;DATE(2026,6,15),'Q1 Daily Log'!$B$4:$B$224,"&lt;="&amp;DATE(2026,6,19),'Q1 Daily Log'!$C$4:$C$224,'Q1 Setup'!$C$14),"")</f>
        <v>0</v>
      </c>
      <c r="J28" s="55">
        <f>IFERROR(SUMIFS('Q1 Daily Log'!$L$4:$L$224,'Q1 Daily Log'!$B$4:$B$224,"&gt;="&amp;DATE(2026,6,15),'Q1 Daily Log'!$B$4:$B$224,"&lt;="&amp;DATE(2026,6,19),'Q1 Daily Log'!$C$4:$C$224,'Q1 Setup'!$C$14),"")</f>
        <v>0</v>
      </c>
      <c r="K28" s="55">
        <f>IFERROR(SUMIFS('Q1 Daily Log'!$M$4:$M$224,'Q1 Daily Log'!$B$4:$B$224,"&gt;="&amp;DATE(2026,6,15),'Q1 Daily Log'!$B$4:$B$224,"&lt;="&amp;DATE(2026,6,19),'Q1 Daily Log'!$C$4:$C$224,'Q1 Setup'!$C$14),"")</f>
        <v>0</v>
      </c>
      <c r="L28" s="29">
        <f>IFERROR(SUMIFS('Q1 Daily Log'!$N$4:$N$224,'Q1 Daily Log'!$B$4:$B$224,"&gt;="&amp;DATE(2026,6,15),'Q1 Daily Log'!$B$4:$B$224,"&lt;="&amp;DATE(2026,6,19),'Q1 Daily Log'!$C$4:$C$224,'Q1 Setup'!$C$14),"")</f>
        <v>0</v>
      </c>
      <c r="M28" s="56" t="str">
        <f>IFERROR(SUMIFS('Q1 Daily Log'!$N$4:$N$224,'Q1 Daily Log'!$B$4:$B$224,"&gt;="&amp;DATE(2026,6,15),'Q1 Daily Log'!$B$4:$B$224,"&lt;="&amp;DATE(2026,6,19),'Q1 Daily Log'!$C$4:$C$224,'Q1 Setup'!$C$14)/SUMIFS('Q1 Daily Log'!$O$4:$O$224,'Q1 Daily Log'!$B$4:$B$224,"&gt;="&amp;DATE(2026,6,15),'Q1 Daily Log'!$B$4:$B$224,"&lt;="&amp;DATE(2026,6,19),'Q1 Daily Log'!$C$4:$C$224,'Q1 Setup'!$C$14),"" )</f>
        <v/>
      </c>
    </row>
    <row r="29" spans="2:13" ht="18.75" customHeight="1" x14ac:dyDescent="0.2">
      <c r="B29" s="48" t="s">
        <v>74</v>
      </c>
      <c r="C29" s="49" t="str">
        <f>'Q1 Setup'!$C$15</f>
        <v>Rep 9</v>
      </c>
      <c r="D29" s="50" t="str">
        <f>IFERROR(AVERAGEIFS('Q1 Daily Log'!$E$4:$E$224,'Q1 Daily Log'!$B$4:$B$224,"&gt;="&amp;DATE(2026,6,15),'Q1 Daily Log'!$B$4:$B$224,"&lt;="&amp;DATE(2026,6,19),'Q1 Daily Log'!$C$4:$C$224,'Q1 Setup'!$C$15),"")</f>
        <v/>
      </c>
      <c r="E29" s="51" t="str">
        <f>IFERROR(AVERAGEIFS('Q1 Daily Log'!$H$4:$H$224,'Q1 Daily Log'!$B$4:$B$224,"&gt;="&amp;DATE(2026,6,15),'Q1 Daily Log'!$B$4:$B$224,"&lt;="&amp;DATE(2026,6,19),'Q1 Daily Log'!$C$4:$C$224,'Q1 Setup'!$C$15),"")</f>
        <v/>
      </c>
      <c r="F29" s="52" t="str">
        <f>IFERROR(AVERAGEIFS('Q1 Daily Log'!$I$4:$I$224,'Q1 Daily Log'!$B$4:$B$224,"&gt;="&amp;DATE(2026,6,15),'Q1 Daily Log'!$B$4:$B$224,"&lt;="&amp;DATE(2026,6,19),'Q1 Daily Log'!$C$4:$C$224,'Q1 Setup'!$C$15),"")</f>
        <v/>
      </c>
      <c r="G29" s="51" t="str">
        <f>IFERROR(AVERAGEIFS('Q1 Daily Log'!$K$4:$K$224,'Q1 Daily Log'!$B$4:$B$224,"&gt;="&amp;DATE(2026,6,15),'Q1 Daily Log'!$B$4:$B$224,"&lt;="&amp;DATE(2026,6,19),'Q1 Daily Log'!$C$4:$C$224,'Q1 Setup'!$C$15),"")</f>
        <v/>
      </c>
      <c r="H29" s="50">
        <f>IFERROR(SUMIFS('Q1 Daily Log'!$E$4:$E$224,'Q1 Daily Log'!$B$4:$B$224,"&gt;="&amp;DATE(2026,6,15),'Q1 Daily Log'!$B$4:$B$224,"&lt;="&amp;DATE(2026,6,19),'Q1 Daily Log'!$C$4:$C$224,'Q1 Setup'!$C$15),"")</f>
        <v>0</v>
      </c>
      <c r="I29" s="52">
        <f>IFERROR(SUMIFS('Q1 Daily Log'!$I$4:$I$224,'Q1 Daily Log'!$B$4:$B$224,"&gt;="&amp;DATE(2026,6,15),'Q1 Daily Log'!$B$4:$B$224,"&lt;="&amp;DATE(2026,6,19),'Q1 Daily Log'!$C$4:$C$224,'Q1 Setup'!$C$15),"")</f>
        <v>0</v>
      </c>
      <c r="J29" s="50">
        <f>IFERROR(SUMIFS('Q1 Daily Log'!$L$4:$L$224,'Q1 Daily Log'!$B$4:$B$224,"&gt;="&amp;DATE(2026,6,15),'Q1 Daily Log'!$B$4:$B$224,"&lt;="&amp;DATE(2026,6,19),'Q1 Daily Log'!$C$4:$C$224,'Q1 Setup'!$C$15),"")</f>
        <v>0</v>
      </c>
      <c r="K29" s="50">
        <f>IFERROR(SUMIFS('Q1 Daily Log'!$M$4:$M$224,'Q1 Daily Log'!$B$4:$B$224,"&gt;="&amp;DATE(2026,6,15),'Q1 Daily Log'!$B$4:$B$224,"&lt;="&amp;DATE(2026,6,19),'Q1 Daily Log'!$C$4:$C$224,'Q1 Setup'!$C$15),"")</f>
        <v>0</v>
      </c>
      <c r="L29" s="29">
        <f>IFERROR(SUMIFS('Q1 Daily Log'!$N$4:$N$224,'Q1 Daily Log'!$B$4:$B$224,"&gt;="&amp;DATE(2026,6,15),'Q1 Daily Log'!$B$4:$B$224,"&lt;="&amp;DATE(2026,6,19),'Q1 Daily Log'!$C$4:$C$224,'Q1 Setup'!$C$15),"")</f>
        <v>0</v>
      </c>
      <c r="M29" s="51" t="str">
        <f>IFERROR(SUMIFS('Q1 Daily Log'!$N$4:$N$224,'Q1 Daily Log'!$B$4:$B$224,"&gt;="&amp;DATE(2026,6,15),'Q1 Daily Log'!$B$4:$B$224,"&lt;="&amp;DATE(2026,6,19),'Q1 Daily Log'!$C$4:$C$224,'Q1 Setup'!$C$15)/SUMIFS('Q1 Daily Log'!$O$4:$O$224,'Q1 Daily Log'!$B$4:$B$224,"&gt;="&amp;DATE(2026,6,15),'Q1 Daily Log'!$B$4:$B$224,"&lt;="&amp;DATE(2026,6,19),'Q1 Daily Log'!$C$4:$C$224,'Q1 Setup'!$C$15),"" )</f>
        <v/>
      </c>
    </row>
    <row r="30" spans="2:13" ht="18.75" customHeight="1" x14ac:dyDescent="0.2">
      <c r="B30" s="53" t="s">
        <v>74</v>
      </c>
      <c r="C30" s="54" t="str">
        <f>'Q1 Setup'!$C$16</f>
        <v>Rep 10</v>
      </c>
      <c r="D30" s="55" t="str">
        <f>IFERROR(AVERAGEIFS('Q1 Daily Log'!$E$4:$E$224,'Q1 Daily Log'!$B$4:$B$224,"&gt;="&amp;DATE(2026,6,15),'Q1 Daily Log'!$B$4:$B$224,"&lt;="&amp;DATE(2026,6,19),'Q1 Daily Log'!$C$4:$C$224,'Q1 Setup'!$C$16),"")</f>
        <v/>
      </c>
      <c r="E30" s="56" t="str">
        <f>IFERROR(AVERAGEIFS('Q1 Daily Log'!$H$4:$H$224,'Q1 Daily Log'!$B$4:$B$224,"&gt;="&amp;DATE(2026,6,15),'Q1 Daily Log'!$B$4:$B$224,"&lt;="&amp;DATE(2026,6,19),'Q1 Daily Log'!$C$4:$C$224,'Q1 Setup'!$C$16),"")</f>
        <v/>
      </c>
      <c r="F30" s="57" t="str">
        <f>IFERROR(AVERAGEIFS('Q1 Daily Log'!$I$4:$I$224,'Q1 Daily Log'!$B$4:$B$224,"&gt;="&amp;DATE(2026,6,15),'Q1 Daily Log'!$B$4:$B$224,"&lt;="&amp;DATE(2026,6,19),'Q1 Daily Log'!$C$4:$C$224,'Q1 Setup'!$C$16),"")</f>
        <v/>
      </c>
      <c r="G30" s="56" t="str">
        <f>IFERROR(AVERAGEIFS('Q1 Daily Log'!$K$4:$K$224,'Q1 Daily Log'!$B$4:$B$224,"&gt;="&amp;DATE(2026,6,15),'Q1 Daily Log'!$B$4:$B$224,"&lt;="&amp;DATE(2026,6,19),'Q1 Daily Log'!$C$4:$C$224,'Q1 Setup'!$C$16),"")</f>
        <v/>
      </c>
      <c r="H30" s="55">
        <f>IFERROR(SUMIFS('Q1 Daily Log'!$E$4:$E$224,'Q1 Daily Log'!$B$4:$B$224,"&gt;="&amp;DATE(2026,6,15),'Q1 Daily Log'!$B$4:$B$224,"&lt;="&amp;DATE(2026,6,19),'Q1 Daily Log'!$C$4:$C$224,'Q1 Setup'!$C$16),"")</f>
        <v>0</v>
      </c>
      <c r="I30" s="57">
        <f>IFERROR(SUMIFS('Q1 Daily Log'!$I$4:$I$224,'Q1 Daily Log'!$B$4:$B$224,"&gt;="&amp;DATE(2026,6,15),'Q1 Daily Log'!$B$4:$B$224,"&lt;="&amp;DATE(2026,6,19),'Q1 Daily Log'!$C$4:$C$224,'Q1 Setup'!$C$16),"")</f>
        <v>0</v>
      </c>
      <c r="J30" s="55">
        <f>IFERROR(SUMIFS('Q1 Daily Log'!$L$4:$L$224,'Q1 Daily Log'!$B$4:$B$224,"&gt;="&amp;DATE(2026,6,15),'Q1 Daily Log'!$B$4:$B$224,"&lt;="&amp;DATE(2026,6,19),'Q1 Daily Log'!$C$4:$C$224,'Q1 Setup'!$C$16),"")</f>
        <v>0</v>
      </c>
      <c r="K30" s="55">
        <f>IFERROR(SUMIFS('Q1 Daily Log'!$M$4:$M$224,'Q1 Daily Log'!$B$4:$B$224,"&gt;="&amp;DATE(2026,6,15),'Q1 Daily Log'!$B$4:$B$224,"&lt;="&amp;DATE(2026,6,19),'Q1 Daily Log'!$C$4:$C$224,'Q1 Setup'!$C$16),"")</f>
        <v>0</v>
      </c>
      <c r="L30" s="29">
        <f>IFERROR(SUMIFS('Q1 Daily Log'!$N$4:$N$224,'Q1 Daily Log'!$B$4:$B$224,"&gt;="&amp;DATE(2026,6,15),'Q1 Daily Log'!$B$4:$B$224,"&lt;="&amp;DATE(2026,6,19),'Q1 Daily Log'!$C$4:$C$224,'Q1 Setup'!$C$16),"")</f>
        <v>0</v>
      </c>
      <c r="M30" s="56" t="str">
        <f>IFERROR(SUMIFS('Q1 Daily Log'!$N$4:$N$224,'Q1 Daily Log'!$B$4:$B$224,"&gt;="&amp;DATE(2026,6,15),'Q1 Daily Log'!$B$4:$B$224,"&lt;="&amp;DATE(2026,6,19),'Q1 Daily Log'!$C$4:$C$224,'Q1 Setup'!$C$16)/SUMIFS('Q1 Daily Log'!$O$4:$O$224,'Q1 Daily Log'!$B$4:$B$224,"&gt;="&amp;DATE(2026,6,15),'Q1 Daily Log'!$B$4:$B$224,"&lt;="&amp;DATE(2026,6,19),'Q1 Daily Log'!$C$4:$C$224,'Q1 Setup'!$C$16),"" )</f>
        <v/>
      </c>
    </row>
    <row r="31" spans="2:13" ht="18.75" customHeight="1" x14ac:dyDescent="0.2">
      <c r="B31" s="48" t="s">
        <v>74</v>
      </c>
      <c r="C31" s="49">
        <f>'Q1 Setup'!$C$17</f>
        <v>0</v>
      </c>
      <c r="D31" s="50" t="str">
        <f>IFERROR(AVERAGEIFS('Q1 Daily Log'!$E$4:$E$224,'Q1 Daily Log'!$B$4:$B$224,"&gt;="&amp;DATE(2026,6,15),'Q1 Daily Log'!$B$4:$B$224,"&lt;="&amp;DATE(2026,6,19),'Q1 Daily Log'!$C$4:$C$224,'Q1 Setup'!$C$17),"")</f>
        <v/>
      </c>
      <c r="E31" s="51" t="str">
        <f>IFERROR(AVERAGEIFS('Q1 Daily Log'!$H$4:$H$224,'Q1 Daily Log'!$B$4:$B$224,"&gt;="&amp;DATE(2026,6,15),'Q1 Daily Log'!$B$4:$B$224,"&lt;="&amp;DATE(2026,6,19),'Q1 Daily Log'!$C$4:$C$224,'Q1 Setup'!$C$17),"")</f>
        <v/>
      </c>
      <c r="F31" s="52" t="str">
        <f>IFERROR(AVERAGEIFS('Q1 Daily Log'!$I$4:$I$224,'Q1 Daily Log'!$B$4:$B$224,"&gt;="&amp;DATE(2026,6,15),'Q1 Daily Log'!$B$4:$B$224,"&lt;="&amp;DATE(2026,6,19),'Q1 Daily Log'!$C$4:$C$224,'Q1 Setup'!$C$17),"")</f>
        <v/>
      </c>
      <c r="G31" s="51" t="str">
        <f>IFERROR(AVERAGEIFS('Q1 Daily Log'!$K$4:$K$224,'Q1 Daily Log'!$B$4:$B$224,"&gt;="&amp;DATE(2026,6,15),'Q1 Daily Log'!$B$4:$B$224,"&lt;="&amp;DATE(2026,6,19),'Q1 Daily Log'!$C$4:$C$224,'Q1 Setup'!$C$17),"")</f>
        <v/>
      </c>
      <c r="H31" s="50">
        <f>IFERROR(SUMIFS('Q1 Daily Log'!$E$4:$E$224,'Q1 Daily Log'!$B$4:$B$224,"&gt;="&amp;DATE(2026,6,15),'Q1 Daily Log'!$B$4:$B$224,"&lt;="&amp;DATE(2026,6,19),'Q1 Daily Log'!$C$4:$C$224,'Q1 Setup'!$C$17),"")</f>
        <v>0</v>
      </c>
      <c r="I31" s="52">
        <f>IFERROR(SUMIFS('Q1 Daily Log'!$I$4:$I$224,'Q1 Daily Log'!$B$4:$B$224,"&gt;="&amp;DATE(2026,6,15),'Q1 Daily Log'!$B$4:$B$224,"&lt;="&amp;DATE(2026,6,19),'Q1 Daily Log'!$C$4:$C$224,'Q1 Setup'!$C$17),"")</f>
        <v>0</v>
      </c>
      <c r="J31" s="50">
        <f>IFERROR(SUMIFS('Q1 Daily Log'!$L$4:$L$224,'Q1 Daily Log'!$B$4:$B$224,"&gt;="&amp;DATE(2026,6,15),'Q1 Daily Log'!$B$4:$B$224,"&lt;="&amp;DATE(2026,6,19),'Q1 Daily Log'!$C$4:$C$224,'Q1 Setup'!$C$17),"")</f>
        <v>0</v>
      </c>
      <c r="K31" s="50">
        <f>IFERROR(SUMIFS('Q1 Daily Log'!$M$4:$M$224,'Q1 Daily Log'!$B$4:$B$224,"&gt;="&amp;DATE(2026,6,15),'Q1 Daily Log'!$B$4:$B$224,"&lt;="&amp;DATE(2026,6,19),'Q1 Daily Log'!$C$4:$C$224,'Q1 Setup'!$C$17),"")</f>
        <v>0</v>
      </c>
      <c r="L31" s="29">
        <f>IFERROR(SUMIFS('Q1 Daily Log'!$N$4:$N$224,'Q1 Daily Log'!$B$4:$B$224,"&gt;="&amp;DATE(2026,6,15),'Q1 Daily Log'!$B$4:$B$224,"&lt;="&amp;DATE(2026,6,19),'Q1 Daily Log'!$C$4:$C$224,'Q1 Setup'!$C$17),"")</f>
        <v>0</v>
      </c>
      <c r="M31" s="51" t="str">
        <f>IFERROR(SUMIFS('Q1 Daily Log'!$N$4:$N$224,'Q1 Daily Log'!$B$4:$B$224,"&gt;="&amp;DATE(2026,6,15),'Q1 Daily Log'!$B$4:$B$224,"&lt;="&amp;DATE(2026,6,19),'Q1 Daily Log'!$C$4:$C$224,'Q1 Setup'!$C$17)/SUMIFS('Q1 Daily Log'!$O$4:$O$224,'Q1 Daily Log'!$B$4:$B$224,"&gt;="&amp;DATE(2026,6,15),'Q1 Daily Log'!$B$4:$B$224,"&lt;="&amp;DATE(2026,6,19),'Q1 Daily Log'!$C$4:$C$224,'Q1 Setup'!$C$17),"" )</f>
        <v/>
      </c>
    </row>
    <row r="32" spans="2:13" ht="18.75" customHeight="1" x14ac:dyDescent="0.2">
      <c r="B32" s="53" t="s">
        <v>74</v>
      </c>
      <c r="C32" s="54">
        <f>'Q1 Setup'!$C$18</f>
        <v>0</v>
      </c>
      <c r="D32" s="55" t="str">
        <f>IFERROR(AVERAGEIFS('Q1 Daily Log'!$E$4:$E$224,'Q1 Daily Log'!$B$4:$B$224,"&gt;="&amp;DATE(2026,6,15),'Q1 Daily Log'!$B$4:$B$224,"&lt;="&amp;DATE(2026,6,19),'Q1 Daily Log'!$C$4:$C$224,'Q1 Setup'!$C$18),"")</f>
        <v/>
      </c>
      <c r="E32" s="56" t="str">
        <f>IFERROR(AVERAGEIFS('Q1 Daily Log'!$H$4:$H$224,'Q1 Daily Log'!$B$4:$B$224,"&gt;="&amp;DATE(2026,6,15),'Q1 Daily Log'!$B$4:$B$224,"&lt;="&amp;DATE(2026,6,19),'Q1 Daily Log'!$C$4:$C$224,'Q1 Setup'!$C$18),"")</f>
        <v/>
      </c>
      <c r="F32" s="57" t="str">
        <f>IFERROR(AVERAGEIFS('Q1 Daily Log'!$I$4:$I$224,'Q1 Daily Log'!$B$4:$B$224,"&gt;="&amp;DATE(2026,6,15),'Q1 Daily Log'!$B$4:$B$224,"&lt;="&amp;DATE(2026,6,19),'Q1 Daily Log'!$C$4:$C$224,'Q1 Setup'!$C$18),"")</f>
        <v/>
      </c>
      <c r="G32" s="56" t="str">
        <f>IFERROR(AVERAGEIFS('Q1 Daily Log'!$K$4:$K$224,'Q1 Daily Log'!$B$4:$B$224,"&gt;="&amp;DATE(2026,6,15),'Q1 Daily Log'!$B$4:$B$224,"&lt;="&amp;DATE(2026,6,19),'Q1 Daily Log'!$C$4:$C$224,'Q1 Setup'!$C$18),"")</f>
        <v/>
      </c>
      <c r="H32" s="55">
        <f>IFERROR(SUMIFS('Q1 Daily Log'!$E$4:$E$224,'Q1 Daily Log'!$B$4:$B$224,"&gt;="&amp;DATE(2026,6,15),'Q1 Daily Log'!$B$4:$B$224,"&lt;="&amp;DATE(2026,6,19),'Q1 Daily Log'!$C$4:$C$224,'Q1 Setup'!$C$18),"")</f>
        <v>0</v>
      </c>
      <c r="I32" s="57">
        <f>IFERROR(SUMIFS('Q1 Daily Log'!$I$4:$I$224,'Q1 Daily Log'!$B$4:$B$224,"&gt;="&amp;DATE(2026,6,15),'Q1 Daily Log'!$B$4:$B$224,"&lt;="&amp;DATE(2026,6,19),'Q1 Daily Log'!$C$4:$C$224,'Q1 Setup'!$C$18),"")</f>
        <v>0</v>
      </c>
      <c r="J32" s="55">
        <f>IFERROR(SUMIFS('Q1 Daily Log'!$L$4:$L$224,'Q1 Daily Log'!$B$4:$B$224,"&gt;="&amp;DATE(2026,6,15),'Q1 Daily Log'!$B$4:$B$224,"&lt;="&amp;DATE(2026,6,19),'Q1 Daily Log'!$C$4:$C$224,'Q1 Setup'!$C$18),"")</f>
        <v>0</v>
      </c>
      <c r="K32" s="55">
        <f>IFERROR(SUMIFS('Q1 Daily Log'!$M$4:$M$224,'Q1 Daily Log'!$B$4:$B$224,"&gt;="&amp;DATE(2026,6,15),'Q1 Daily Log'!$B$4:$B$224,"&lt;="&amp;DATE(2026,6,19),'Q1 Daily Log'!$C$4:$C$224,'Q1 Setup'!$C$18),"")</f>
        <v>0</v>
      </c>
      <c r="L32" s="29">
        <f>IFERROR(SUMIFS('Q1 Daily Log'!$N$4:$N$224,'Q1 Daily Log'!$B$4:$B$224,"&gt;="&amp;DATE(2026,6,15),'Q1 Daily Log'!$B$4:$B$224,"&lt;="&amp;DATE(2026,6,19),'Q1 Daily Log'!$C$4:$C$224,'Q1 Setup'!$C$18),"")</f>
        <v>0</v>
      </c>
      <c r="M32" s="56" t="str">
        <f>IFERROR(SUMIFS('Q1 Daily Log'!$N$4:$N$224,'Q1 Daily Log'!$B$4:$B$224,"&gt;="&amp;DATE(2026,6,15),'Q1 Daily Log'!$B$4:$B$224,"&lt;="&amp;DATE(2026,6,19),'Q1 Daily Log'!$C$4:$C$224,'Q1 Setup'!$C$18)/SUMIFS('Q1 Daily Log'!$O$4:$O$224,'Q1 Daily Log'!$B$4:$B$224,"&gt;="&amp;DATE(2026,6,15),'Q1 Daily Log'!$B$4:$B$224,"&lt;="&amp;DATE(2026,6,19),'Q1 Daily Log'!$C$4:$C$224,'Q1 Setup'!$C$18),"" )</f>
        <v/>
      </c>
    </row>
    <row r="33" spans="2:13" ht="18.75" customHeight="1" x14ac:dyDescent="0.2">
      <c r="B33" s="7" t="s">
        <v>75</v>
      </c>
      <c r="C33" s="7"/>
      <c r="D33" s="58" t="str">
        <f>IFERROR(AVERAGE(D21:D32),"")</f>
        <v/>
      </c>
      <c r="E33" s="59" t="str">
        <f>IFERROR(AVERAGE(E21:E32),"")</f>
        <v/>
      </c>
      <c r="F33" s="60" t="str">
        <f>IFERROR(AVERAGE(F21:F32),"")</f>
        <v/>
      </c>
      <c r="G33" s="59" t="str">
        <f>IFERROR(AVERAGE(G21:G32),"")</f>
        <v/>
      </c>
      <c r="H33" s="58">
        <f>IFERROR(SUM(H21:H32),"")</f>
        <v>0</v>
      </c>
      <c r="I33" s="61">
        <f>IFERROR(SUM(I21:I32),"")</f>
        <v>0</v>
      </c>
      <c r="J33" s="58">
        <f>IFERROR(SUM(J21:J32),"")</f>
        <v>0</v>
      </c>
      <c r="K33" s="58">
        <f>IFERROR(SUM(K21:K32),"")</f>
        <v>0</v>
      </c>
      <c r="L33" s="62">
        <f>IFERROR(SUM(L21:L32),"")</f>
        <v>0</v>
      </c>
      <c r="M33" s="59" t="str">
        <f>IFERROR(AVERAGE(M21:M32),"")</f>
        <v/>
      </c>
    </row>
    <row r="34" spans="2:13" ht="7.5" customHeight="1" x14ac:dyDescent="0.2"/>
    <row r="35" spans="2:13" ht="25.5" customHeight="1" x14ac:dyDescent="0.2">
      <c r="B35" s="8" t="s">
        <v>76</v>
      </c>
      <c r="C35" s="8"/>
      <c r="D35" s="45">
        <v>46195</v>
      </c>
      <c r="E35" s="45">
        <v>46199</v>
      </c>
      <c r="F35" s="46"/>
      <c r="G35" s="46"/>
      <c r="H35" s="46"/>
      <c r="I35" s="46"/>
      <c r="J35" s="46"/>
      <c r="K35" s="46"/>
      <c r="L35" s="46"/>
      <c r="M35" s="46"/>
    </row>
    <row r="36" spans="2:13" ht="36" customHeight="1" x14ac:dyDescent="0.2">
      <c r="B36" s="47" t="s">
        <v>60</v>
      </c>
      <c r="C36" s="47" t="s">
        <v>24</v>
      </c>
      <c r="D36" s="47" t="s">
        <v>61</v>
      </c>
      <c r="E36" s="47" t="s">
        <v>62</v>
      </c>
      <c r="F36" s="47" t="s">
        <v>63</v>
      </c>
      <c r="G36" s="47" t="s">
        <v>64</v>
      </c>
      <c r="H36" s="47" t="s">
        <v>65</v>
      </c>
      <c r="I36" s="47" t="s">
        <v>66</v>
      </c>
      <c r="J36" s="47" t="s">
        <v>67</v>
      </c>
      <c r="K36" s="47" t="s">
        <v>68</v>
      </c>
      <c r="L36" s="47" t="s">
        <v>69</v>
      </c>
      <c r="M36" s="47" t="s">
        <v>70</v>
      </c>
    </row>
    <row r="37" spans="2:13" ht="18.75" customHeight="1" x14ac:dyDescent="0.2">
      <c r="B37" s="48" t="s">
        <v>77</v>
      </c>
      <c r="C37" s="49" t="str">
        <f>'Q1 Setup'!$C$7</f>
        <v>Rep 1</v>
      </c>
      <c r="D37" s="50" t="str">
        <f>IFERROR(AVERAGEIFS('Q1 Daily Log'!$E$4:$E$224,'Q1 Daily Log'!$B$4:$B$224,"&gt;="&amp;DATE(2026,6,22),'Q1 Daily Log'!$B$4:$B$224,"&lt;="&amp;DATE(2026,6,26),'Q1 Daily Log'!$C$4:$C$224,'Q1 Setup'!$C$7),"")</f>
        <v/>
      </c>
      <c r="E37" s="51" t="str">
        <f>IFERROR(AVERAGEIFS('Q1 Daily Log'!$H$4:$H$224,'Q1 Daily Log'!$B$4:$B$224,"&gt;="&amp;DATE(2026,6,22),'Q1 Daily Log'!$B$4:$B$224,"&lt;="&amp;DATE(2026,6,26),'Q1 Daily Log'!$C$4:$C$224,'Q1 Setup'!$C$7),"")</f>
        <v/>
      </c>
      <c r="F37" s="52" t="str">
        <f>IFERROR(AVERAGEIFS('Q1 Daily Log'!$I$4:$I$224,'Q1 Daily Log'!$B$4:$B$224,"&gt;="&amp;DATE(2026,6,22),'Q1 Daily Log'!$B$4:$B$224,"&lt;="&amp;DATE(2026,6,26),'Q1 Daily Log'!$C$4:$C$224,'Q1 Setup'!$C$7),"")</f>
        <v/>
      </c>
      <c r="G37" s="51" t="str">
        <f>IFERROR(AVERAGEIFS('Q1 Daily Log'!$K$4:$K$224,'Q1 Daily Log'!$B$4:$B$224,"&gt;="&amp;DATE(2026,6,22),'Q1 Daily Log'!$B$4:$B$224,"&lt;="&amp;DATE(2026,6,26),'Q1 Daily Log'!$C$4:$C$224,'Q1 Setup'!$C$7),"")</f>
        <v/>
      </c>
      <c r="H37" s="50">
        <f>IFERROR(SUMIFS('Q1 Daily Log'!$E$4:$E$224,'Q1 Daily Log'!$B$4:$B$224,"&gt;="&amp;DATE(2026,6,22),'Q1 Daily Log'!$B$4:$B$224,"&lt;="&amp;DATE(2026,6,26),'Q1 Daily Log'!$C$4:$C$224,'Q1 Setup'!$C$7),"")</f>
        <v>0</v>
      </c>
      <c r="I37" s="52">
        <f>IFERROR(SUMIFS('Q1 Daily Log'!$I$4:$I$224,'Q1 Daily Log'!$B$4:$B$224,"&gt;="&amp;DATE(2026,6,22),'Q1 Daily Log'!$B$4:$B$224,"&lt;="&amp;DATE(2026,6,26),'Q1 Daily Log'!$C$4:$C$224,'Q1 Setup'!$C$7),"")</f>
        <v>0</v>
      </c>
      <c r="J37" s="50">
        <f>IFERROR(SUMIFS('Q1 Daily Log'!$L$4:$L$224,'Q1 Daily Log'!$B$4:$B$224,"&gt;="&amp;DATE(2026,6,22),'Q1 Daily Log'!$B$4:$B$224,"&lt;="&amp;DATE(2026,6,26),'Q1 Daily Log'!$C$4:$C$224,'Q1 Setup'!$C$7),"")</f>
        <v>0</v>
      </c>
      <c r="K37" s="50">
        <f>IFERROR(SUMIFS('Q1 Daily Log'!$M$4:$M$224,'Q1 Daily Log'!$B$4:$B$224,"&gt;="&amp;DATE(2026,6,22),'Q1 Daily Log'!$B$4:$B$224,"&lt;="&amp;DATE(2026,6,26),'Q1 Daily Log'!$C$4:$C$224,'Q1 Setup'!$C$7),"")</f>
        <v>0</v>
      </c>
      <c r="L37" s="29">
        <f>IFERROR(SUMIFS('Q1 Daily Log'!$N$4:$N$224,'Q1 Daily Log'!$B$4:$B$224,"&gt;="&amp;DATE(2026,6,22),'Q1 Daily Log'!$B$4:$B$224,"&lt;="&amp;DATE(2026,6,26),'Q1 Daily Log'!$C$4:$C$224,'Q1 Setup'!$C$7),"")</f>
        <v>0</v>
      </c>
      <c r="M37" s="51" t="str">
        <f>IFERROR(SUMIFS('Q1 Daily Log'!$N$4:$N$224,'Q1 Daily Log'!$B$4:$B$224,"&gt;="&amp;DATE(2026,6,22),'Q1 Daily Log'!$B$4:$B$224,"&lt;="&amp;DATE(2026,6,26),'Q1 Daily Log'!$C$4:$C$224,'Q1 Setup'!$C$7)/SUMIFS('Q1 Daily Log'!$O$4:$O$224,'Q1 Daily Log'!$B$4:$B$224,"&gt;="&amp;DATE(2026,6,22),'Q1 Daily Log'!$B$4:$B$224,"&lt;="&amp;DATE(2026,6,26),'Q1 Daily Log'!$C$4:$C$224,'Q1 Setup'!$C$7),"" )</f>
        <v/>
      </c>
    </row>
    <row r="38" spans="2:13" ht="18.75" customHeight="1" x14ac:dyDescent="0.2">
      <c r="B38" s="53" t="s">
        <v>77</v>
      </c>
      <c r="C38" s="54" t="str">
        <f>'Q1 Setup'!$C$8</f>
        <v>Rep 2</v>
      </c>
      <c r="D38" s="55" t="str">
        <f>IFERROR(AVERAGEIFS('Q1 Daily Log'!$E$4:$E$224,'Q1 Daily Log'!$B$4:$B$224,"&gt;="&amp;DATE(2026,6,22),'Q1 Daily Log'!$B$4:$B$224,"&lt;="&amp;DATE(2026,6,26),'Q1 Daily Log'!$C$4:$C$224,'Q1 Setup'!$C$8),"")</f>
        <v/>
      </c>
      <c r="E38" s="56" t="str">
        <f>IFERROR(AVERAGEIFS('Q1 Daily Log'!$H$4:$H$224,'Q1 Daily Log'!$B$4:$B$224,"&gt;="&amp;DATE(2026,6,22),'Q1 Daily Log'!$B$4:$B$224,"&lt;="&amp;DATE(2026,6,26),'Q1 Daily Log'!$C$4:$C$224,'Q1 Setup'!$C$8),"")</f>
        <v/>
      </c>
      <c r="F38" s="57" t="str">
        <f>IFERROR(AVERAGEIFS('Q1 Daily Log'!$I$4:$I$224,'Q1 Daily Log'!$B$4:$B$224,"&gt;="&amp;DATE(2026,6,22),'Q1 Daily Log'!$B$4:$B$224,"&lt;="&amp;DATE(2026,6,26),'Q1 Daily Log'!$C$4:$C$224,'Q1 Setup'!$C$8),"")</f>
        <v/>
      </c>
      <c r="G38" s="56" t="str">
        <f>IFERROR(AVERAGEIFS('Q1 Daily Log'!$K$4:$K$224,'Q1 Daily Log'!$B$4:$B$224,"&gt;="&amp;DATE(2026,6,22),'Q1 Daily Log'!$B$4:$B$224,"&lt;="&amp;DATE(2026,6,26),'Q1 Daily Log'!$C$4:$C$224,'Q1 Setup'!$C$8),"")</f>
        <v/>
      </c>
      <c r="H38" s="55">
        <f>IFERROR(SUMIFS('Q1 Daily Log'!$E$4:$E$224,'Q1 Daily Log'!$B$4:$B$224,"&gt;="&amp;DATE(2026,6,22),'Q1 Daily Log'!$B$4:$B$224,"&lt;="&amp;DATE(2026,6,26),'Q1 Daily Log'!$C$4:$C$224,'Q1 Setup'!$C$8),"")</f>
        <v>0</v>
      </c>
      <c r="I38" s="57">
        <f>IFERROR(SUMIFS('Q1 Daily Log'!$I$4:$I$224,'Q1 Daily Log'!$B$4:$B$224,"&gt;="&amp;DATE(2026,6,22),'Q1 Daily Log'!$B$4:$B$224,"&lt;="&amp;DATE(2026,6,26),'Q1 Daily Log'!$C$4:$C$224,'Q1 Setup'!$C$8),"")</f>
        <v>0</v>
      </c>
      <c r="J38" s="55">
        <f>IFERROR(SUMIFS('Q1 Daily Log'!$L$4:$L$224,'Q1 Daily Log'!$B$4:$B$224,"&gt;="&amp;DATE(2026,6,22),'Q1 Daily Log'!$B$4:$B$224,"&lt;="&amp;DATE(2026,6,26),'Q1 Daily Log'!$C$4:$C$224,'Q1 Setup'!$C$8),"")</f>
        <v>0</v>
      </c>
      <c r="K38" s="55">
        <f>IFERROR(SUMIFS('Q1 Daily Log'!$M$4:$M$224,'Q1 Daily Log'!$B$4:$B$224,"&gt;="&amp;DATE(2026,6,22),'Q1 Daily Log'!$B$4:$B$224,"&lt;="&amp;DATE(2026,6,26),'Q1 Daily Log'!$C$4:$C$224,'Q1 Setup'!$C$8),"")</f>
        <v>0</v>
      </c>
      <c r="L38" s="29">
        <f>IFERROR(SUMIFS('Q1 Daily Log'!$N$4:$N$224,'Q1 Daily Log'!$B$4:$B$224,"&gt;="&amp;DATE(2026,6,22),'Q1 Daily Log'!$B$4:$B$224,"&lt;="&amp;DATE(2026,6,26),'Q1 Daily Log'!$C$4:$C$224,'Q1 Setup'!$C$8),"")</f>
        <v>0</v>
      </c>
      <c r="M38" s="56" t="str">
        <f>IFERROR(SUMIFS('Q1 Daily Log'!$N$4:$N$224,'Q1 Daily Log'!$B$4:$B$224,"&gt;="&amp;DATE(2026,6,22),'Q1 Daily Log'!$B$4:$B$224,"&lt;="&amp;DATE(2026,6,26),'Q1 Daily Log'!$C$4:$C$224,'Q1 Setup'!$C$8)/SUMIFS('Q1 Daily Log'!$O$4:$O$224,'Q1 Daily Log'!$B$4:$B$224,"&gt;="&amp;DATE(2026,6,22),'Q1 Daily Log'!$B$4:$B$224,"&lt;="&amp;DATE(2026,6,26),'Q1 Daily Log'!$C$4:$C$224,'Q1 Setup'!$C$8),"" )</f>
        <v/>
      </c>
    </row>
    <row r="39" spans="2:13" ht="18.75" customHeight="1" x14ac:dyDescent="0.2">
      <c r="B39" s="48" t="s">
        <v>77</v>
      </c>
      <c r="C39" s="49" t="str">
        <f>'Q1 Setup'!$C$9</f>
        <v>Rep 3</v>
      </c>
      <c r="D39" s="50" t="str">
        <f>IFERROR(AVERAGEIFS('Q1 Daily Log'!$E$4:$E$224,'Q1 Daily Log'!$B$4:$B$224,"&gt;="&amp;DATE(2026,6,22),'Q1 Daily Log'!$B$4:$B$224,"&lt;="&amp;DATE(2026,6,26),'Q1 Daily Log'!$C$4:$C$224,'Q1 Setup'!$C$9),"")</f>
        <v/>
      </c>
      <c r="E39" s="51" t="str">
        <f>IFERROR(AVERAGEIFS('Q1 Daily Log'!$H$4:$H$224,'Q1 Daily Log'!$B$4:$B$224,"&gt;="&amp;DATE(2026,6,22),'Q1 Daily Log'!$B$4:$B$224,"&lt;="&amp;DATE(2026,6,26),'Q1 Daily Log'!$C$4:$C$224,'Q1 Setup'!$C$9),"")</f>
        <v/>
      </c>
      <c r="F39" s="52" t="str">
        <f>IFERROR(AVERAGEIFS('Q1 Daily Log'!$I$4:$I$224,'Q1 Daily Log'!$B$4:$B$224,"&gt;="&amp;DATE(2026,6,22),'Q1 Daily Log'!$B$4:$B$224,"&lt;="&amp;DATE(2026,6,26),'Q1 Daily Log'!$C$4:$C$224,'Q1 Setup'!$C$9),"")</f>
        <v/>
      </c>
      <c r="G39" s="51" t="str">
        <f>IFERROR(AVERAGEIFS('Q1 Daily Log'!$K$4:$K$224,'Q1 Daily Log'!$B$4:$B$224,"&gt;="&amp;DATE(2026,6,22),'Q1 Daily Log'!$B$4:$B$224,"&lt;="&amp;DATE(2026,6,26),'Q1 Daily Log'!$C$4:$C$224,'Q1 Setup'!$C$9),"")</f>
        <v/>
      </c>
      <c r="H39" s="50">
        <f>IFERROR(SUMIFS('Q1 Daily Log'!$E$4:$E$224,'Q1 Daily Log'!$B$4:$B$224,"&gt;="&amp;DATE(2026,6,22),'Q1 Daily Log'!$B$4:$B$224,"&lt;="&amp;DATE(2026,6,26),'Q1 Daily Log'!$C$4:$C$224,'Q1 Setup'!$C$9),"")</f>
        <v>0</v>
      </c>
      <c r="I39" s="52">
        <f>IFERROR(SUMIFS('Q1 Daily Log'!$I$4:$I$224,'Q1 Daily Log'!$B$4:$B$224,"&gt;="&amp;DATE(2026,6,22),'Q1 Daily Log'!$B$4:$B$224,"&lt;="&amp;DATE(2026,6,26),'Q1 Daily Log'!$C$4:$C$224,'Q1 Setup'!$C$9),"")</f>
        <v>0</v>
      </c>
      <c r="J39" s="50">
        <f>IFERROR(SUMIFS('Q1 Daily Log'!$L$4:$L$224,'Q1 Daily Log'!$B$4:$B$224,"&gt;="&amp;DATE(2026,6,22),'Q1 Daily Log'!$B$4:$B$224,"&lt;="&amp;DATE(2026,6,26),'Q1 Daily Log'!$C$4:$C$224,'Q1 Setup'!$C$9),"")</f>
        <v>0</v>
      </c>
      <c r="K39" s="50">
        <f>IFERROR(SUMIFS('Q1 Daily Log'!$M$4:$M$224,'Q1 Daily Log'!$B$4:$B$224,"&gt;="&amp;DATE(2026,6,22),'Q1 Daily Log'!$B$4:$B$224,"&lt;="&amp;DATE(2026,6,26),'Q1 Daily Log'!$C$4:$C$224,'Q1 Setup'!$C$9),"")</f>
        <v>0</v>
      </c>
      <c r="L39" s="29">
        <f>IFERROR(SUMIFS('Q1 Daily Log'!$N$4:$N$224,'Q1 Daily Log'!$B$4:$B$224,"&gt;="&amp;DATE(2026,6,22),'Q1 Daily Log'!$B$4:$B$224,"&lt;="&amp;DATE(2026,6,26),'Q1 Daily Log'!$C$4:$C$224,'Q1 Setup'!$C$9),"")</f>
        <v>0</v>
      </c>
      <c r="M39" s="51" t="str">
        <f>IFERROR(SUMIFS('Q1 Daily Log'!$N$4:$N$224,'Q1 Daily Log'!$B$4:$B$224,"&gt;="&amp;DATE(2026,6,22),'Q1 Daily Log'!$B$4:$B$224,"&lt;="&amp;DATE(2026,6,26),'Q1 Daily Log'!$C$4:$C$224,'Q1 Setup'!$C$9)/SUMIFS('Q1 Daily Log'!$O$4:$O$224,'Q1 Daily Log'!$B$4:$B$224,"&gt;="&amp;DATE(2026,6,22),'Q1 Daily Log'!$B$4:$B$224,"&lt;="&amp;DATE(2026,6,26),'Q1 Daily Log'!$C$4:$C$224,'Q1 Setup'!$C$9),"" )</f>
        <v/>
      </c>
    </row>
    <row r="40" spans="2:13" ht="18.75" customHeight="1" x14ac:dyDescent="0.2">
      <c r="B40" s="53" t="s">
        <v>77</v>
      </c>
      <c r="C40" s="54" t="str">
        <f>'Q1 Setup'!$C$10</f>
        <v>Rep 4</v>
      </c>
      <c r="D40" s="55" t="str">
        <f>IFERROR(AVERAGEIFS('Q1 Daily Log'!$E$4:$E$224,'Q1 Daily Log'!$B$4:$B$224,"&gt;="&amp;DATE(2026,6,22),'Q1 Daily Log'!$B$4:$B$224,"&lt;="&amp;DATE(2026,6,26),'Q1 Daily Log'!$C$4:$C$224,'Q1 Setup'!$C$10),"")</f>
        <v/>
      </c>
      <c r="E40" s="56" t="str">
        <f>IFERROR(AVERAGEIFS('Q1 Daily Log'!$H$4:$H$224,'Q1 Daily Log'!$B$4:$B$224,"&gt;="&amp;DATE(2026,6,22),'Q1 Daily Log'!$B$4:$B$224,"&lt;="&amp;DATE(2026,6,26),'Q1 Daily Log'!$C$4:$C$224,'Q1 Setup'!$C$10),"")</f>
        <v/>
      </c>
      <c r="F40" s="57" t="str">
        <f>IFERROR(AVERAGEIFS('Q1 Daily Log'!$I$4:$I$224,'Q1 Daily Log'!$B$4:$B$224,"&gt;="&amp;DATE(2026,6,22),'Q1 Daily Log'!$B$4:$B$224,"&lt;="&amp;DATE(2026,6,26),'Q1 Daily Log'!$C$4:$C$224,'Q1 Setup'!$C$10),"")</f>
        <v/>
      </c>
      <c r="G40" s="56" t="str">
        <f>IFERROR(AVERAGEIFS('Q1 Daily Log'!$K$4:$K$224,'Q1 Daily Log'!$B$4:$B$224,"&gt;="&amp;DATE(2026,6,22),'Q1 Daily Log'!$B$4:$B$224,"&lt;="&amp;DATE(2026,6,26),'Q1 Daily Log'!$C$4:$C$224,'Q1 Setup'!$C$10),"")</f>
        <v/>
      </c>
      <c r="H40" s="55">
        <f>IFERROR(SUMIFS('Q1 Daily Log'!$E$4:$E$224,'Q1 Daily Log'!$B$4:$B$224,"&gt;="&amp;DATE(2026,6,22),'Q1 Daily Log'!$B$4:$B$224,"&lt;="&amp;DATE(2026,6,26),'Q1 Daily Log'!$C$4:$C$224,'Q1 Setup'!$C$10),"")</f>
        <v>0</v>
      </c>
      <c r="I40" s="57">
        <f>IFERROR(SUMIFS('Q1 Daily Log'!$I$4:$I$224,'Q1 Daily Log'!$B$4:$B$224,"&gt;="&amp;DATE(2026,6,22),'Q1 Daily Log'!$B$4:$B$224,"&lt;="&amp;DATE(2026,6,26),'Q1 Daily Log'!$C$4:$C$224,'Q1 Setup'!$C$10),"")</f>
        <v>0</v>
      </c>
      <c r="J40" s="55">
        <f>IFERROR(SUMIFS('Q1 Daily Log'!$L$4:$L$224,'Q1 Daily Log'!$B$4:$B$224,"&gt;="&amp;DATE(2026,6,22),'Q1 Daily Log'!$B$4:$B$224,"&lt;="&amp;DATE(2026,6,26),'Q1 Daily Log'!$C$4:$C$224,'Q1 Setup'!$C$10),"")</f>
        <v>0</v>
      </c>
      <c r="K40" s="55">
        <f>IFERROR(SUMIFS('Q1 Daily Log'!$M$4:$M$224,'Q1 Daily Log'!$B$4:$B$224,"&gt;="&amp;DATE(2026,6,22),'Q1 Daily Log'!$B$4:$B$224,"&lt;="&amp;DATE(2026,6,26),'Q1 Daily Log'!$C$4:$C$224,'Q1 Setup'!$C$10),"")</f>
        <v>0</v>
      </c>
      <c r="L40" s="29">
        <f>IFERROR(SUMIFS('Q1 Daily Log'!$N$4:$N$224,'Q1 Daily Log'!$B$4:$B$224,"&gt;="&amp;DATE(2026,6,22),'Q1 Daily Log'!$B$4:$B$224,"&lt;="&amp;DATE(2026,6,26),'Q1 Daily Log'!$C$4:$C$224,'Q1 Setup'!$C$10),"")</f>
        <v>0</v>
      </c>
      <c r="M40" s="56" t="str">
        <f>IFERROR(SUMIFS('Q1 Daily Log'!$N$4:$N$224,'Q1 Daily Log'!$B$4:$B$224,"&gt;="&amp;DATE(2026,6,22),'Q1 Daily Log'!$B$4:$B$224,"&lt;="&amp;DATE(2026,6,26),'Q1 Daily Log'!$C$4:$C$224,'Q1 Setup'!$C$10)/SUMIFS('Q1 Daily Log'!$O$4:$O$224,'Q1 Daily Log'!$B$4:$B$224,"&gt;="&amp;DATE(2026,6,22),'Q1 Daily Log'!$B$4:$B$224,"&lt;="&amp;DATE(2026,6,26),'Q1 Daily Log'!$C$4:$C$224,'Q1 Setup'!$C$10),"" )</f>
        <v/>
      </c>
    </row>
    <row r="41" spans="2:13" ht="18.75" customHeight="1" x14ac:dyDescent="0.2">
      <c r="B41" s="48" t="s">
        <v>77</v>
      </c>
      <c r="C41" s="49" t="str">
        <f>'Q1 Setup'!$C$11</f>
        <v>Rep 5</v>
      </c>
      <c r="D41" s="50" t="str">
        <f>IFERROR(AVERAGEIFS('Q1 Daily Log'!$E$4:$E$224,'Q1 Daily Log'!$B$4:$B$224,"&gt;="&amp;DATE(2026,6,22),'Q1 Daily Log'!$B$4:$B$224,"&lt;="&amp;DATE(2026,6,26),'Q1 Daily Log'!$C$4:$C$224,'Q1 Setup'!$C$11),"")</f>
        <v/>
      </c>
      <c r="E41" s="51" t="str">
        <f>IFERROR(AVERAGEIFS('Q1 Daily Log'!$H$4:$H$224,'Q1 Daily Log'!$B$4:$B$224,"&gt;="&amp;DATE(2026,6,22),'Q1 Daily Log'!$B$4:$B$224,"&lt;="&amp;DATE(2026,6,26),'Q1 Daily Log'!$C$4:$C$224,'Q1 Setup'!$C$11),"")</f>
        <v/>
      </c>
      <c r="F41" s="52" t="str">
        <f>IFERROR(AVERAGEIFS('Q1 Daily Log'!$I$4:$I$224,'Q1 Daily Log'!$B$4:$B$224,"&gt;="&amp;DATE(2026,6,22),'Q1 Daily Log'!$B$4:$B$224,"&lt;="&amp;DATE(2026,6,26),'Q1 Daily Log'!$C$4:$C$224,'Q1 Setup'!$C$11),"")</f>
        <v/>
      </c>
      <c r="G41" s="51" t="str">
        <f>IFERROR(AVERAGEIFS('Q1 Daily Log'!$K$4:$K$224,'Q1 Daily Log'!$B$4:$B$224,"&gt;="&amp;DATE(2026,6,22),'Q1 Daily Log'!$B$4:$B$224,"&lt;="&amp;DATE(2026,6,26),'Q1 Daily Log'!$C$4:$C$224,'Q1 Setup'!$C$11),"")</f>
        <v/>
      </c>
      <c r="H41" s="50">
        <f>IFERROR(SUMIFS('Q1 Daily Log'!$E$4:$E$224,'Q1 Daily Log'!$B$4:$B$224,"&gt;="&amp;DATE(2026,6,22),'Q1 Daily Log'!$B$4:$B$224,"&lt;="&amp;DATE(2026,6,26),'Q1 Daily Log'!$C$4:$C$224,'Q1 Setup'!$C$11),"")</f>
        <v>0</v>
      </c>
      <c r="I41" s="52">
        <f>IFERROR(SUMIFS('Q1 Daily Log'!$I$4:$I$224,'Q1 Daily Log'!$B$4:$B$224,"&gt;="&amp;DATE(2026,6,22),'Q1 Daily Log'!$B$4:$B$224,"&lt;="&amp;DATE(2026,6,26),'Q1 Daily Log'!$C$4:$C$224,'Q1 Setup'!$C$11),"")</f>
        <v>0</v>
      </c>
      <c r="J41" s="50">
        <f>IFERROR(SUMIFS('Q1 Daily Log'!$L$4:$L$224,'Q1 Daily Log'!$B$4:$B$224,"&gt;="&amp;DATE(2026,6,22),'Q1 Daily Log'!$B$4:$B$224,"&lt;="&amp;DATE(2026,6,26),'Q1 Daily Log'!$C$4:$C$224,'Q1 Setup'!$C$11),"")</f>
        <v>0</v>
      </c>
      <c r="K41" s="50">
        <f>IFERROR(SUMIFS('Q1 Daily Log'!$M$4:$M$224,'Q1 Daily Log'!$B$4:$B$224,"&gt;="&amp;DATE(2026,6,22),'Q1 Daily Log'!$B$4:$B$224,"&lt;="&amp;DATE(2026,6,26),'Q1 Daily Log'!$C$4:$C$224,'Q1 Setup'!$C$11),"")</f>
        <v>0</v>
      </c>
      <c r="L41" s="29">
        <f>IFERROR(SUMIFS('Q1 Daily Log'!$N$4:$N$224,'Q1 Daily Log'!$B$4:$B$224,"&gt;="&amp;DATE(2026,6,22),'Q1 Daily Log'!$B$4:$B$224,"&lt;="&amp;DATE(2026,6,26),'Q1 Daily Log'!$C$4:$C$224,'Q1 Setup'!$C$11),"")</f>
        <v>0</v>
      </c>
      <c r="M41" s="51" t="str">
        <f>IFERROR(SUMIFS('Q1 Daily Log'!$N$4:$N$224,'Q1 Daily Log'!$B$4:$B$224,"&gt;="&amp;DATE(2026,6,22),'Q1 Daily Log'!$B$4:$B$224,"&lt;="&amp;DATE(2026,6,26),'Q1 Daily Log'!$C$4:$C$224,'Q1 Setup'!$C$11)/SUMIFS('Q1 Daily Log'!$O$4:$O$224,'Q1 Daily Log'!$B$4:$B$224,"&gt;="&amp;DATE(2026,6,22),'Q1 Daily Log'!$B$4:$B$224,"&lt;="&amp;DATE(2026,6,26),'Q1 Daily Log'!$C$4:$C$224,'Q1 Setup'!$C$11),"" )</f>
        <v/>
      </c>
    </row>
    <row r="42" spans="2:13" ht="18.75" customHeight="1" x14ac:dyDescent="0.2">
      <c r="B42" s="53" t="s">
        <v>77</v>
      </c>
      <c r="C42" s="54" t="str">
        <f>'Q1 Setup'!$C$12</f>
        <v>Rep 6</v>
      </c>
      <c r="D42" s="55" t="str">
        <f>IFERROR(AVERAGEIFS('Q1 Daily Log'!$E$4:$E$224,'Q1 Daily Log'!$B$4:$B$224,"&gt;="&amp;DATE(2026,6,22),'Q1 Daily Log'!$B$4:$B$224,"&lt;="&amp;DATE(2026,6,26),'Q1 Daily Log'!$C$4:$C$224,'Q1 Setup'!$C$12),"")</f>
        <v/>
      </c>
      <c r="E42" s="56" t="str">
        <f>IFERROR(AVERAGEIFS('Q1 Daily Log'!$H$4:$H$224,'Q1 Daily Log'!$B$4:$B$224,"&gt;="&amp;DATE(2026,6,22),'Q1 Daily Log'!$B$4:$B$224,"&lt;="&amp;DATE(2026,6,26),'Q1 Daily Log'!$C$4:$C$224,'Q1 Setup'!$C$12),"")</f>
        <v/>
      </c>
      <c r="F42" s="57" t="str">
        <f>IFERROR(AVERAGEIFS('Q1 Daily Log'!$I$4:$I$224,'Q1 Daily Log'!$B$4:$B$224,"&gt;="&amp;DATE(2026,6,22),'Q1 Daily Log'!$B$4:$B$224,"&lt;="&amp;DATE(2026,6,26),'Q1 Daily Log'!$C$4:$C$224,'Q1 Setup'!$C$12),"")</f>
        <v/>
      </c>
      <c r="G42" s="56" t="str">
        <f>IFERROR(AVERAGEIFS('Q1 Daily Log'!$K$4:$K$224,'Q1 Daily Log'!$B$4:$B$224,"&gt;="&amp;DATE(2026,6,22),'Q1 Daily Log'!$B$4:$B$224,"&lt;="&amp;DATE(2026,6,26),'Q1 Daily Log'!$C$4:$C$224,'Q1 Setup'!$C$12),"")</f>
        <v/>
      </c>
      <c r="H42" s="55">
        <f>IFERROR(SUMIFS('Q1 Daily Log'!$E$4:$E$224,'Q1 Daily Log'!$B$4:$B$224,"&gt;="&amp;DATE(2026,6,22),'Q1 Daily Log'!$B$4:$B$224,"&lt;="&amp;DATE(2026,6,26),'Q1 Daily Log'!$C$4:$C$224,'Q1 Setup'!$C$12),"")</f>
        <v>0</v>
      </c>
      <c r="I42" s="57">
        <f>IFERROR(SUMIFS('Q1 Daily Log'!$I$4:$I$224,'Q1 Daily Log'!$B$4:$B$224,"&gt;="&amp;DATE(2026,6,22),'Q1 Daily Log'!$B$4:$B$224,"&lt;="&amp;DATE(2026,6,26),'Q1 Daily Log'!$C$4:$C$224,'Q1 Setup'!$C$12),"")</f>
        <v>0</v>
      </c>
      <c r="J42" s="55">
        <f>IFERROR(SUMIFS('Q1 Daily Log'!$L$4:$L$224,'Q1 Daily Log'!$B$4:$B$224,"&gt;="&amp;DATE(2026,6,22),'Q1 Daily Log'!$B$4:$B$224,"&lt;="&amp;DATE(2026,6,26),'Q1 Daily Log'!$C$4:$C$224,'Q1 Setup'!$C$12),"")</f>
        <v>0</v>
      </c>
      <c r="K42" s="55">
        <f>IFERROR(SUMIFS('Q1 Daily Log'!$M$4:$M$224,'Q1 Daily Log'!$B$4:$B$224,"&gt;="&amp;DATE(2026,6,22),'Q1 Daily Log'!$B$4:$B$224,"&lt;="&amp;DATE(2026,6,26),'Q1 Daily Log'!$C$4:$C$224,'Q1 Setup'!$C$12),"")</f>
        <v>0</v>
      </c>
      <c r="L42" s="29">
        <f>IFERROR(SUMIFS('Q1 Daily Log'!$N$4:$N$224,'Q1 Daily Log'!$B$4:$B$224,"&gt;="&amp;DATE(2026,6,22),'Q1 Daily Log'!$B$4:$B$224,"&lt;="&amp;DATE(2026,6,26),'Q1 Daily Log'!$C$4:$C$224,'Q1 Setup'!$C$12),"")</f>
        <v>0</v>
      </c>
      <c r="M42" s="56" t="str">
        <f>IFERROR(SUMIFS('Q1 Daily Log'!$N$4:$N$224,'Q1 Daily Log'!$B$4:$B$224,"&gt;="&amp;DATE(2026,6,22),'Q1 Daily Log'!$B$4:$B$224,"&lt;="&amp;DATE(2026,6,26),'Q1 Daily Log'!$C$4:$C$224,'Q1 Setup'!$C$12)/SUMIFS('Q1 Daily Log'!$O$4:$O$224,'Q1 Daily Log'!$B$4:$B$224,"&gt;="&amp;DATE(2026,6,22),'Q1 Daily Log'!$B$4:$B$224,"&lt;="&amp;DATE(2026,6,26),'Q1 Daily Log'!$C$4:$C$224,'Q1 Setup'!$C$12),"" )</f>
        <v/>
      </c>
    </row>
    <row r="43" spans="2:13" ht="18.75" customHeight="1" x14ac:dyDescent="0.2">
      <c r="B43" s="48" t="s">
        <v>77</v>
      </c>
      <c r="C43" s="49" t="str">
        <f>'Q1 Setup'!$C$13</f>
        <v>Rep 7</v>
      </c>
      <c r="D43" s="50" t="str">
        <f>IFERROR(AVERAGEIFS('Q1 Daily Log'!$E$4:$E$224,'Q1 Daily Log'!$B$4:$B$224,"&gt;="&amp;DATE(2026,6,22),'Q1 Daily Log'!$B$4:$B$224,"&lt;="&amp;DATE(2026,6,26),'Q1 Daily Log'!$C$4:$C$224,'Q1 Setup'!$C$13),"")</f>
        <v/>
      </c>
      <c r="E43" s="51" t="str">
        <f>IFERROR(AVERAGEIFS('Q1 Daily Log'!$H$4:$H$224,'Q1 Daily Log'!$B$4:$B$224,"&gt;="&amp;DATE(2026,6,22),'Q1 Daily Log'!$B$4:$B$224,"&lt;="&amp;DATE(2026,6,26),'Q1 Daily Log'!$C$4:$C$224,'Q1 Setup'!$C$13),"")</f>
        <v/>
      </c>
      <c r="F43" s="52" t="str">
        <f>IFERROR(AVERAGEIFS('Q1 Daily Log'!$I$4:$I$224,'Q1 Daily Log'!$B$4:$B$224,"&gt;="&amp;DATE(2026,6,22),'Q1 Daily Log'!$B$4:$B$224,"&lt;="&amp;DATE(2026,6,26),'Q1 Daily Log'!$C$4:$C$224,'Q1 Setup'!$C$13),"")</f>
        <v/>
      </c>
      <c r="G43" s="51" t="str">
        <f>IFERROR(AVERAGEIFS('Q1 Daily Log'!$K$4:$K$224,'Q1 Daily Log'!$B$4:$B$224,"&gt;="&amp;DATE(2026,6,22),'Q1 Daily Log'!$B$4:$B$224,"&lt;="&amp;DATE(2026,6,26),'Q1 Daily Log'!$C$4:$C$224,'Q1 Setup'!$C$13),"")</f>
        <v/>
      </c>
      <c r="H43" s="50">
        <f>IFERROR(SUMIFS('Q1 Daily Log'!$E$4:$E$224,'Q1 Daily Log'!$B$4:$B$224,"&gt;="&amp;DATE(2026,6,22),'Q1 Daily Log'!$B$4:$B$224,"&lt;="&amp;DATE(2026,6,26),'Q1 Daily Log'!$C$4:$C$224,'Q1 Setup'!$C$13),"")</f>
        <v>0</v>
      </c>
      <c r="I43" s="52">
        <f>IFERROR(SUMIFS('Q1 Daily Log'!$I$4:$I$224,'Q1 Daily Log'!$B$4:$B$224,"&gt;="&amp;DATE(2026,6,22),'Q1 Daily Log'!$B$4:$B$224,"&lt;="&amp;DATE(2026,6,26),'Q1 Daily Log'!$C$4:$C$224,'Q1 Setup'!$C$13),"")</f>
        <v>0</v>
      </c>
      <c r="J43" s="50">
        <f>IFERROR(SUMIFS('Q1 Daily Log'!$L$4:$L$224,'Q1 Daily Log'!$B$4:$B$224,"&gt;="&amp;DATE(2026,6,22),'Q1 Daily Log'!$B$4:$B$224,"&lt;="&amp;DATE(2026,6,26),'Q1 Daily Log'!$C$4:$C$224,'Q1 Setup'!$C$13),"")</f>
        <v>0</v>
      </c>
      <c r="K43" s="50">
        <f>IFERROR(SUMIFS('Q1 Daily Log'!$M$4:$M$224,'Q1 Daily Log'!$B$4:$B$224,"&gt;="&amp;DATE(2026,6,22),'Q1 Daily Log'!$B$4:$B$224,"&lt;="&amp;DATE(2026,6,26),'Q1 Daily Log'!$C$4:$C$224,'Q1 Setup'!$C$13),"")</f>
        <v>0</v>
      </c>
      <c r="L43" s="29">
        <f>IFERROR(SUMIFS('Q1 Daily Log'!$N$4:$N$224,'Q1 Daily Log'!$B$4:$B$224,"&gt;="&amp;DATE(2026,6,22),'Q1 Daily Log'!$B$4:$B$224,"&lt;="&amp;DATE(2026,6,26),'Q1 Daily Log'!$C$4:$C$224,'Q1 Setup'!$C$13),"")</f>
        <v>0</v>
      </c>
      <c r="M43" s="51" t="str">
        <f>IFERROR(SUMIFS('Q1 Daily Log'!$N$4:$N$224,'Q1 Daily Log'!$B$4:$B$224,"&gt;="&amp;DATE(2026,6,22),'Q1 Daily Log'!$B$4:$B$224,"&lt;="&amp;DATE(2026,6,26),'Q1 Daily Log'!$C$4:$C$224,'Q1 Setup'!$C$13)/SUMIFS('Q1 Daily Log'!$O$4:$O$224,'Q1 Daily Log'!$B$4:$B$224,"&gt;="&amp;DATE(2026,6,22),'Q1 Daily Log'!$B$4:$B$224,"&lt;="&amp;DATE(2026,6,26),'Q1 Daily Log'!$C$4:$C$224,'Q1 Setup'!$C$13),"" )</f>
        <v/>
      </c>
    </row>
    <row r="44" spans="2:13" ht="18.75" customHeight="1" x14ac:dyDescent="0.2">
      <c r="B44" s="53" t="s">
        <v>77</v>
      </c>
      <c r="C44" s="54" t="str">
        <f>'Q1 Setup'!$C$14</f>
        <v>Rep 8</v>
      </c>
      <c r="D44" s="55" t="str">
        <f>IFERROR(AVERAGEIFS('Q1 Daily Log'!$E$4:$E$224,'Q1 Daily Log'!$B$4:$B$224,"&gt;="&amp;DATE(2026,6,22),'Q1 Daily Log'!$B$4:$B$224,"&lt;="&amp;DATE(2026,6,26),'Q1 Daily Log'!$C$4:$C$224,'Q1 Setup'!$C$14),"")</f>
        <v/>
      </c>
      <c r="E44" s="56" t="str">
        <f>IFERROR(AVERAGEIFS('Q1 Daily Log'!$H$4:$H$224,'Q1 Daily Log'!$B$4:$B$224,"&gt;="&amp;DATE(2026,6,22),'Q1 Daily Log'!$B$4:$B$224,"&lt;="&amp;DATE(2026,6,26),'Q1 Daily Log'!$C$4:$C$224,'Q1 Setup'!$C$14),"")</f>
        <v/>
      </c>
      <c r="F44" s="57" t="str">
        <f>IFERROR(AVERAGEIFS('Q1 Daily Log'!$I$4:$I$224,'Q1 Daily Log'!$B$4:$B$224,"&gt;="&amp;DATE(2026,6,22),'Q1 Daily Log'!$B$4:$B$224,"&lt;="&amp;DATE(2026,6,26),'Q1 Daily Log'!$C$4:$C$224,'Q1 Setup'!$C$14),"")</f>
        <v/>
      </c>
      <c r="G44" s="56" t="str">
        <f>IFERROR(AVERAGEIFS('Q1 Daily Log'!$K$4:$K$224,'Q1 Daily Log'!$B$4:$B$224,"&gt;="&amp;DATE(2026,6,22),'Q1 Daily Log'!$B$4:$B$224,"&lt;="&amp;DATE(2026,6,26),'Q1 Daily Log'!$C$4:$C$224,'Q1 Setup'!$C$14),"")</f>
        <v/>
      </c>
      <c r="H44" s="55">
        <f>IFERROR(SUMIFS('Q1 Daily Log'!$E$4:$E$224,'Q1 Daily Log'!$B$4:$B$224,"&gt;="&amp;DATE(2026,6,22),'Q1 Daily Log'!$B$4:$B$224,"&lt;="&amp;DATE(2026,6,26),'Q1 Daily Log'!$C$4:$C$224,'Q1 Setup'!$C$14),"")</f>
        <v>0</v>
      </c>
      <c r="I44" s="57">
        <f>IFERROR(SUMIFS('Q1 Daily Log'!$I$4:$I$224,'Q1 Daily Log'!$B$4:$B$224,"&gt;="&amp;DATE(2026,6,22),'Q1 Daily Log'!$B$4:$B$224,"&lt;="&amp;DATE(2026,6,26),'Q1 Daily Log'!$C$4:$C$224,'Q1 Setup'!$C$14),"")</f>
        <v>0</v>
      </c>
      <c r="J44" s="55">
        <f>IFERROR(SUMIFS('Q1 Daily Log'!$L$4:$L$224,'Q1 Daily Log'!$B$4:$B$224,"&gt;="&amp;DATE(2026,6,22),'Q1 Daily Log'!$B$4:$B$224,"&lt;="&amp;DATE(2026,6,26),'Q1 Daily Log'!$C$4:$C$224,'Q1 Setup'!$C$14),"")</f>
        <v>0</v>
      </c>
      <c r="K44" s="55">
        <f>IFERROR(SUMIFS('Q1 Daily Log'!$M$4:$M$224,'Q1 Daily Log'!$B$4:$B$224,"&gt;="&amp;DATE(2026,6,22),'Q1 Daily Log'!$B$4:$B$224,"&lt;="&amp;DATE(2026,6,26),'Q1 Daily Log'!$C$4:$C$224,'Q1 Setup'!$C$14),"")</f>
        <v>0</v>
      </c>
      <c r="L44" s="29">
        <f>IFERROR(SUMIFS('Q1 Daily Log'!$N$4:$N$224,'Q1 Daily Log'!$B$4:$B$224,"&gt;="&amp;DATE(2026,6,22),'Q1 Daily Log'!$B$4:$B$224,"&lt;="&amp;DATE(2026,6,26),'Q1 Daily Log'!$C$4:$C$224,'Q1 Setup'!$C$14),"")</f>
        <v>0</v>
      </c>
      <c r="M44" s="56" t="str">
        <f>IFERROR(SUMIFS('Q1 Daily Log'!$N$4:$N$224,'Q1 Daily Log'!$B$4:$B$224,"&gt;="&amp;DATE(2026,6,22),'Q1 Daily Log'!$B$4:$B$224,"&lt;="&amp;DATE(2026,6,26),'Q1 Daily Log'!$C$4:$C$224,'Q1 Setup'!$C$14)/SUMIFS('Q1 Daily Log'!$O$4:$O$224,'Q1 Daily Log'!$B$4:$B$224,"&gt;="&amp;DATE(2026,6,22),'Q1 Daily Log'!$B$4:$B$224,"&lt;="&amp;DATE(2026,6,26),'Q1 Daily Log'!$C$4:$C$224,'Q1 Setup'!$C$14),"" )</f>
        <v/>
      </c>
    </row>
    <row r="45" spans="2:13" ht="18.75" customHeight="1" x14ac:dyDescent="0.2">
      <c r="B45" s="48" t="s">
        <v>77</v>
      </c>
      <c r="C45" s="49" t="str">
        <f>'Q1 Setup'!$C$15</f>
        <v>Rep 9</v>
      </c>
      <c r="D45" s="50" t="str">
        <f>IFERROR(AVERAGEIFS('Q1 Daily Log'!$E$4:$E$224,'Q1 Daily Log'!$B$4:$B$224,"&gt;="&amp;DATE(2026,6,22),'Q1 Daily Log'!$B$4:$B$224,"&lt;="&amp;DATE(2026,6,26),'Q1 Daily Log'!$C$4:$C$224,'Q1 Setup'!$C$15),"")</f>
        <v/>
      </c>
      <c r="E45" s="51" t="str">
        <f>IFERROR(AVERAGEIFS('Q1 Daily Log'!$H$4:$H$224,'Q1 Daily Log'!$B$4:$B$224,"&gt;="&amp;DATE(2026,6,22),'Q1 Daily Log'!$B$4:$B$224,"&lt;="&amp;DATE(2026,6,26),'Q1 Daily Log'!$C$4:$C$224,'Q1 Setup'!$C$15),"")</f>
        <v/>
      </c>
      <c r="F45" s="52" t="str">
        <f>IFERROR(AVERAGEIFS('Q1 Daily Log'!$I$4:$I$224,'Q1 Daily Log'!$B$4:$B$224,"&gt;="&amp;DATE(2026,6,22),'Q1 Daily Log'!$B$4:$B$224,"&lt;="&amp;DATE(2026,6,26),'Q1 Daily Log'!$C$4:$C$224,'Q1 Setup'!$C$15),"")</f>
        <v/>
      </c>
      <c r="G45" s="51" t="str">
        <f>IFERROR(AVERAGEIFS('Q1 Daily Log'!$K$4:$K$224,'Q1 Daily Log'!$B$4:$B$224,"&gt;="&amp;DATE(2026,6,22),'Q1 Daily Log'!$B$4:$B$224,"&lt;="&amp;DATE(2026,6,26),'Q1 Daily Log'!$C$4:$C$224,'Q1 Setup'!$C$15),"")</f>
        <v/>
      </c>
      <c r="H45" s="50">
        <f>IFERROR(SUMIFS('Q1 Daily Log'!$E$4:$E$224,'Q1 Daily Log'!$B$4:$B$224,"&gt;="&amp;DATE(2026,6,22),'Q1 Daily Log'!$B$4:$B$224,"&lt;="&amp;DATE(2026,6,26),'Q1 Daily Log'!$C$4:$C$224,'Q1 Setup'!$C$15),"")</f>
        <v>0</v>
      </c>
      <c r="I45" s="52">
        <f>IFERROR(SUMIFS('Q1 Daily Log'!$I$4:$I$224,'Q1 Daily Log'!$B$4:$B$224,"&gt;="&amp;DATE(2026,6,22),'Q1 Daily Log'!$B$4:$B$224,"&lt;="&amp;DATE(2026,6,26),'Q1 Daily Log'!$C$4:$C$224,'Q1 Setup'!$C$15),"")</f>
        <v>0</v>
      </c>
      <c r="J45" s="50">
        <f>IFERROR(SUMIFS('Q1 Daily Log'!$L$4:$L$224,'Q1 Daily Log'!$B$4:$B$224,"&gt;="&amp;DATE(2026,6,22),'Q1 Daily Log'!$B$4:$B$224,"&lt;="&amp;DATE(2026,6,26),'Q1 Daily Log'!$C$4:$C$224,'Q1 Setup'!$C$15),"")</f>
        <v>0</v>
      </c>
      <c r="K45" s="50">
        <f>IFERROR(SUMIFS('Q1 Daily Log'!$M$4:$M$224,'Q1 Daily Log'!$B$4:$B$224,"&gt;="&amp;DATE(2026,6,22),'Q1 Daily Log'!$B$4:$B$224,"&lt;="&amp;DATE(2026,6,26),'Q1 Daily Log'!$C$4:$C$224,'Q1 Setup'!$C$15),"")</f>
        <v>0</v>
      </c>
      <c r="L45" s="29">
        <f>IFERROR(SUMIFS('Q1 Daily Log'!$N$4:$N$224,'Q1 Daily Log'!$B$4:$B$224,"&gt;="&amp;DATE(2026,6,22),'Q1 Daily Log'!$B$4:$B$224,"&lt;="&amp;DATE(2026,6,26),'Q1 Daily Log'!$C$4:$C$224,'Q1 Setup'!$C$15),"")</f>
        <v>0</v>
      </c>
      <c r="M45" s="51" t="str">
        <f>IFERROR(SUMIFS('Q1 Daily Log'!$N$4:$N$224,'Q1 Daily Log'!$B$4:$B$224,"&gt;="&amp;DATE(2026,6,22),'Q1 Daily Log'!$B$4:$B$224,"&lt;="&amp;DATE(2026,6,26),'Q1 Daily Log'!$C$4:$C$224,'Q1 Setup'!$C$15)/SUMIFS('Q1 Daily Log'!$O$4:$O$224,'Q1 Daily Log'!$B$4:$B$224,"&gt;="&amp;DATE(2026,6,22),'Q1 Daily Log'!$B$4:$B$224,"&lt;="&amp;DATE(2026,6,26),'Q1 Daily Log'!$C$4:$C$224,'Q1 Setup'!$C$15),"" )</f>
        <v/>
      </c>
    </row>
    <row r="46" spans="2:13" ht="18.75" customHeight="1" x14ac:dyDescent="0.2">
      <c r="B46" s="53" t="s">
        <v>77</v>
      </c>
      <c r="C46" s="54" t="str">
        <f>'Q1 Setup'!$C$16</f>
        <v>Rep 10</v>
      </c>
      <c r="D46" s="55" t="str">
        <f>IFERROR(AVERAGEIFS('Q1 Daily Log'!$E$4:$E$224,'Q1 Daily Log'!$B$4:$B$224,"&gt;="&amp;DATE(2026,6,22),'Q1 Daily Log'!$B$4:$B$224,"&lt;="&amp;DATE(2026,6,26),'Q1 Daily Log'!$C$4:$C$224,'Q1 Setup'!$C$16),"")</f>
        <v/>
      </c>
      <c r="E46" s="56" t="str">
        <f>IFERROR(AVERAGEIFS('Q1 Daily Log'!$H$4:$H$224,'Q1 Daily Log'!$B$4:$B$224,"&gt;="&amp;DATE(2026,6,22),'Q1 Daily Log'!$B$4:$B$224,"&lt;="&amp;DATE(2026,6,26),'Q1 Daily Log'!$C$4:$C$224,'Q1 Setup'!$C$16),"")</f>
        <v/>
      </c>
      <c r="F46" s="57" t="str">
        <f>IFERROR(AVERAGEIFS('Q1 Daily Log'!$I$4:$I$224,'Q1 Daily Log'!$B$4:$B$224,"&gt;="&amp;DATE(2026,6,22),'Q1 Daily Log'!$B$4:$B$224,"&lt;="&amp;DATE(2026,6,26),'Q1 Daily Log'!$C$4:$C$224,'Q1 Setup'!$C$16),"")</f>
        <v/>
      </c>
      <c r="G46" s="56" t="str">
        <f>IFERROR(AVERAGEIFS('Q1 Daily Log'!$K$4:$K$224,'Q1 Daily Log'!$B$4:$B$224,"&gt;="&amp;DATE(2026,6,22),'Q1 Daily Log'!$B$4:$B$224,"&lt;="&amp;DATE(2026,6,26),'Q1 Daily Log'!$C$4:$C$224,'Q1 Setup'!$C$16),"")</f>
        <v/>
      </c>
      <c r="H46" s="55">
        <f>IFERROR(SUMIFS('Q1 Daily Log'!$E$4:$E$224,'Q1 Daily Log'!$B$4:$B$224,"&gt;="&amp;DATE(2026,6,22),'Q1 Daily Log'!$B$4:$B$224,"&lt;="&amp;DATE(2026,6,26),'Q1 Daily Log'!$C$4:$C$224,'Q1 Setup'!$C$16),"")</f>
        <v>0</v>
      </c>
      <c r="I46" s="57">
        <f>IFERROR(SUMIFS('Q1 Daily Log'!$I$4:$I$224,'Q1 Daily Log'!$B$4:$B$224,"&gt;="&amp;DATE(2026,6,22),'Q1 Daily Log'!$B$4:$B$224,"&lt;="&amp;DATE(2026,6,26),'Q1 Daily Log'!$C$4:$C$224,'Q1 Setup'!$C$16),"")</f>
        <v>0</v>
      </c>
      <c r="J46" s="55">
        <f>IFERROR(SUMIFS('Q1 Daily Log'!$L$4:$L$224,'Q1 Daily Log'!$B$4:$B$224,"&gt;="&amp;DATE(2026,6,22),'Q1 Daily Log'!$B$4:$B$224,"&lt;="&amp;DATE(2026,6,26),'Q1 Daily Log'!$C$4:$C$224,'Q1 Setup'!$C$16),"")</f>
        <v>0</v>
      </c>
      <c r="K46" s="55">
        <f>IFERROR(SUMIFS('Q1 Daily Log'!$M$4:$M$224,'Q1 Daily Log'!$B$4:$B$224,"&gt;="&amp;DATE(2026,6,22),'Q1 Daily Log'!$B$4:$B$224,"&lt;="&amp;DATE(2026,6,26),'Q1 Daily Log'!$C$4:$C$224,'Q1 Setup'!$C$16),"")</f>
        <v>0</v>
      </c>
      <c r="L46" s="29">
        <f>IFERROR(SUMIFS('Q1 Daily Log'!$N$4:$N$224,'Q1 Daily Log'!$B$4:$B$224,"&gt;="&amp;DATE(2026,6,22),'Q1 Daily Log'!$B$4:$B$224,"&lt;="&amp;DATE(2026,6,26),'Q1 Daily Log'!$C$4:$C$224,'Q1 Setup'!$C$16),"")</f>
        <v>0</v>
      </c>
      <c r="M46" s="56" t="str">
        <f>IFERROR(SUMIFS('Q1 Daily Log'!$N$4:$N$224,'Q1 Daily Log'!$B$4:$B$224,"&gt;="&amp;DATE(2026,6,22),'Q1 Daily Log'!$B$4:$B$224,"&lt;="&amp;DATE(2026,6,26),'Q1 Daily Log'!$C$4:$C$224,'Q1 Setup'!$C$16)/SUMIFS('Q1 Daily Log'!$O$4:$O$224,'Q1 Daily Log'!$B$4:$B$224,"&gt;="&amp;DATE(2026,6,22),'Q1 Daily Log'!$B$4:$B$224,"&lt;="&amp;DATE(2026,6,26),'Q1 Daily Log'!$C$4:$C$224,'Q1 Setup'!$C$16),"" )</f>
        <v/>
      </c>
    </row>
    <row r="47" spans="2:13" ht="18.75" customHeight="1" x14ac:dyDescent="0.2">
      <c r="B47" s="48" t="s">
        <v>77</v>
      </c>
      <c r="C47" s="49">
        <f>'Q1 Setup'!$C$17</f>
        <v>0</v>
      </c>
      <c r="D47" s="50" t="str">
        <f>IFERROR(AVERAGEIFS('Q1 Daily Log'!$E$4:$E$224,'Q1 Daily Log'!$B$4:$B$224,"&gt;="&amp;DATE(2026,6,22),'Q1 Daily Log'!$B$4:$B$224,"&lt;="&amp;DATE(2026,6,26),'Q1 Daily Log'!$C$4:$C$224,'Q1 Setup'!$C$17),"")</f>
        <v/>
      </c>
      <c r="E47" s="51" t="str">
        <f>IFERROR(AVERAGEIFS('Q1 Daily Log'!$H$4:$H$224,'Q1 Daily Log'!$B$4:$B$224,"&gt;="&amp;DATE(2026,6,22),'Q1 Daily Log'!$B$4:$B$224,"&lt;="&amp;DATE(2026,6,26),'Q1 Daily Log'!$C$4:$C$224,'Q1 Setup'!$C$17),"")</f>
        <v/>
      </c>
      <c r="F47" s="52" t="str">
        <f>IFERROR(AVERAGEIFS('Q1 Daily Log'!$I$4:$I$224,'Q1 Daily Log'!$B$4:$B$224,"&gt;="&amp;DATE(2026,6,22),'Q1 Daily Log'!$B$4:$B$224,"&lt;="&amp;DATE(2026,6,26),'Q1 Daily Log'!$C$4:$C$224,'Q1 Setup'!$C$17),"")</f>
        <v/>
      </c>
      <c r="G47" s="51" t="str">
        <f>IFERROR(AVERAGEIFS('Q1 Daily Log'!$K$4:$K$224,'Q1 Daily Log'!$B$4:$B$224,"&gt;="&amp;DATE(2026,6,22),'Q1 Daily Log'!$B$4:$B$224,"&lt;="&amp;DATE(2026,6,26),'Q1 Daily Log'!$C$4:$C$224,'Q1 Setup'!$C$17),"")</f>
        <v/>
      </c>
      <c r="H47" s="50">
        <f>IFERROR(SUMIFS('Q1 Daily Log'!$E$4:$E$224,'Q1 Daily Log'!$B$4:$B$224,"&gt;="&amp;DATE(2026,6,22),'Q1 Daily Log'!$B$4:$B$224,"&lt;="&amp;DATE(2026,6,26),'Q1 Daily Log'!$C$4:$C$224,'Q1 Setup'!$C$17),"")</f>
        <v>0</v>
      </c>
      <c r="I47" s="52">
        <f>IFERROR(SUMIFS('Q1 Daily Log'!$I$4:$I$224,'Q1 Daily Log'!$B$4:$B$224,"&gt;="&amp;DATE(2026,6,22),'Q1 Daily Log'!$B$4:$B$224,"&lt;="&amp;DATE(2026,6,26),'Q1 Daily Log'!$C$4:$C$224,'Q1 Setup'!$C$17),"")</f>
        <v>0</v>
      </c>
      <c r="J47" s="50">
        <f>IFERROR(SUMIFS('Q1 Daily Log'!$L$4:$L$224,'Q1 Daily Log'!$B$4:$B$224,"&gt;="&amp;DATE(2026,6,22),'Q1 Daily Log'!$B$4:$B$224,"&lt;="&amp;DATE(2026,6,26),'Q1 Daily Log'!$C$4:$C$224,'Q1 Setup'!$C$17),"")</f>
        <v>0</v>
      </c>
      <c r="K47" s="50">
        <f>IFERROR(SUMIFS('Q1 Daily Log'!$M$4:$M$224,'Q1 Daily Log'!$B$4:$B$224,"&gt;="&amp;DATE(2026,6,22),'Q1 Daily Log'!$B$4:$B$224,"&lt;="&amp;DATE(2026,6,26),'Q1 Daily Log'!$C$4:$C$224,'Q1 Setup'!$C$17),"")</f>
        <v>0</v>
      </c>
      <c r="L47" s="29">
        <f>IFERROR(SUMIFS('Q1 Daily Log'!$N$4:$N$224,'Q1 Daily Log'!$B$4:$B$224,"&gt;="&amp;DATE(2026,6,22),'Q1 Daily Log'!$B$4:$B$224,"&lt;="&amp;DATE(2026,6,26),'Q1 Daily Log'!$C$4:$C$224,'Q1 Setup'!$C$17),"")</f>
        <v>0</v>
      </c>
      <c r="M47" s="51" t="str">
        <f>IFERROR(SUMIFS('Q1 Daily Log'!$N$4:$N$224,'Q1 Daily Log'!$B$4:$B$224,"&gt;="&amp;DATE(2026,6,22),'Q1 Daily Log'!$B$4:$B$224,"&lt;="&amp;DATE(2026,6,26),'Q1 Daily Log'!$C$4:$C$224,'Q1 Setup'!$C$17)/SUMIFS('Q1 Daily Log'!$O$4:$O$224,'Q1 Daily Log'!$B$4:$B$224,"&gt;="&amp;DATE(2026,6,22),'Q1 Daily Log'!$B$4:$B$224,"&lt;="&amp;DATE(2026,6,26),'Q1 Daily Log'!$C$4:$C$224,'Q1 Setup'!$C$17),"" )</f>
        <v/>
      </c>
    </row>
    <row r="48" spans="2:13" ht="18.75" customHeight="1" x14ac:dyDescent="0.2">
      <c r="B48" s="53" t="s">
        <v>77</v>
      </c>
      <c r="C48" s="54">
        <f>'Q1 Setup'!$C$18</f>
        <v>0</v>
      </c>
      <c r="D48" s="55" t="str">
        <f>IFERROR(AVERAGEIFS('Q1 Daily Log'!$E$4:$E$224,'Q1 Daily Log'!$B$4:$B$224,"&gt;="&amp;DATE(2026,6,22),'Q1 Daily Log'!$B$4:$B$224,"&lt;="&amp;DATE(2026,6,26),'Q1 Daily Log'!$C$4:$C$224,'Q1 Setup'!$C$18),"")</f>
        <v/>
      </c>
      <c r="E48" s="56" t="str">
        <f>IFERROR(AVERAGEIFS('Q1 Daily Log'!$H$4:$H$224,'Q1 Daily Log'!$B$4:$B$224,"&gt;="&amp;DATE(2026,6,22),'Q1 Daily Log'!$B$4:$B$224,"&lt;="&amp;DATE(2026,6,26),'Q1 Daily Log'!$C$4:$C$224,'Q1 Setup'!$C$18),"")</f>
        <v/>
      </c>
      <c r="F48" s="57" t="str">
        <f>IFERROR(AVERAGEIFS('Q1 Daily Log'!$I$4:$I$224,'Q1 Daily Log'!$B$4:$B$224,"&gt;="&amp;DATE(2026,6,22),'Q1 Daily Log'!$B$4:$B$224,"&lt;="&amp;DATE(2026,6,26),'Q1 Daily Log'!$C$4:$C$224,'Q1 Setup'!$C$18),"")</f>
        <v/>
      </c>
      <c r="G48" s="56" t="str">
        <f>IFERROR(AVERAGEIFS('Q1 Daily Log'!$K$4:$K$224,'Q1 Daily Log'!$B$4:$B$224,"&gt;="&amp;DATE(2026,6,22),'Q1 Daily Log'!$B$4:$B$224,"&lt;="&amp;DATE(2026,6,26),'Q1 Daily Log'!$C$4:$C$224,'Q1 Setup'!$C$18),"")</f>
        <v/>
      </c>
      <c r="H48" s="55">
        <f>IFERROR(SUMIFS('Q1 Daily Log'!$E$4:$E$224,'Q1 Daily Log'!$B$4:$B$224,"&gt;="&amp;DATE(2026,6,22),'Q1 Daily Log'!$B$4:$B$224,"&lt;="&amp;DATE(2026,6,26),'Q1 Daily Log'!$C$4:$C$224,'Q1 Setup'!$C$18),"")</f>
        <v>0</v>
      </c>
      <c r="I48" s="57">
        <f>IFERROR(SUMIFS('Q1 Daily Log'!$I$4:$I$224,'Q1 Daily Log'!$B$4:$B$224,"&gt;="&amp;DATE(2026,6,22),'Q1 Daily Log'!$B$4:$B$224,"&lt;="&amp;DATE(2026,6,26),'Q1 Daily Log'!$C$4:$C$224,'Q1 Setup'!$C$18),"")</f>
        <v>0</v>
      </c>
      <c r="J48" s="55">
        <f>IFERROR(SUMIFS('Q1 Daily Log'!$L$4:$L$224,'Q1 Daily Log'!$B$4:$B$224,"&gt;="&amp;DATE(2026,6,22),'Q1 Daily Log'!$B$4:$B$224,"&lt;="&amp;DATE(2026,6,26),'Q1 Daily Log'!$C$4:$C$224,'Q1 Setup'!$C$18),"")</f>
        <v>0</v>
      </c>
      <c r="K48" s="55">
        <f>IFERROR(SUMIFS('Q1 Daily Log'!$M$4:$M$224,'Q1 Daily Log'!$B$4:$B$224,"&gt;="&amp;DATE(2026,6,22),'Q1 Daily Log'!$B$4:$B$224,"&lt;="&amp;DATE(2026,6,26),'Q1 Daily Log'!$C$4:$C$224,'Q1 Setup'!$C$18),"")</f>
        <v>0</v>
      </c>
      <c r="L48" s="29">
        <f>IFERROR(SUMIFS('Q1 Daily Log'!$N$4:$N$224,'Q1 Daily Log'!$B$4:$B$224,"&gt;="&amp;DATE(2026,6,22),'Q1 Daily Log'!$B$4:$B$224,"&lt;="&amp;DATE(2026,6,26),'Q1 Daily Log'!$C$4:$C$224,'Q1 Setup'!$C$18),"")</f>
        <v>0</v>
      </c>
      <c r="M48" s="56" t="str">
        <f>IFERROR(SUMIFS('Q1 Daily Log'!$N$4:$N$224,'Q1 Daily Log'!$B$4:$B$224,"&gt;="&amp;DATE(2026,6,22),'Q1 Daily Log'!$B$4:$B$224,"&lt;="&amp;DATE(2026,6,26),'Q1 Daily Log'!$C$4:$C$224,'Q1 Setup'!$C$18)/SUMIFS('Q1 Daily Log'!$O$4:$O$224,'Q1 Daily Log'!$B$4:$B$224,"&gt;="&amp;DATE(2026,6,22),'Q1 Daily Log'!$B$4:$B$224,"&lt;="&amp;DATE(2026,6,26),'Q1 Daily Log'!$C$4:$C$224,'Q1 Setup'!$C$18),"" )</f>
        <v/>
      </c>
    </row>
    <row r="49" spans="2:13" ht="18.75" customHeight="1" x14ac:dyDescent="0.2">
      <c r="B49" s="7" t="s">
        <v>78</v>
      </c>
      <c r="C49" s="7"/>
      <c r="D49" s="58" t="str">
        <f>IFERROR(AVERAGE(D37:D48),"")</f>
        <v/>
      </c>
      <c r="E49" s="59" t="str">
        <f>IFERROR(AVERAGE(E37:E48),"")</f>
        <v/>
      </c>
      <c r="F49" s="60" t="str">
        <f>IFERROR(AVERAGE(F37:F48),"")</f>
        <v/>
      </c>
      <c r="G49" s="59" t="str">
        <f>IFERROR(AVERAGE(G37:G48),"")</f>
        <v/>
      </c>
      <c r="H49" s="58">
        <f>IFERROR(SUM(H37:H48),"")</f>
        <v>0</v>
      </c>
      <c r="I49" s="61">
        <f>IFERROR(SUM(I37:I48),"")</f>
        <v>0</v>
      </c>
      <c r="J49" s="58">
        <f>IFERROR(SUM(J37:J48),"")</f>
        <v>0</v>
      </c>
      <c r="K49" s="58">
        <f>IFERROR(SUM(K37:K48),"")</f>
        <v>0</v>
      </c>
      <c r="L49" s="62">
        <f>IFERROR(SUM(L37:L48),"")</f>
        <v>0</v>
      </c>
      <c r="M49" s="59" t="str">
        <f>IFERROR(AVERAGE(M37:M48),"")</f>
        <v/>
      </c>
    </row>
    <row r="50" spans="2:13" ht="7.5" customHeight="1" x14ac:dyDescent="0.2"/>
    <row r="51" spans="2:13" ht="25.5" customHeight="1" x14ac:dyDescent="0.2">
      <c r="B51" s="8" t="s">
        <v>79</v>
      </c>
      <c r="C51" s="8"/>
      <c r="D51" s="45">
        <v>46202</v>
      </c>
      <c r="E51" s="45">
        <v>46203</v>
      </c>
      <c r="F51" s="46"/>
      <c r="G51" s="46"/>
      <c r="H51" s="46"/>
      <c r="I51" s="46"/>
      <c r="J51" s="46"/>
      <c r="K51" s="46"/>
      <c r="L51" s="46"/>
      <c r="M51" s="46"/>
    </row>
    <row r="52" spans="2:13" ht="36" customHeight="1" x14ac:dyDescent="0.2">
      <c r="B52" s="47" t="s">
        <v>60</v>
      </c>
      <c r="C52" s="47" t="s">
        <v>24</v>
      </c>
      <c r="D52" s="47" t="s">
        <v>61</v>
      </c>
      <c r="E52" s="47" t="s">
        <v>62</v>
      </c>
      <c r="F52" s="47" t="s">
        <v>63</v>
      </c>
      <c r="G52" s="47" t="s">
        <v>64</v>
      </c>
      <c r="H52" s="47" t="s">
        <v>65</v>
      </c>
      <c r="I52" s="47" t="s">
        <v>66</v>
      </c>
      <c r="J52" s="47" t="s">
        <v>67</v>
      </c>
      <c r="K52" s="47" t="s">
        <v>68</v>
      </c>
      <c r="L52" s="47" t="s">
        <v>69</v>
      </c>
      <c r="M52" s="47" t="s">
        <v>70</v>
      </c>
    </row>
    <row r="53" spans="2:13" ht="18.75" customHeight="1" x14ac:dyDescent="0.2">
      <c r="B53" s="48" t="s">
        <v>80</v>
      </c>
      <c r="C53" s="49" t="str">
        <f>'Q1 Setup'!$C$7</f>
        <v>Rep 1</v>
      </c>
      <c r="D53" s="50" t="str">
        <f>IFERROR(AVERAGEIFS('Q1 Daily Log'!$E$4:$E$224,'Q1 Daily Log'!$B$4:$B$224,"&gt;="&amp;DATE(2026,6,29),'Q1 Daily Log'!$B$4:$B$224,"&lt;="&amp;DATE(2026,6,30),'Q1 Daily Log'!$C$4:$C$224,'Q1 Setup'!$C$7),"")</f>
        <v/>
      </c>
      <c r="E53" s="51" t="str">
        <f>IFERROR(AVERAGEIFS('Q1 Daily Log'!$H$4:$H$224,'Q1 Daily Log'!$B$4:$B$224,"&gt;="&amp;DATE(2026,6,29),'Q1 Daily Log'!$B$4:$B$224,"&lt;="&amp;DATE(2026,6,30),'Q1 Daily Log'!$C$4:$C$224,'Q1 Setup'!$C$7),"")</f>
        <v/>
      </c>
      <c r="F53" s="52" t="str">
        <f>IFERROR(AVERAGEIFS('Q1 Daily Log'!$I$4:$I$224,'Q1 Daily Log'!$B$4:$B$224,"&gt;="&amp;DATE(2026,6,29),'Q1 Daily Log'!$B$4:$B$224,"&lt;="&amp;DATE(2026,6,30),'Q1 Daily Log'!$C$4:$C$224,'Q1 Setup'!$C$7),"")</f>
        <v/>
      </c>
      <c r="G53" s="51" t="str">
        <f>IFERROR(AVERAGEIFS('Q1 Daily Log'!$K$4:$K$224,'Q1 Daily Log'!$B$4:$B$224,"&gt;="&amp;DATE(2026,6,29),'Q1 Daily Log'!$B$4:$B$224,"&lt;="&amp;DATE(2026,6,30),'Q1 Daily Log'!$C$4:$C$224,'Q1 Setup'!$C$7),"")</f>
        <v/>
      </c>
      <c r="H53" s="50">
        <f>IFERROR(SUMIFS('Q1 Daily Log'!$E$4:$E$224,'Q1 Daily Log'!$B$4:$B$224,"&gt;="&amp;DATE(2026,6,29),'Q1 Daily Log'!$B$4:$B$224,"&lt;="&amp;DATE(2026,6,30),'Q1 Daily Log'!$C$4:$C$224,'Q1 Setup'!$C$7),"")</f>
        <v>0</v>
      </c>
      <c r="I53" s="52">
        <f>IFERROR(SUMIFS('Q1 Daily Log'!$I$4:$I$224,'Q1 Daily Log'!$B$4:$B$224,"&gt;="&amp;DATE(2026,6,29),'Q1 Daily Log'!$B$4:$B$224,"&lt;="&amp;DATE(2026,6,30),'Q1 Daily Log'!$C$4:$C$224,'Q1 Setup'!$C$7),"")</f>
        <v>0</v>
      </c>
      <c r="J53" s="50">
        <f>IFERROR(SUMIFS('Q1 Daily Log'!$L$4:$L$224,'Q1 Daily Log'!$B$4:$B$224,"&gt;="&amp;DATE(2026,6,29),'Q1 Daily Log'!$B$4:$B$224,"&lt;="&amp;DATE(2026,6,30),'Q1 Daily Log'!$C$4:$C$224,'Q1 Setup'!$C$7),"")</f>
        <v>0</v>
      </c>
      <c r="K53" s="50">
        <f>IFERROR(SUMIFS('Q1 Daily Log'!$M$4:$M$224,'Q1 Daily Log'!$B$4:$B$224,"&gt;="&amp;DATE(2026,6,29),'Q1 Daily Log'!$B$4:$B$224,"&lt;="&amp;DATE(2026,6,30),'Q1 Daily Log'!$C$4:$C$224,'Q1 Setup'!$C$7),"")</f>
        <v>0</v>
      </c>
      <c r="L53" s="29">
        <f>IFERROR(SUMIFS('Q1 Daily Log'!$N$4:$N$224,'Q1 Daily Log'!$B$4:$B$224,"&gt;="&amp;DATE(2026,6,29),'Q1 Daily Log'!$B$4:$B$224,"&lt;="&amp;DATE(2026,6,30),'Q1 Daily Log'!$C$4:$C$224,'Q1 Setup'!$C$7),"")</f>
        <v>0</v>
      </c>
      <c r="M53" s="51" t="str">
        <f>IFERROR(SUMIFS('Q1 Daily Log'!$N$4:$N$224,'Q1 Daily Log'!$B$4:$B$224,"&gt;="&amp;DATE(2026,6,29),'Q1 Daily Log'!$B$4:$B$224,"&lt;="&amp;DATE(2026,6,30),'Q1 Daily Log'!$C$4:$C$224,'Q1 Setup'!$C$7)/SUMIFS('Q1 Daily Log'!$O$4:$O$224,'Q1 Daily Log'!$B$4:$B$224,"&gt;="&amp;DATE(2026,6,29),'Q1 Daily Log'!$B$4:$B$224,"&lt;="&amp;DATE(2026,6,30),'Q1 Daily Log'!$C$4:$C$224,'Q1 Setup'!$C$7),"" )</f>
        <v/>
      </c>
    </row>
    <row r="54" spans="2:13" ht="18.75" customHeight="1" x14ac:dyDescent="0.2">
      <c r="B54" s="53" t="s">
        <v>80</v>
      </c>
      <c r="C54" s="54" t="str">
        <f>'Q1 Setup'!$C$8</f>
        <v>Rep 2</v>
      </c>
      <c r="D54" s="55" t="str">
        <f>IFERROR(AVERAGEIFS('Q1 Daily Log'!$E$4:$E$224,'Q1 Daily Log'!$B$4:$B$224,"&gt;="&amp;DATE(2026,6,29),'Q1 Daily Log'!$B$4:$B$224,"&lt;="&amp;DATE(2026,6,30),'Q1 Daily Log'!$C$4:$C$224,'Q1 Setup'!$C$8),"")</f>
        <v/>
      </c>
      <c r="E54" s="56" t="str">
        <f>IFERROR(AVERAGEIFS('Q1 Daily Log'!$H$4:$H$224,'Q1 Daily Log'!$B$4:$B$224,"&gt;="&amp;DATE(2026,6,29),'Q1 Daily Log'!$B$4:$B$224,"&lt;="&amp;DATE(2026,6,30),'Q1 Daily Log'!$C$4:$C$224,'Q1 Setup'!$C$8),"")</f>
        <v/>
      </c>
      <c r="F54" s="57" t="str">
        <f>IFERROR(AVERAGEIFS('Q1 Daily Log'!$I$4:$I$224,'Q1 Daily Log'!$B$4:$B$224,"&gt;="&amp;DATE(2026,6,29),'Q1 Daily Log'!$B$4:$B$224,"&lt;="&amp;DATE(2026,6,30),'Q1 Daily Log'!$C$4:$C$224,'Q1 Setup'!$C$8),"")</f>
        <v/>
      </c>
      <c r="G54" s="56" t="str">
        <f>IFERROR(AVERAGEIFS('Q1 Daily Log'!$K$4:$K$224,'Q1 Daily Log'!$B$4:$B$224,"&gt;="&amp;DATE(2026,6,29),'Q1 Daily Log'!$B$4:$B$224,"&lt;="&amp;DATE(2026,6,30),'Q1 Daily Log'!$C$4:$C$224,'Q1 Setup'!$C$8),"")</f>
        <v/>
      </c>
      <c r="H54" s="55">
        <f>IFERROR(SUMIFS('Q1 Daily Log'!$E$4:$E$224,'Q1 Daily Log'!$B$4:$B$224,"&gt;="&amp;DATE(2026,6,29),'Q1 Daily Log'!$B$4:$B$224,"&lt;="&amp;DATE(2026,6,30),'Q1 Daily Log'!$C$4:$C$224,'Q1 Setup'!$C$8),"")</f>
        <v>0</v>
      </c>
      <c r="I54" s="57">
        <f>IFERROR(SUMIFS('Q1 Daily Log'!$I$4:$I$224,'Q1 Daily Log'!$B$4:$B$224,"&gt;="&amp;DATE(2026,6,29),'Q1 Daily Log'!$B$4:$B$224,"&lt;="&amp;DATE(2026,6,30),'Q1 Daily Log'!$C$4:$C$224,'Q1 Setup'!$C$8),"")</f>
        <v>0</v>
      </c>
      <c r="J54" s="55">
        <f>IFERROR(SUMIFS('Q1 Daily Log'!$L$4:$L$224,'Q1 Daily Log'!$B$4:$B$224,"&gt;="&amp;DATE(2026,6,29),'Q1 Daily Log'!$B$4:$B$224,"&lt;="&amp;DATE(2026,6,30),'Q1 Daily Log'!$C$4:$C$224,'Q1 Setup'!$C$8),"")</f>
        <v>0</v>
      </c>
      <c r="K54" s="55">
        <f>IFERROR(SUMIFS('Q1 Daily Log'!$M$4:$M$224,'Q1 Daily Log'!$B$4:$B$224,"&gt;="&amp;DATE(2026,6,29),'Q1 Daily Log'!$B$4:$B$224,"&lt;="&amp;DATE(2026,6,30),'Q1 Daily Log'!$C$4:$C$224,'Q1 Setup'!$C$8),"")</f>
        <v>0</v>
      </c>
      <c r="L54" s="29">
        <f>IFERROR(SUMIFS('Q1 Daily Log'!$N$4:$N$224,'Q1 Daily Log'!$B$4:$B$224,"&gt;="&amp;DATE(2026,6,29),'Q1 Daily Log'!$B$4:$B$224,"&lt;="&amp;DATE(2026,6,30),'Q1 Daily Log'!$C$4:$C$224,'Q1 Setup'!$C$8),"")</f>
        <v>0</v>
      </c>
      <c r="M54" s="56" t="str">
        <f>IFERROR(SUMIFS('Q1 Daily Log'!$N$4:$N$224,'Q1 Daily Log'!$B$4:$B$224,"&gt;="&amp;DATE(2026,6,29),'Q1 Daily Log'!$B$4:$B$224,"&lt;="&amp;DATE(2026,6,30),'Q1 Daily Log'!$C$4:$C$224,'Q1 Setup'!$C$8)/SUMIFS('Q1 Daily Log'!$O$4:$O$224,'Q1 Daily Log'!$B$4:$B$224,"&gt;="&amp;DATE(2026,6,29),'Q1 Daily Log'!$B$4:$B$224,"&lt;="&amp;DATE(2026,6,30),'Q1 Daily Log'!$C$4:$C$224,'Q1 Setup'!$C$8),"" )</f>
        <v/>
      </c>
    </row>
    <row r="55" spans="2:13" ht="18.75" customHeight="1" x14ac:dyDescent="0.2">
      <c r="B55" s="48" t="s">
        <v>80</v>
      </c>
      <c r="C55" s="49" t="str">
        <f>'Q1 Setup'!$C$9</f>
        <v>Rep 3</v>
      </c>
      <c r="D55" s="50" t="str">
        <f>IFERROR(AVERAGEIFS('Q1 Daily Log'!$E$4:$E$224,'Q1 Daily Log'!$B$4:$B$224,"&gt;="&amp;DATE(2026,6,29),'Q1 Daily Log'!$B$4:$B$224,"&lt;="&amp;DATE(2026,6,30),'Q1 Daily Log'!$C$4:$C$224,'Q1 Setup'!$C$9),"")</f>
        <v/>
      </c>
      <c r="E55" s="51" t="str">
        <f>IFERROR(AVERAGEIFS('Q1 Daily Log'!$H$4:$H$224,'Q1 Daily Log'!$B$4:$B$224,"&gt;="&amp;DATE(2026,6,29),'Q1 Daily Log'!$B$4:$B$224,"&lt;="&amp;DATE(2026,6,30),'Q1 Daily Log'!$C$4:$C$224,'Q1 Setup'!$C$9),"")</f>
        <v/>
      </c>
      <c r="F55" s="52" t="str">
        <f>IFERROR(AVERAGEIFS('Q1 Daily Log'!$I$4:$I$224,'Q1 Daily Log'!$B$4:$B$224,"&gt;="&amp;DATE(2026,6,29),'Q1 Daily Log'!$B$4:$B$224,"&lt;="&amp;DATE(2026,6,30),'Q1 Daily Log'!$C$4:$C$224,'Q1 Setup'!$C$9),"")</f>
        <v/>
      </c>
      <c r="G55" s="51" t="str">
        <f>IFERROR(AVERAGEIFS('Q1 Daily Log'!$K$4:$K$224,'Q1 Daily Log'!$B$4:$B$224,"&gt;="&amp;DATE(2026,6,29),'Q1 Daily Log'!$B$4:$B$224,"&lt;="&amp;DATE(2026,6,30),'Q1 Daily Log'!$C$4:$C$224,'Q1 Setup'!$C$9),"")</f>
        <v/>
      </c>
      <c r="H55" s="50">
        <f>IFERROR(SUMIFS('Q1 Daily Log'!$E$4:$E$224,'Q1 Daily Log'!$B$4:$B$224,"&gt;="&amp;DATE(2026,6,29),'Q1 Daily Log'!$B$4:$B$224,"&lt;="&amp;DATE(2026,6,30),'Q1 Daily Log'!$C$4:$C$224,'Q1 Setup'!$C$9),"")</f>
        <v>0</v>
      </c>
      <c r="I55" s="52">
        <f>IFERROR(SUMIFS('Q1 Daily Log'!$I$4:$I$224,'Q1 Daily Log'!$B$4:$B$224,"&gt;="&amp;DATE(2026,6,29),'Q1 Daily Log'!$B$4:$B$224,"&lt;="&amp;DATE(2026,6,30),'Q1 Daily Log'!$C$4:$C$224,'Q1 Setup'!$C$9),"")</f>
        <v>0</v>
      </c>
      <c r="J55" s="50">
        <f>IFERROR(SUMIFS('Q1 Daily Log'!$L$4:$L$224,'Q1 Daily Log'!$B$4:$B$224,"&gt;="&amp;DATE(2026,6,29),'Q1 Daily Log'!$B$4:$B$224,"&lt;="&amp;DATE(2026,6,30),'Q1 Daily Log'!$C$4:$C$224,'Q1 Setup'!$C$9),"")</f>
        <v>0</v>
      </c>
      <c r="K55" s="50">
        <f>IFERROR(SUMIFS('Q1 Daily Log'!$M$4:$M$224,'Q1 Daily Log'!$B$4:$B$224,"&gt;="&amp;DATE(2026,6,29),'Q1 Daily Log'!$B$4:$B$224,"&lt;="&amp;DATE(2026,6,30),'Q1 Daily Log'!$C$4:$C$224,'Q1 Setup'!$C$9),"")</f>
        <v>0</v>
      </c>
      <c r="L55" s="29">
        <f>IFERROR(SUMIFS('Q1 Daily Log'!$N$4:$N$224,'Q1 Daily Log'!$B$4:$B$224,"&gt;="&amp;DATE(2026,6,29),'Q1 Daily Log'!$B$4:$B$224,"&lt;="&amp;DATE(2026,6,30),'Q1 Daily Log'!$C$4:$C$224,'Q1 Setup'!$C$9),"")</f>
        <v>0</v>
      </c>
      <c r="M55" s="51" t="str">
        <f>IFERROR(SUMIFS('Q1 Daily Log'!$N$4:$N$224,'Q1 Daily Log'!$B$4:$B$224,"&gt;="&amp;DATE(2026,6,29),'Q1 Daily Log'!$B$4:$B$224,"&lt;="&amp;DATE(2026,6,30),'Q1 Daily Log'!$C$4:$C$224,'Q1 Setup'!$C$9)/SUMIFS('Q1 Daily Log'!$O$4:$O$224,'Q1 Daily Log'!$B$4:$B$224,"&gt;="&amp;DATE(2026,6,29),'Q1 Daily Log'!$B$4:$B$224,"&lt;="&amp;DATE(2026,6,30),'Q1 Daily Log'!$C$4:$C$224,'Q1 Setup'!$C$9),"" )</f>
        <v/>
      </c>
    </row>
    <row r="56" spans="2:13" ht="18.75" customHeight="1" x14ac:dyDescent="0.2">
      <c r="B56" s="53" t="s">
        <v>80</v>
      </c>
      <c r="C56" s="54" t="str">
        <f>'Q1 Setup'!$C$10</f>
        <v>Rep 4</v>
      </c>
      <c r="D56" s="55" t="str">
        <f>IFERROR(AVERAGEIFS('Q1 Daily Log'!$E$4:$E$224,'Q1 Daily Log'!$B$4:$B$224,"&gt;="&amp;DATE(2026,6,29),'Q1 Daily Log'!$B$4:$B$224,"&lt;="&amp;DATE(2026,6,30),'Q1 Daily Log'!$C$4:$C$224,'Q1 Setup'!$C$10),"")</f>
        <v/>
      </c>
      <c r="E56" s="56" t="str">
        <f>IFERROR(AVERAGEIFS('Q1 Daily Log'!$H$4:$H$224,'Q1 Daily Log'!$B$4:$B$224,"&gt;="&amp;DATE(2026,6,29),'Q1 Daily Log'!$B$4:$B$224,"&lt;="&amp;DATE(2026,6,30),'Q1 Daily Log'!$C$4:$C$224,'Q1 Setup'!$C$10),"")</f>
        <v/>
      </c>
      <c r="F56" s="57" t="str">
        <f>IFERROR(AVERAGEIFS('Q1 Daily Log'!$I$4:$I$224,'Q1 Daily Log'!$B$4:$B$224,"&gt;="&amp;DATE(2026,6,29),'Q1 Daily Log'!$B$4:$B$224,"&lt;="&amp;DATE(2026,6,30),'Q1 Daily Log'!$C$4:$C$224,'Q1 Setup'!$C$10),"")</f>
        <v/>
      </c>
      <c r="G56" s="56" t="str">
        <f>IFERROR(AVERAGEIFS('Q1 Daily Log'!$K$4:$K$224,'Q1 Daily Log'!$B$4:$B$224,"&gt;="&amp;DATE(2026,6,29),'Q1 Daily Log'!$B$4:$B$224,"&lt;="&amp;DATE(2026,6,30),'Q1 Daily Log'!$C$4:$C$224,'Q1 Setup'!$C$10),"")</f>
        <v/>
      </c>
      <c r="H56" s="55">
        <f>IFERROR(SUMIFS('Q1 Daily Log'!$E$4:$E$224,'Q1 Daily Log'!$B$4:$B$224,"&gt;="&amp;DATE(2026,6,29),'Q1 Daily Log'!$B$4:$B$224,"&lt;="&amp;DATE(2026,6,30),'Q1 Daily Log'!$C$4:$C$224,'Q1 Setup'!$C$10),"")</f>
        <v>0</v>
      </c>
      <c r="I56" s="57">
        <f>IFERROR(SUMIFS('Q1 Daily Log'!$I$4:$I$224,'Q1 Daily Log'!$B$4:$B$224,"&gt;="&amp;DATE(2026,6,29),'Q1 Daily Log'!$B$4:$B$224,"&lt;="&amp;DATE(2026,6,30),'Q1 Daily Log'!$C$4:$C$224,'Q1 Setup'!$C$10),"")</f>
        <v>0</v>
      </c>
      <c r="J56" s="55">
        <f>IFERROR(SUMIFS('Q1 Daily Log'!$L$4:$L$224,'Q1 Daily Log'!$B$4:$B$224,"&gt;="&amp;DATE(2026,6,29),'Q1 Daily Log'!$B$4:$B$224,"&lt;="&amp;DATE(2026,6,30),'Q1 Daily Log'!$C$4:$C$224,'Q1 Setup'!$C$10),"")</f>
        <v>0</v>
      </c>
      <c r="K56" s="55">
        <f>IFERROR(SUMIFS('Q1 Daily Log'!$M$4:$M$224,'Q1 Daily Log'!$B$4:$B$224,"&gt;="&amp;DATE(2026,6,29),'Q1 Daily Log'!$B$4:$B$224,"&lt;="&amp;DATE(2026,6,30),'Q1 Daily Log'!$C$4:$C$224,'Q1 Setup'!$C$10),"")</f>
        <v>0</v>
      </c>
      <c r="L56" s="29">
        <f>IFERROR(SUMIFS('Q1 Daily Log'!$N$4:$N$224,'Q1 Daily Log'!$B$4:$B$224,"&gt;="&amp;DATE(2026,6,29),'Q1 Daily Log'!$B$4:$B$224,"&lt;="&amp;DATE(2026,6,30),'Q1 Daily Log'!$C$4:$C$224,'Q1 Setup'!$C$10),"")</f>
        <v>0</v>
      </c>
      <c r="M56" s="56" t="str">
        <f>IFERROR(SUMIFS('Q1 Daily Log'!$N$4:$N$224,'Q1 Daily Log'!$B$4:$B$224,"&gt;="&amp;DATE(2026,6,29),'Q1 Daily Log'!$B$4:$B$224,"&lt;="&amp;DATE(2026,6,30),'Q1 Daily Log'!$C$4:$C$224,'Q1 Setup'!$C$10)/SUMIFS('Q1 Daily Log'!$O$4:$O$224,'Q1 Daily Log'!$B$4:$B$224,"&gt;="&amp;DATE(2026,6,29),'Q1 Daily Log'!$B$4:$B$224,"&lt;="&amp;DATE(2026,6,30),'Q1 Daily Log'!$C$4:$C$224,'Q1 Setup'!$C$10),"" )</f>
        <v/>
      </c>
    </row>
    <row r="57" spans="2:13" ht="18.75" customHeight="1" x14ac:dyDescent="0.2">
      <c r="B57" s="48" t="s">
        <v>80</v>
      </c>
      <c r="C57" s="49" t="str">
        <f>'Q1 Setup'!$C$11</f>
        <v>Rep 5</v>
      </c>
      <c r="D57" s="50" t="str">
        <f>IFERROR(AVERAGEIFS('Q1 Daily Log'!$E$4:$E$224,'Q1 Daily Log'!$B$4:$B$224,"&gt;="&amp;DATE(2026,6,29),'Q1 Daily Log'!$B$4:$B$224,"&lt;="&amp;DATE(2026,6,30),'Q1 Daily Log'!$C$4:$C$224,'Q1 Setup'!$C$11),"")</f>
        <v/>
      </c>
      <c r="E57" s="51" t="str">
        <f>IFERROR(AVERAGEIFS('Q1 Daily Log'!$H$4:$H$224,'Q1 Daily Log'!$B$4:$B$224,"&gt;="&amp;DATE(2026,6,29),'Q1 Daily Log'!$B$4:$B$224,"&lt;="&amp;DATE(2026,6,30),'Q1 Daily Log'!$C$4:$C$224,'Q1 Setup'!$C$11),"")</f>
        <v/>
      </c>
      <c r="F57" s="52" t="str">
        <f>IFERROR(AVERAGEIFS('Q1 Daily Log'!$I$4:$I$224,'Q1 Daily Log'!$B$4:$B$224,"&gt;="&amp;DATE(2026,6,29),'Q1 Daily Log'!$B$4:$B$224,"&lt;="&amp;DATE(2026,6,30),'Q1 Daily Log'!$C$4:$C$224,'Q1 Setup'!$C$11),"")</f>
        <v/>
      </c>
      <c r="G57" s="51" t="str">
        <f>IFERROR(AVERAGEIFS('Q1 Daily Log'!$K$4:$K$224,'Q1 Daily Log'!$B$4:$B$224,"&gt;="&amp;DATE(2026,6,29),'Q1 Daily Log'!$B$4:$B$224,"&lt;="&amp;DATE(2026,6,30),'Q1 Daily Log'!$C$4:$C$224,'Q1 Setup'!$C$11),"")</f>
        <v/>
      </c>
      <c r="H57" s="50">
        <f>IFERROR(SUMIFS('Q1 Daily Log'!$E$4:$E$224,'Q1 Daily Log'!$B$4:$B$224,"&gt;="&amp;DATE(2026,6,29),'Q1 Daily Log'!$B$4:$B$224,"&lt;="&amp;DATE(2026,6,30),'Q1 Daily Log'!$C$4:$C$224,'Q1 Setup'!$C$11),"")</f>
        <v>0</v>
      </c>
      <c r="I57" s="52">
        <f>IFERROR(SUMIFS('Q1 Daily Log'!$I$4:$I$224,'Q1 Daily Log'!$B$4:$B$224,"&gt;="&amp;DATE(2026,6,29),'Q1 Daily Log'!$B$4:$B$224,"&lt;="&amp;DATE(2026,6,30),'Q1 Daily Log'!$C$4:$C$224,'Q1 Setup'!$C$11),"")</f>
        <v>0</v>
      </c>
      <c r="J57" s="50">
        <f>IFERROR(SUMIFS('Q1 Daily Log'!$L$4:$L$224,'Q1 Daily Log'!$B$4:$B$224,"&gt;="&amp;DATE(2026,6,29),'Q1 Daily Log'!$B$4:$B$224,"&lt;="&amp;DATE(2026,6,30),'Q1 Daily Log'!$C$4:$C$224,'Q1 Setup'!$C$11),"")</f>
        <v>0</v>
      </c>
      <c r="K57" s="50">
        <f>IFERROR(SUMIFS('Q1 Daily Log'!$M$4:$M$224,'Q1 Daily Log'!$B$4:$B$224,"&gt;="&amp;DATE(2026,6,29),'Q1 Daily Log'!$B$4:$B$224,"&lt;="&amp;DATE(2026,6,30),'Q1 Daily Log'!$C$4:$C$224,'Q1 Setup'!$C$11),"")</f>
        <v>0</v>
      </c>
      <c r="L57" s="29">
        <f>IFERROR(SUMIFS('Q1 Daily Log'!$N$4:$N$224,'Q1 Daily Log'!$B$4:$B$224,"&gt;="&amp;DATE(2026,6,29),'Q1 Daily Log'!$B$4:$B$224,"&lt;="&amp;DATE(2026,6,30),'Q1 Daily Log'!$C$4:$C$224,'Q1 Setup'!$C$11),"")</f>
        <v>0</v>
      </c>
      <c r="M57" s="51" t="str">
        <f>IFERROR(SUMIFS('Q1 Daily Log'!$N$4:$N$224,'Q1 Daily Log'!$B$4:$B$224,"&gt;="&amp;DATE(2026,6,29),'Q1 Daily Log'!$B$4:$B$224,"&lt;="&amp;DATE(2026,6,30),'Q1 Daily Log'!$C$4:$C$224,'Q1 Setup'!$C$11)/SUMIFS('Q1 Daily Log'!$O$4:$O$224,'Q1 Daily Log'!$B$4:$B$224,"&gt;="&amp;DATE(2026,6,29),'Q1 Daily Log'!$B$4:$B$224,"&lt;="&amp;DATE(2026,6,30),'Q1 Daily Log'!$C$4:$C$224,'Q1 Setup'!$C$11),"" )</f>
        <v/>
      </c>
    </row>
    <row r="58" spans="2:13" ht="18.75" customHeight="1" x14ac:dyDescent="0.2">
      <c r="B58" s="53" t="s">
        <v>80</v>
      </c>
      <c r="C58" s="54" t="str">
        <f>'Q1 Setup'!$C$12</f>
        <v>Rep 6</v>
      </c>
      <c r="D58" s="55" t="str">
        <f>IFERROR(AVERAGEIFS('Q1 Daily Log'!$E$4:$E$224,'Q1 Daily Log'!$B$4:$B$224,"&gt;="&amp;DATE(2026,6,29),'Q1 Daily Log'!$B$4:$B$224,"&lt;="&amp;DATE(2026,6,30),'Q1 Daily Log'!$C$4:$C$224,'Q1 Setup'!$C$12),"")</f>
        <v/>
      </c>
      <c r="E58" s="56" t="str">
        <f>IFERROR(AVERAGEIFS('Q1 Daily Log'!$H$4:$H$224,'Q1 Daily Log'!$B$4:$B$224,"&gt;="&amp;DATE(2026,6,29),'Q1 Daily Log'!$B$4:$B$224,"&lt;="&amp;DATE(2026,6,30),'Q1 Daily Log'!$C$4:$C$224,'Q1 Setup'!$C$12),"")</f>
        <v/>
      </c>
      <c r="F58" s="57" t="str">
        <f>IFERROR(AVERAGEIFS('Q1 Daily Log'!$I$4:$I$224,'Q1 Daily Log'!$B$4:$B$224,"&gt;="&amp;DATE(2026,6,29),'Q1 Daily Log'!$B$4:$B$224,"&lt;="&amp;DATE(2026,6,30),'Q1 Daily Log'!$C$4:$C$224,'Q1 Setup'!$C$12),"")</f>
        <v/>
      </c>
      <c r="G58" s="56" t="str">
        <f>IFERROR(AVERAGEIFS('Q1 Daily Log'!$K$4:$K$224,'Q1 Daily Log'!$B$4:$B$224,"&gt;="&amp;DATE(2026,6,29),'Q1 Daily Log'!$B$4:$B$224,"&lt;="&amp;DATE(2026,6,30),'Q1 Daily Log'!$C$4:$C$224,'Q1 Setup'!$C$12),"")</f>
        <v/>
      </c>
      <c r="H58" s="55">
        <f>IFERROR(SUMIFS('Q1 Daily Log'!$E$4:$E$224,'Q1 Daily Log'!$B$4:$B$224,"&gt;="&amp;DATE(2026,6,29),'Q1 Daily Log'!$B$4:$B$224,"&lt;="&amp;DATE(2026,6,30),'Q1 Daily Log'!$C$4:$C$224,'Q1 Setup'!$C$12),"")</f>
        <v>0</v>
      </c>
      <c r="I58" s="57">
        <f>IFERROR(SUMIFS('Q1 Daily Log'!$I$4:$I$224,'Q1 Daily Log'!$B$4:$B$224,"&gt;="&amp;DATE(2026,6,29),'Q1 Daily Log'!$B$4:$B$224,"&lt;="&amp;DATE(2026,6,30),'Q1 Daily Log'!$C$4:$C$224,'Q1 Setup'!$C$12),"")</f>
        <v>0</v>
      </c>
      <c r="J58" s="55">
        <f>IFERROR(SUMIFS('Q1 Daily Log'!$L$4:$L$224,'Q1 Daily Log'!$B$4:$B$224,"&gt;="&amp;DATE(2026,6,29),'Q1 Daily Log'!$B$4:$B$224,"&lt;="&amp;DATE(2026,6,30),'Q1 Daily Log'!$C$4:$C$224,'Q1 Setup'!$C$12),"")</f>
        <v>0</v>
      </c>
      <c r="K58" s="55">
        <f>IFERROR(SUMIFS('Q1 Daily Log'!$M$4:$M$224,'Q1 Daily Log'!$B$4:$B$224,"&gt;="&amp;DATE(2026,6,29),'Q1 Daily Log'!$B$4:$B$224,"&lt;="&amp;DATE(2026,6,30),'Q1 Daily Log'!$C$4:$C$224,'Q1 Setup'!$C$12),"")</f>
        <v>0</v>
      </c>
      <c r="L58" s="29">
        <f>IFERROR(SUMIFS('Q1 Daily Log'!$N$4:$N$224,'Q1 Daily Log'!$B$4:$B$224,"&gt;="&amp;DATE(2026,6,29),'Q1 Daily Log'!$B$4:$B$224,"&lt;="&amp;DATE(2026,6,30),'Q1 Daily Log'!$C$4:$C$224,'Q1 Setup'!$C$12),"")</f>
        <v>0</v>
      </c>
      <c r="M58" s="56" t="str">
        <f>IFERROR(SUMIFS('Q1 Daily Log'!$N$4:$N$224,'Q1 Daily Log'!$B$4:$B$224,"&gt;="&amp;DATE(2026,6,29),'Q1 Daily Log'!$B$4:$B$224,"&lt;="&amp;DATE(2026,6,30),'Q1 Daily Log'!$C$4:$C$224,'Q1 Setup'!$C$12)/SUMIFS('Q1 Daily Log'!$O$4:$O$224,'Q1 Daily Log'!$B$4:$B$224,"&gt;="&amp;DATE(2026,6,29),'Q1 Daily Log'!$B$4:$B$224,"&lt;="&amp;DATE(2026,6,30),'Q1 Daily Log'!$C$4:$C$224,'Q1 Setup'!$C$12),"" )</f>
        <v/>
      </c>
    </row>
    <row r="59" spans="2:13" ht="18.75" customHeight="1" x14ac:dyDescent="0.2">
      <c r="B59" s="48" t="s">
        <v>80</v>
      </c>
      <c r="C59" s="49" t="str">
        <f>'Q1 Setup'!$C$13</f>
        <v>Rep 7</v>
      </c>
      <c r="D59" s="50" t="str">
        <f>IFERROR(AVERAGEIFS('Q1 Daily Log'!$E$4:$E$224,'Q1 Daily Log'!$B$4:$B$224,"&gt;="&amp;DATE(2026,6,29),'Q1 Daily Log'!$B$4:$B$224,"&lt;="&amp;DATE(2026,6,30),'Q1 Daily Log'!$C$4:$C$224,'Q1 Setup'!$C$13),"")</f>
        <v/>
      </c>
      <c r="E59" s="51" t="str">
        <f>IFERROR(AVERAGEIFS('Q1 Daily Log'!$H$4:$H$224,'Q1 Daily Log'!$B$4:$B$224,"&gt;="&amp;DATE(2026,6,29),'Q1 Daily Log'!$B$4:$B$224,"&lt;="&amp;DATE(2026,6,30),'Q1 Daily Log'!$C$4:$C$224,'Q1 Setup'!$C$13),"")</f>
        <v/>
      </c>
      <c r="F59" s="52" t="str">
        <f>IFERROR(AVERAGEIFS('Q1 Daily Log'!$I$4:$I$224,'Q1 Daily Log'!$B$4:$B$224,"&gt;="&amp;DATE(2026,6,29),'Q1 Daily Log'!$B$4:$B$224,"&lt;="&amp;DATE(2026,6,30),'Q1 Daily Log'!$C$4:$C$224,'Q1 Setup'!$C$13),"")</f>
        <v/>
      </c>
      <c r="G59" s="51" t="str">
        <f>IFERROR(AVERAGEIFS('Q1 Daily Log'!$K$4:$K$224,'Q1 Daily Log'!$B$4:$B$224,"&gt;="&amp;DATE(2026,6,29),'Q1 Daily Log'!$B$4:$B$224,"&lt;="&amp;DATE(2026,6,30),'Q1 Daily Log'!$C$4:$C$224,'Q1 Setup'!$C$13),"")</f>
        <v/>
      </c>
      <c r="H59" s="50">
        <f>IFERROR(SUMIFS('Q1 Daily Log'!$E$4:$E$224,'Q1 Daily Log'!$B$4:$B$224,"&gt;="&amp;DATE(2026,6,29),'Q1 Daily Log'!$B$4:$B$224,"&lt;="&amp;DATE(2026,6,30),'Q1 Daily Log'!$C$4:$C$224,'Q1 Setup'!$C$13),"")</f>
        <v>0</v>
      </c>
      <c r="I59" s="52">
        <f>IFERROR(SUMIFS('Q1 Daily Log'!$I$4:$I$224,'Q1 Daily Log'!$B$4:$B$224,"&gt;="&amp;DATE(2026,6,29),'Q1 Daily Log'!$B$4:$B$224,"&lt;="&amp;DATE(2026,6,30),'Q1 Daily Log'!$C$4:$C$224,'Q1 Setup'!$C$13),"")</f>
        <v>0</v>
      </c>
      <c r="J59" s="50">
        <f>IFERROR(SUMIFS('Q1 Daily Log'!$L$4:$L$224,'Q1 Daily Log'!$B$4:$B$224,"&gt;="&amp;DATE(2026,6,29),'Q1 Daily Log'!$B$4:$B$224,"&lt;="&amp;DATE(2026,6,30),'Q1 Daily Log'!$C$4:$C$224,'Q1 Setup'!$C$13),"")</f>
        <v>0</v>
      </c>
      <c r="K59" s="50">
        <f>IFERROR(SUMIFS('Q1 Daily Log'!$M$4:$M$224,'Q1 Daily Log'!$B$4:$B$224,"&gt;="&amp;DATE(2026,6,29),'Q1 Daily Log'!$B$4:$B$224,"&lt;="&amp;DATE(2026,6,30),'Q1 Daily Log'!$C$4:$C$224,'Q1 Setup'!$C$13),"")</f>
        <v>0</v>
      </c>
      <c r="L59" s="29">
        <f>IFERROR(SUMIFS('Q1 Daily Log'!$N$4:$N$224,'Q1 Daily Log'!$B$4:$B$224,"&gt;="&amp;DATE(2026,6,29),'Q1 Daily Log'!$B$4:$B$224,"&lt;="&amp;DATE(2026,6,30),'Q1 Daily Log'!$C$4:$C$224,'Q1 Setup'!$C$13),"")</f>
        <v>0</v>
      </c>
      <c r="M59" s="51" t="str">
        <f>IFERROR(SUMIFS('Q1 Daily Log'!$N$4:$N$224,'Q1 Daily Log'!$B$4:$B$224,"&gt;="&amp;DATE(2026,6,29),'Q1 Daily Log'!$B$4:$B$224,"&lt;="&amp;DATE(2026,6,30),'Q1 Daily Log'!$C$4:$C$224,'Q1 Setup'!$C$13)/SUMIFS('Q1 Daily Log'!$O$4:$O$224,'Q1 Daily Log'!$B$4:$B$224,"&gt;="&amp;DATE(2026,6,29),'Q1 Daily Log'!$B$4:$B$224,"&lt;="&amp;DATE(2026,6,30),'Q1 Daily Log'!$C$4:$C$224,'Q1 Setup'!$C$13),"" )</f>
        <v/>
      </c>
    </row>
    <row r="60" spans="2:13" ht="18.75" customHeight="1" x14ac:dyDescent="0.2">
      <c r="B60" s="53" t="s">
        <v>80</v>
      </c>
      <c r="C60" s="54" t="str">
        <f>'Q1 Setup'!$C$14</f>
        <v>Rep 8</v>
      </c>
      <c r="D60" s="55" t="str">
        <f>IFERROR(AVERAGEIFS('Q1 Daily Log'!$E$4:$E$224,'Q1 Daily Log'!$B$4:$B$224,"&gt;="&amp;DATE(2026,6,29),'Q1 Daily Log'!$B$4:$B$224,"&lt;="&amp;DATE(2026,6,30),'Q1 Daily Log'!$C$4:$C$224,'Q1 Setup'!$C$14),"")</f>
        <v/>
      </c>
      <c r="E60" s="56" t="str">
        <f>IFERROR(AVERAGEIFS('Q1 Daily Log'!$H$4:$H$224,'Q1 Daily Log'!$B$4:$B$224,"&gt;="&amp;DATE(2026,6,29),'Q1 Daily Log'!$B$4:$B$224,"&lt;="&amp;DATE(2026,6,30),'Q1 Daily Log'!$C$4:$C$224,'Q1 Setup'!$C$14),"")</f>
        <v/>
      </c>
      <c r="F60" s="57" t="str">
        <f>IFERROR(AVERAGEIFS('Q1 Daily Log'!$I$4:$I$224,'Q1 Daily Log'!$B$4:$B$224,"&gt;="&amp;DATE(2026,6,29),'Q1 Daily Log'!$B$4:$B$224,"&lt;="&amp;DATE(2026,6,30),'Q1 Daily Log'!$C$4:$C$224,'Q1 Setup'!$C$14),"")</f>
        <v/>
      </c>
      <c r="G60" s="56" t="str">
        <f>IFERROR(AVERAGEIFS('Q1 Daily Log'!$K$4:$K$224,'Q1 Daily Log'!$B$4:$B$224,"&gt;="&amp;DATE(2026,6,29),'Q1 Daily Log'!$B$4:$B$224,"&lt;="&amp;DATE(2026,6,30),'Q1 Daily Log'!$C$4:$C$224,'Q1 Setup'!$C$14),"")</f>
        <v/>
      </c>
      <c r="H60" s="55">
        <f>IFERROR(SUMIFS('Q1 Daily Log'!$E$4:$E$224,'Q1 Daily Log'!$B$4:$B$224,"&gt;="&amp;DATE(2026,6,29),'Q1 Daily Log'!$B$4:$B$224,"&lt;="&amp;DATE(2026,6,30),'Q1 Daily Log'!$C$4:$C$224,'Q1 Setup'!$C$14),"")</f>
        <v>0</v>
      </c>
      <c r="I60" s="57">
        <f>IFERROR(SUMIFS('Q1 Daily Log'!$I$4:$I$224,'Q1 Daily Log'!$B$4:$B$224,"&gt;="&amp;DATE(2026,6,29),'Q1 Daily Log'!$B$4:$B$224,"&lt;="&amp;DATE(2026,6,30),'Q1 Daily Log'!$C$4:$C$224,'Q1 Setup'!$C$14),"")</f>
        <v>0</v>
      </c>
      <c r="J60" s="55">
        <f>IFERROR(SUMIFS('Q1 Daily Log'!$L$4:$L$224,'Q1 Daily Log'!$B$4:$B$224,"&gt;="&amp;DATE(2026,6,29),'Q1 Daily Log'!$B$4:$B$224,"&lt;="&amp;DATE(2026,6,30),'Q1 Daily Log'!$C$4:$C$224,'Q1 Setup'!$C$14),"")</f>
        <v>0</v>
      </c>
      <c r="K60" s="55">
        <f>IFERROR(SUMIFS('Q1 Daily Log'!$M$4:$M$224,'Q1 Daily Log'!$B$4:$B$224,"&gt;="&amp;DATE(2026,6,29),'Q1 Daily Log'!$B$4:$B$224,"&lt;="&amp;DATE(2026,6,30),'Q1 Daily Log'!$C$4:$C$224,'Q1 Setup'!$C$14),"")</f>
        <v>0</v>
      </c>
      <c r="L60" s="29">
        <f>IFERROR(SUMIFS('Q1 Daily Log'!$N$4:$N$224,'Q1 Daily Log'!$B$4:$B$224,"&gt;="&amp;DATE(2026,6,29),'Q1 Daily Log'!$B$4:$B$224,"&lt;="&amp;DATE(2026,6,30),'Q1 Daily Log'!$C$4:$C$224,'Q1 Setup'!$C$14),"")</f>
        <v>0</v>
      </c>
      <c r="M60" s="56" t="str">
        <f>IFERROR(SUMIFS('Q1 Daily Log'!$N$4:$N$224,'Q1 Daily Log'!$B$4:$B$224,"&gt;="&amp;DATE(2026,6,29),'Q1 Daily Log'!$B$4:$B$224,"&lt;="&amp;DATE(2026,6,30),'Q1 Daily Log'!$C$4:$C$224,'Q1 Setup'!$C$14)/SUMIFS('Q1 Daily Log'!$O$4:$O$224,'Q1 Daily Log'!$B$4:$B$224,"&gt;="&amp;DATE(2026,6,29),'Q1 Daily Log'!$B$4:$B$224,"&lt;="&amp;DATE(2026,6,30),'Q1 Daily Log'!$C$4:$C$224,'Q1 Setup'!$C$14),"" )</f>
        <v/>
      </c>
    </row>
    <row r="61" spans="2:13" ht="18.75" customHeight="1" x14ac:dyDescent="0.2">
      <c r="B61" s="48" t="s">
        <v>80</v>
      </c>
      <c r="C61" s="49" t="str">
        <f>'Q1 Setup'!$C$15</f>
        <v>Rep 9</v>
      </c>
      <c r="D61" s="50" t="str">
        <f>IFERROR(AVERAGEIFS('Q1 Daily Log'!$E$4:$E$224,'Q1 Daily Log'!$B$4:$B$224,"&gt;="&amp;DATE(2026,6,29),'Q1 Daily Log'!$B$4:$B$224,"&lt;="&amp;DATE(2026,6,30),'Q1 Daily Log'!$C$4:$C$224,'Q1 Setup'!$C$15),"")</f>
        <v/>
      </c>
      <c r="E61" s="51" t="str">
        <f>IFERROR(AVERAGEIFS('Q1 Daily Log'!$H$4:$H$224,'Q1 Daily Log'!$B$4:$B$224,"&gt;="&amp;DATE(2026,6,29),'Q1 Daily Log'!$B$4:$B$224,"&lt;="&amp;DATE(2026,6,30),'Q1 Daily Log'!$C$4:$C$224,'Q1 Setup'!$C$15),"")</f>
        <v/>
      </c>
      <c r="F61" s="52" t="str">
        <f>IFERROR(AVERAGEIFS('Q1 Daily Log'!$I$4:$I$224,'Q1 Daily Log'!$B$4:$B$224,"&gt;="&amp;DATE(2026,6,29),'Q1 Daily Log'!$B$4:$B$224,"&lt;="&amp;DATE(2026,6,30),'Q1 Daily Log'!$C$4:$C$224,'Q1 Setup'!$C$15),"")</f>
        <v/>
      </c>
      <c r="G61" s="51" t="str">
        <f>IFERROR(AVERAGEIFS('Q1 Daily Log'!$K$4:$K$224,'Q1 Daily Log'!$B$4:$B$224,"&gt;="&amp;DATE(2026,6,29),'Q1 Daily Log'!$B$4:$B$224,"&lt;="&amp;DATE(2026,6,30),'Q1 Daily Log'!$C$4:$C$224,'Q1 Setup'!$C$15),"")</f>
        <v/>
      </c>
      <c r="H61" s="50">
        <f>IFERROR(SUMIFS('Q1 Daily Log'!$E$4:$E$224,'Q1 Daily Log'!$B$4:$B$224,"&gt;="&amp;DATE(2026,6,29),'Q1 Daily Log'!$B$4:$B$224,"&lt;="&amp;DATE(2026,6,30),'Q1 Daily Log'!$C$4:$C$224,'Q1 Setup'!$C$15),"")</f>
        <v>0</v>
      </c>
      <c r="I61" s="52">
        <f>IFERROR(SUMIFS('Q1 Daily Log'!$I$4:$I$224,'Q1 Daily Log'!$B$4:$B$224,"&gt;="&amp;DATE(2026,6,29),'Q1 Daily Log'!$B$4:$B$224,"&lt;="&amp;DATE(2026,6,30),'Q1 Daily Log'!$C$4:$C$224,'Q1 Setup'!$C$15),"")</f>
        <v>0</v>
      </c>
      <c r="J61" s="50">
        <f>IFERROR(SUMIFS('Q1 Daily Log'!$L$4:$L$224,'Q1 Daily Log'!$B$4:$B$224,"&gt;="&amp;DATE(2026,6,29),'Q1 Daily Log'!$B$4:$B$224,"&lt;="&amp;DATE(2026,6,30),'Q1 Daily Log'!$C$4:$C$224,'Q1 Setup'!$C$15),"")</f>
        <v>0</v>
      </c>
      <c r="K61" s="50">
        <f>IFERROR(SUMIFS('Q1 Daily Log'!$M$4:$M$224,'Q1 Daily Log'!$B$4:$B$224,"&gt;="&amp;DATE(2026,6,29),'Q1 Daily Log'!$B$4:$B$224,"&lt;="&amp;DATE(2026,6,30),'Q1 Daily Log'!$C$4:$C$224,'Q1 Setup'!$C$15),"")</f>
        <v>0</v>
      </c>
      <c r="L61" s="29">
        <f>IFERROR(SUMIFS('Q1 Daily Log'!$N$4:$N$224,'Q1 Daily Log'!$B$4:$B$224,"&gt;="&amp;DATE(2026,6,29),'Q1 Daily Log'!$B$4:$B$224,"&lt;="&amp;DATE(2026,6,30),'Q1 Daily Log'!$C$4:$C$224,'Q1 Setup'!$C$15),"")</f>
        <v>0</v>
      </c>
      <c r="M61" s="51" t="str">
        <f>IFERROR(SUMIFS('Q1 Daily Log'!$N$4:$N$224,'Q1 Daily Log'!$B$4:$B$224,"&gt;="&amp;DATE(2026,6,29),'Q1 Daily Log'!$B$4:$B$224,"&lt;="&amp;DATE(2026,6,30),'Q1 Daily Log'!$C$4:$C$224,'Q1 Setup'!$C$15)/SUMIFS('Q1 Daily Log'!$O$4:$O$224,'Q1 Daily Log'!$B$4:$B$224,"&gt;="&amp;DATE(2026,6,29),'Q1 Daily Log'!$B$4:$B$224,"&lt;="&amp;DATE(2026,6,30),'Q1 Daily Log'!$C$4:$C$224,'Q1 Setup'!$C$15),"" )</f>
        <v/>
      </c>
    </row>
    <row r="62" spans="2:13" ht="18.75" customHeight="1" x14ac:dyDescent="0.2">
      <c r="B62" s="53" t="s">
        <v>80</v>
      </c>
      <c r="C62" s="54" t="str">
        <f>'Q1 Setup'!$C$16</f>
        <v>Rep 10</v>
      </c>
      <c r="D62" s="55" t="str">
        <f>IFERROR(AVERAGEIFS('Q1 Daily Log'!$E$4:$E$224,'Q1 Daily Log'!$B$4:$B$224,"&gt;="&amp;DATE(2026,6,29),'Q1 Daily Log'!$B$4:$B$224,"&lt;="&amp;DATE(2026,6,30),'Q1 Daily Log'!$C$4:$C$224,'Q1 Setup'!$C$16),"")</f>
        <v/>
      </c>
      <c r="E62" s="56" t="str">
        <f>IFERROR(AVERAGEIFS('Q1 Daily Log'!$H$4:$H$224,'Q1 Daily Log'!$B$4:$B$224,"&gt;="&amp;DATE(2026,6,29),'Q1 Daily Log'!$B$4:$B$224,"&lt;="&amp;DATE(2026,6,30),'Q1 Daily Log'!$C$4:$C$224,'Q1 Setup'!$C$16),"")</f>
        <v/>
      </c>
      <c r="F62" s="57" t="str">
        <f>IFERROR(AVERAGEIFS('Q1 Daily Log'!$I$4:$I$224,'Q1 Daily Log'!$B$4:$B$224,"&gt;="&amp;DATE(2026,6,29),'Q1 Daily Log'!$B$4:$B$224,"&lt;="&amp;DATE(2026,6,30),'Q1 Daily Log'!$C$4:$C$224,'Q1 Setup'!$C$16),"")</f>
        <v/>
      </c>
      <c r="G62" s="56" t="str">
        <f>IFERROR(AVERAGEIFS('Q1 Daily Log'!$K$4:$K$224,'Q1 Daily Log'!$B$4:$B$224,"&gt;="&amp;DATE(2026,6,29),'Q1 Daily Log'!$B$4:$B$224,"&lt;="&amp;DATE(2026,6,30),'Q1 Daily Log'!$C$4:$C$224,'Q1 Setup'!$C$16),"")</f>
        <v/>
      </c>
      <c r="H62" s="55">
        <f>IFERROR(SUMIFS('Q1 Daily Log'!$E$4:$E$224,'Q1 Daily Log'!$B$4:$B$224,"&gt;="&amp;DATE(2026,6,29),'Q1 Daily Log'!$B$4:$B$224,"&lt;="&amp;DATE(2026,6,30),'Q1 Daily Log'!$C$4:$C$224,'Q1 Setup'!$C$16),"")</f>
        <v>0</v>
      </c>
      <c r="I62" s="57">
        <f>IFERROR(SUMIFS('Q1 Daily Log'!$I$4:$I$224,'Q1 Daily Log'!$B$4:$B$224,"&gt;="&amp;DATE(2026,6,29),'Q1 Daily Log'!$B$4:$B$224,"&lt;="&amp;DATE(2026,6,30),'Q1 Daily Log'!$C$4:$C$224,'Q1 Setup'!$C$16),"")</f>
        <v>0</v>
      </c>
      <c r="J62" s="55">
        <f>IFERROR(SUMIFS('Q1 Daily Log'!$L$4:$L$224,'Q1 Daily Log'!$B$4:$B$224,"&gt;="&amp;DATE(2026,6,29),'Q1 Daily Log'!$B$4:$B$224,"&lt;="&amp;DATE(2026,6,30),'Q1 Daily Log'!$C$4:$C$224,'Q1 Setup'!$C$16),"")</f>
        <v>0</v>
      </c>
      <c r="K62" s="55">
        <f>IFERROR(SUMIFS('Q1 Daily Log'!$M$4:$M$224,'Q1 Daily Log'!$B$4:$B$224,"&gt;="&amp;DATE(2026,6,29),'Q1 Daily Log'!$B$4:$B$224,"&lt;="&amp;DATE(2026,6,30),'Q1 Daily Log'!$C$4:$C$224,'Q1 Setup'!$C$16),"")</f>
        <v>0</v>
      </c>
      <c r="L62" s="29">
        <f>IFERROR(SUMIFS('Q1 Daily Log'!$N$4:$N$224,'Q1 Daily Log'!$B$4:$B$224,"&gt;="&amp;DATE(2026,6,29),'Q1 Daily Log'!$B$4:$B$224,"&lt;="&amp;DATE(2026,6,30),'Q1 Daily Log'!$C$4:$C$224,'Q1 Setup'!$C$16),"")</f>
        <v>0</v>
      </c>
      <c r="M62" s="56" t="str">
        <f>IFERROR(SUMIFS('Q1 Daily Log'!$N$4:$N$224,'Q1 Daily Log'!$B$4:$B$224,"&gt;="&amp;DATE(2026,6,29),'Q1 Daily Log'!$B$4:$B$224,"&lt;="&amp;DATE(2026,6,30),'Q1 Daily Log'!$C$4:$C$224,'Q1 Setup'!$C$16)/SUMIFS('Q1 Daily Log'!$O$4:$O$224,'Q1 Daily Log'!$B$4:$B$224,"&gt;="&amp;DATE(2026,6,29),'Q1 Daily Log'!$B$4:$B$224,"&lt;="&amp;DATE(2026,6,30),'Q1 Daily Log'!$C$4:$C$224,'Q1 Setup'!$C$16),"" )</f>
        <v/>
      </c>
    </row>
    <row r="63" spans="2:13" ht="18.75" customHeight="1" x14ac:dyDescent="0.2">
      <c r="B63" s="48" t="s">
        <v>80</v>
      </c>
      <c r="C63" s="49">
        <f>'Q1 Setup'!$C$17</f>
        <v>0</v>
      </c>
      <c r="D63" s="50" t="str">
        <f>IFERROR(AVERAGEIFS('Q1 Daily Log'!$E$4:$E$224,'Q1 Daily Log'!$B$4:$B$224,"&gt;="&amp;DATE(2026,6,29),'Q1 Daily Log'!$B$4:$B$224,"&lt;="&amp;DATE(2026,6,30),'Q1 Daily Log'!$C$4:$C$224,'Q1 Setup'!$C$17),"")</f>
        <v/>
      </c>
      <c r="E63" s="51" t="str">
        <f>IFERROR(AVERAGEIFS('Q1 Daily Log'!$H$4:$H$224,'Q1 Daily Log'!$B$4:$B$224,"&gt;="&amp;DATE(2026,6,29),'Q1 Daily Log'!$B$4:$B$224,"&lt;="&amp;DATE(2026,6,30),'Q1 Daily Log'!$C$4:$C$224,'Q1 Setup'!$C$17),"")</f>
        <v/>
      </c>
      <c r="F63" s="52" t="str">
        <f>IFERROR(AVERAGEIFS('Q1 Daily Log'!$I$4:$I$224,'Q1 Daily Log'!$B$4:$B$224,"&gt;="&amp;DATE(2026,6,29),'Q1 Daily Log'!$B$4:$B$224,"&lt;="&amp;DATE(2026,6,30),'Q1 Daily Log'!$C$4:$C$224,'Q1 Setup'!$C$17),"")</f>
        <v/>
      </c>
      <c r="G63" s="51" t="str">
        <f>IFERROR(AVERAGEIFS('Q1 Daily Log'!$K$4:$K$224,'Q1 Daily Log'!$B$4:$B$224,"&gt;="&amp;DATE(2026,6,29),'Q1 Daily Log'!$B$4:$B$224,"&lt;="&amp;DATE(2026,6,30),'Q1 Daily Log'!$C$4:$C$224,'Q1 Setup'!$C$17),"")</f>
        <v/>
      </c>
      <c r="H63" s="50">
        <f>IFERROR(SUMIFS('Q1 Daily Log'!$E$4:$E$224,'Q1 Daily Log'!$B$4:$B$224,"&gt;="&amp;DATE(2026,6,29),'Q1 Daily Log'!$B$4:$B$224,"&lt;="&amp;DATE(2026,6,30),'Q1 Daily Log'!$C$4:$C$224,'Q1 Setup'!$C$17),"")</f>
        <v>0</v>
      </c>
      <c r="I63" s="52">
        <f>IFERROR(SUMIFS('Q1 Daily Log'!$I$4:$I$224,'Q1 Daily Log'!$B$4:$B$224,"&gt;="&amp;DATE(2026,6,29),'Q1 Daily Log'!$B$4:$B$224,"&lt;="&amp;DATE(2026,6,30),'Q1 Daily Log'!$C$4:$C$224,'Q1 Setup'!$C$17),"")</f>
        <v>0</v>
      </c>
      <c r="J63" s="50">
        <f>IFERROR(SUMIFS('Q1 Daily Log'!$L$4:$L$224,'Q1 Daily Log'!$B$4:$B$224,"&gt;="&amp;DATE(2026,6,29),'Q1 Daily Log'!$B$4:$B$224,"&lt;="&amp;DATE(2026,6,30),'Q1 Daily Log'!$C$4:$C$224,'Q1 Setup'!$C$17),"")</f>
        <v>0</v>
      </c>
      <c r="K63" s="50">
        <f>IFERROR(SUMIFS('Q1 Daily Log'!$M$4:$M$224,'Q1 Daily Log'!$B$4:$B$224,"&gt;="&amp;DATE(2026,6,29),'Q1 Daily Log'!$B$4:$B$224,"&lt;="&amp;DATE(2026,6,30),'Q1 Daily Log'!$C$4:$C$224,'Q1 Setup'!$C$17),"")</f>
        <v>0</v>
      </c>
      <c r="L63" s="29">
        <f>IFERROR(SUMIFS('Q1 Daily Log'!$N$4:$N$224,'Q1 Daily Log'!$B$4:$B$224,"&gt;="&amp;DATE(2026,6,29),'Q1 Daily Log'!$B$4:$B$224,"&lt;="&amp;DATE(2026,6,30),'Q1 Daily Log'!$C$4:$C$224,'Q1 Setup'!$C$17),"")</f>
        <v>0</v>
      </c>
      <c r="M63" s="51" t="str">
        <f>IFERROR(SUMIFS('Q1 Daily Log'!$N$4:$N$224,'Q1 Daily Log'!$B$4:$B$224,"&gt;="&amp;DATE(2026,6,29),'Q1 Daily Log'!$B$4:$B$224,"&lt;="&amp;DATE(2026,6,30),'Q1 Daily Log'!$C$4:$C$224,'Q1 Setup'!$C$17)/SUMIFS('Q1 Daily Log'!$O$4:$O$224,'Q1 Daily Log'!$B$4:$B$224,"&gt;="&amp;DATE(2026,6,29),'Q1 Daily Log'!$B$4:$B$224,"&lt;="&amp;DATE(2026,6,30),'Q1 Daily Log'!$C$4:$C$224,'Q1 Setup'!$C$17),"" )</f>
        <v/>
      </c>
    </row>
    <row r="64" spans="2:13" ht="18.75" customHeight="1" x14ac:dyDescent="0.2">
      <c r="B64" s="53" t="s">
        <v>80</v>
      </c>
      <c r="C64" s="54">
        <f>'Q1 Setup'!$C$18</f>
        <v>0</v>
      </c>
      <c r="D64" s="55" t="str">
        <f>IFERROR(AVERAGEIFS('Q1 Daily Log'!$E$4:$E$224,'Q1 Daily Log'!$B$4:$B$224,"&gt;="&amp;DATE(2026,6,29),'Q1 Daily Log'!$B$4:$B$224,"&lt;="&amp;DATE(2026,6,30),'Q1 Daily Log'!$C$4:$C$224,'Q1 Setup'!$C$18),"")</f>
        <v/>
      </c>
      <c r="E64" s="56" t="str">
        <f>IFERROR(AVERAGEIFS('Q1 Daily Log'!$H$4:$H$224,'Q1 Daily Log'!$B$4:$B$224,"&gt;="&amp;DATE(2026,6,29),'Q1 Daily Log'!$B$4:$B$224,"&lt;="&amp;DATE(2026,6,30),'Q1 Daily Log'!$C$4:$C$224,'Q1 Setup'!$C$18),"")</f>
        <v/>
      </c>
      <c r="F64" s="57" t="str">
        <f>IFERROR(AVERAGEIFS('Q1 Daily Log'!$I$4:$I$224,'Q1 Daily Log'!$B$4:$B$224,"&gt;="&amp;DATE(2026,6,29),'Q1 Daily Log'!$B$4:$B$224,"&lt;="&amp;DATE(2026,6,30),'Q1 Daily Log'!$C$4:$C$224,'Q1 Setup'!$C$18),"")</f>
        <v/>
      </c>
      <c r="G64" s="56" t="str">
        <f>IFERROR(AVERAGEIFS('Q1 Daily Log'!$K$4:$K$224,'Q1 Daily Log'!$B$4:$B$224,"&gt;="&amp;DATE(2026,6,29),'Q1 Daily Log'!$B$4:$B$224,"&lt;="&amp;DATE(2026,6,30),'Q1 Daily Log'!$C$4:$C$224,'Q1 Setup'!$C$18),"")</f>
        <v/>
      </c>
      <c r="H64" s="55">
        <f>IFERROR(SUMIFS('Q1 Daily Log'!$E$4:$E$224,'Q1 Daily Log'!$B$4:$B$224,"&gt;="&amp;DATE(2026,6,29),'Q1 Daily Log'!$B$4:$B$224,"&lt;="&amp;DATE(2026,6,30),'Q1 Daily Log'!$C$4:$C$224,'Q1 Setup'!$C$18),"")</f>
        <v>0</v>
      </c>
      <c r="I64" s="57">
        <f>IFERROR(SUMIFS('Q1 Daily Log'!$I$4:$I$224,'Q1 Daily Log'!$B$4:$B$224,"&gt;="&amp;DATE(2026,6,29),'Q1 Daily Log'!$B$4:$B$224,"&lt;="&amp;DATE(2026,6,30),'Q1 Daily Log'!$C$4:$C$224,'Q1 Setup'!$C$18),"")</f>
        <v>0</v>
      </c>
      <c r="J64" s="55">
        <f>IFERROR(SUMIFS('Q1 Daily Log'!$L$4:$L$224,'Q1 Daily Log'!$B$4:$B$224,"&gt;="&amp;DATE(2026,6,29),'Q1 Daily Log'!$B$4:$B$224,"&lt;="&amp;DATE(2026,6,30),'Q1 Daily Log'!$C$4:$C$224,'Q1 Setup'!$C$18),"")</f>
        <v>0</v>
      </c>
      <c r="K64" s="55">
        <f>IFERROR(SUMIFS('Q1 Daily Log'!$M$4:$M$224,'Q1 Daily Log'!$B$4:$B$224,"&gt;="&amp;DATE(2026,6,29),'Q1 Daily Log'!$B$4:$B$224,"&lt;="&amp;DATE(2026,6,30),'Q1 Daily Log'!$C$4:$C$224,'Q1 Setup'!$C$18),"")</f>
        <v>0</v>
      </c>
      <c r="L64" s="29">
        <f>IFERROR(SUMIFS('Q1 Daily Log'!$N$4:$N$224,'Q1 Daily Log'!$B$4:$B$224,"&gt;="&amp;DATE(2026,6,29),'Q1 Daily Log'!$B$4:$B$224,"&lt;="&amp;DATE(2026,6,30),'Q1 Daily Log'!$C$4:$C$224,'Q1 Setup'!$C$18),"")</f>
        <v>0</v>
      </c>
      <c r="M64" s="56" t="str">
        <f>IFERROR(SUMIFS('Q1 Daily Log'!$N$4:$N$224,'Q1 Daily Log'!$B$4:$B$224,"&gt;="&amp;DATE(2026,6,29),'Q1 Daily Log'!$B$4:$B$224,"&lt;="&amp;DATE(2026,6,30),'Q1 Daily Log'!$C$4:$C$224,'Q1 Setup'!$C$18)/SUMIFS('Q1 Daily Log'!$O$4:$O$224,'Q1 Daily Log'!$B$4:$B$224,"&gt;="&amp;DATE(2026,6,29),'Q1 Daily Log'!$B$4:$B$224,"&lt;="&amp;DATE(2026,6,30),'Q1 Daily Log'!$C$4:$C$224,'Q1 Setup'!$C$18),"" )</f>
        <v/>
      </c>
    </row>
    <row r="65" spans="2:13" ht="18.75" customHeight="1" x14ac:dyDescent="0.2">
      <c r="B65" s="7" t="s">
        <v>81</v>
      </c>
      <c r="C65" s="7"/>
      <c r="D65" s="58" t="str">
        <f>IFERROR(AVERAGE(D53:D64),"")</f>
        <v/>
      </c>
      <c r="E65" s="59" t="str">
        <f>IFERROR(AVERAGE(E53:E64),"")</f>
        <v/>
      </c>
      <c r="F65" s="60" t="str">
        <f>IFERROR(AVERAGE(F53:F64),"")</f>
        <v/>
      </c>
      <c r="G65" s="59" t="str">
        <f>IFERROR(AVERAGE(G53:G64),"")</f>
        <v/>
      </c>
      <c r="H65" s="58">
        <f>IFERROR(SUM(H53:H64),"")</f>
        <v>0</v>
      </c>
      <c r="I65" s="61">
        <f>IFERROR(SUM(I53:I64),"")</f>
        <v>0</v>
      </c>
      <c r="J65" s="58">
        <f>IFERROR(SUM(J53:J64),"")</f>
        <v>0</v>
      </c>
      <c r="K65" s="58">
        <f>IFERROR(SUM(K53:K64),"")</f>
        <v>0</v>
      </c>
      <c r="L65" s="62">
        <f>IFERROR(SUM(L53:L64),"")</f>
        <v>0</v>
      </c>
      <c r="M65" s="59" t="str">
        <f>IFERROR(AVERAGE(M53:M64),"")</f>
        <v/>
      </c>
    </row>
    <row r="66" spans="2:13" ht="7.5" customHeight="1" x14ac:dyDescent="0.2"/>
  </sheetData>
  <mergeCells count="10">
    <mergeCell ref="B33:C33"/>
    <mergeCell ref="B35:C35"/>
    <mergeCell ref="B49:C49"/>
    <mergeCell ref="B51:C51"/>
    <mergeCell ref="B65:C65"/>
    <mergeCell ref="B1:M1"/>
    <mergeCell ref="B2:M2"/>
    <mergeCell ref="B3:C3"/>
    <mergeCell ref="B17:C17"/>
    <mergeCell ref="B19:C19"/>
  </mergeCells>
  <conditionalFormatting sqref="M5:M16">
    <cfRule type="cellIs" dxfId="1928" priority="2" operator="lessThan">
      <formula>0.8</formula>
    </cfRule>
    <cfRule type="cellIs" dxfId="1927" priority="3" operator="between">
      <formula>0.8</formula>
      <formula>0.9999</formula>
    </cfRule>
    <cfRule type="cellIs" dxfId="1926" priority="4" operator="greaterThanOrEqual">
      <formula>1</formula>
    </cfRule>
  </conditionalFormatting>
  <conditionalFormatting sqref="M21:M32">
    <cfRule type="cellIs" dxfId="1925" priority="5" operator="lessThan">
      <formula>0.8</formula>
    </cfRule>
    <cfRule type="cellIs" dxfId="1924" priority="6" operator="between">
      <formula>0.8</formula>
      <formula>0.9999</formula>
    </cfRule>
    <cfRule type="cellIs" dxfId="1923" priority="7" operator="greaterThanOrEqual">
      <formula>1</formula>
    </cfRule>
  </conditionalFormatting>
  <conditionalFormatting sqref="M37:M48">
    <cfRule type="cellIs" dxfId="1922" priority="8" operator="lessThan">
      <formula>0.8</formula>
    </cfRule>
    <cfRule type="cellIs" dxfId="1921" priority="9" operator="between">
      <formula>0.8</formula>
      <formula>0.9999</formula>
    </cfRule>
    <cfRule type="cellIs" dxfId="1920" priority="10" operator="greaterThanOrEqual">
      <formula>1</formula>
    </cfRule>
  </conditionalFormatting>
  <conditionalFormatting sqref="M53:M64">
    <cfRule type="cellIs" dxfId="1919" priority="11" operator="lessThan">
      <formula>0.8</formula>
    </cfRule>
    <cfRule type="cellIs" dxfId="1918" priority="12" operator="between">
      <formula>0.8</formula>
      <formula>0.9999</formula>
    </cfRule>
    <cfRule type="cellIs" dxfId="1917" priority="13" operator="greaterThanOrEqual">
      <formula>1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F3864"/>
  </sheetPr>
  <dimension ref="B1:L50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16" sqref="O16"/>
    </sheetView>
  </sheetViews>
  <sheetFormatPr baseColWidth="10" defaultColWidth="8.6640625" defaultRowHeight="15" x14ac:dyDescent="0.2"/>
  <cols>
    <col min="1" max="1" width="3" customWidth="1"/>
    <col min="2" max="2" width="22" customWidth="1"/>
    <col min="3" max="3" width="16" customWidth="1"/>
    <col min="4" max="6" width="14" customWidth="1"/>
    <col min="7" max="10" width="13" customWidth="1"/>
    <col min="11" max="11" width="16" customWidth="1"/>
    <col min="12" max="12" width="13" customWidth="1"/>
  </cols>
  <sheetData>
    <row r="1" spans="2:12" ht="33.75" customHeight="1" x14ac:dyDescent="0.2">
      <c r="B1" s="14" t="s">
        <v>82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2" ht="15.75" customHeight="1" x14ac:dyDescent="0.2">
      <c r="B2" s="13" t="s">
        <v>83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ht="25.5" customHeight="1" x14ac:dyDescent="0.2">
      <c r="B3" s="6" t="s">
        <v>84</v>
      </c>
      <c r="C3" s="6"/>
      <c r="D3" s="45">
        <v>46174</v>
      </c>
      <c r="E3" s="45">
        <v>46203</v>
      </c>
      <c r="F3" s="46"/>
      <c r="G3" s="46"/>
      <c r="H3" s="46"/>
      <c r="I3" s="46"/>
      <c r="J3" s="46"/>
      <c r="K3" s="46"/>
      <c r="L3" s="46"/>
    </row>
    <row r="4" spans="2:12" ht="39.75" customHeight="1" x14ac:dyDescent="0.2">
      <c r="B4" s="47" t="s">
        <v>24</v>
      </c>
      <c r="C4" s="47" t="s">
        <v>85</v>
      </c>
      <c r="D4" s="47" t="s">
        <v>86</v>
      </c>
      <c r="E4" s="47" t="s">
        <v>87</v>
      </c>
      <c r="F4" s="47" t="s">
        <v>88</v>
      </c>
      <c r="G4" s="47" t="s">
        <v>89</v>
      </c>
      <c r="H4" s="47" t="s">
        <v>61</v>
      </c>
      <c r="I4" s="47" t="s">
        <v>63</v>
      </c>
      <c r="J4" s="47" t="s">
        <v>68</v>
      </c>
      <c r="K4" s="47" t="s">
        <v>90</v>
      </c>
      <c r="L4" s="47" t="s">
        <v>27</v>
      </c>
    </row>
    <row r="5" spans="2:12" ht="19.5" customHeight="1" x14ac:dyDescent="0.2">
      <c r="B5" s="49" t="str">
        <f>'Q1 Setup'!$C$7</f>
        <v>Rep 1</v>
      </c>
      <c r="C5" s="28">
        <f>'Q1 Setup'!$D$7</f>
        <v>0</v>
      </c>
      <c r="D5" s="29">
        <f ca="1">'Q1 Setup'!$H$7</f>
        <v>0</v>
      </c>
      <c r="E5" s="28">
        <f>IFERROR(SUMIFS('Q1 Daily Log'!$N$4:$N$224,'Q1 Daily Log'!$B$4:$B$224,"&gt;="&amp;DATE(2026,6,1),'Q1 Daily Log'!$B$4:$B$224,"&lt;="&amp;DATE(2026,6,30),'Q1 Daily Log'!$C$4:$C$224,'Q1 Setup'!$C$7),"")</f>
        <v>0</v>
      </c>
      <c r="F5" s="26">
        <v>0</v>
      </c>
      <c r="G5" s="51" t="str">
        <f>IFERROR(SUMIFS('Q1 Daily Log'!$N$4:$N$224,'Q1 Daily Log'!$B$4:$B$224,"&gt;="&amp;D3,'Q1 Daily Log'!$B$4:$B$224,"&lt;="&amp;E3,'Q1 Daily Log'!$C$4:$C$224,'Q1 Setup'!$C$7)/F5,"")</f>
        <v/>
      </c>
      <c r="H5" s="50" t="str">
        <f>IFERROR(AVERAGEIFS('Q1 Daily Log'!$E$4:$E$224,'Q1 Daily Log'!$B$4:$B$224,"&gt;="&amp;DATE(2026,6,1),'Q1 Daily Log'!$B$4:$B$224,"&lt;="&amp;DATE(2026,6,30),'Q1 Daily Log'!$C$4:$C$224,'Q1 Setup'!$C$7),"")</f>
        <v/>
      </c>
      <c r="I5" s="52" t="str">
        <f>IFERROR(AVERAGEIFS('Q1 Daily Log'!$I$4:$I$224,'Q1 Daily Log'!$B$4:$B$224,"&gt;="&amp;DATE(2026,6,1),'Q1 Daily Log'!$B$4:$B$224,"&lt;="&amp;DATE(2026,6,30),'Q1 Daily Log'!$C$4:$C$224,'Q1 Setup'!$C$7),"")</f>
        <v/>
      </c>
      <c r="J5" s="50">
        <f>IFERROR(SUMIFS('Q1 Daily Log'!$M$4:$M$224,'Q1 Daily Log'!$B$4:$B$224,"&gt;="&amp;DATE(2026,6,1),'Q1 Daily Log'!$B$4:$B$224,"&lt;="&amp;DATE(2026,6,30),'Q1 Daily Log'!$C$4:$C$224,'Q1 Setup'!$C$7),"")</f>
        <v>0</v>
      </c>
      <c r="K5" s="28">
        <f>'Q1 Setup'!$E$7</f>
        <v>0</v>
      </c>
      <c r="L5" s="28">
        <f>IFERROR('Q1 Setup'!$D$7-K5,"")</f>
        <v>0</v>
      </c>
    </row>
    <row r="6" spans="2:12" ht="19.5" customHeight="1" x14ac:dyDescent="0.2">
      <c r="B6" s="54" t="str">
        <f>'Q1 Setup'!$C$8</f>
        <v>Rep 2</v>
      </c>
      <c r="C6" s="27">
        <f>'Q1 Setup'!$D$8</f>
        <v>0</v>
      </c>
      <c r="D6" s="29">
        <f ca="1">'Q1 Setup'!$H$8</f>
        <v>0</v>
      </c>
      <c r="E6" s="27">
        <f>IFERROR(SUMIFS('Q1 Daily Log'!$N$4:$N$224,'Q1 Daily Log'!$B$4:$B$224,"&gt;="&amp;DATE(2026,6,1),'Q1 Daily Log'!$B$4:$B$224,"&lt;="&amp;DATE(2026,6,30),'Q1 Daily Log'!$C$4:$C$224,'Q1 Setup'!$C$8),"")</f>
        <v>0</v>
      </c>
      <c r="F6" s="26">
        <v>0</v>
      </c>
      <c r="G6" s="56" t="str">
        <f>IFERROR(SUMIFS('Q1 Daily Log'!$N$4:$N$224,'Q1 Daily Log'!$B$4:$B$224,"&gt;="&amp;D3,'Q1 Daily Log'!$B$4:$B$224,"&lt;="&amp;E3,'Q1 Daily Log'!$C$4:$C$224,'Q1 Setup'!$C$8)/F6,"")</f>
        <v/>
      </c>
      <c r="H6" s="55" t="str">
        <f>IFERROR(AVERAGEIFS('Q1 Daily Log'!$E$4:$E$224,'Q1 Daily Log'!$B$4:$B$224,"&gt;="&amp;DATE(2026,6,1),'Q1 Daily Log'!$B$4:$B$224,"&lt;="&amp;DATE(2026,6,30),'Q1 Daily Log'!$C$4:$C$224,'Q1 Setup'!$C$8),"")</f>
        <v/>
      </c>
      <c r="I6" s="57" t="str">
        <f>IFERROR(AVERAGEIFS('Q1 Daily Log'!$I$4:$I$224,'Q1 Daily Log'!$B$4:$B$224,"&gt;="&amp;DATE(2026,6,1),'Q1 Daily Log'!$B$4:$B$224,"&lt;="&amp;DATE(2026,6,30),'Q1 Daily Log'!$C$4:$C$224,'Q1 Setup'!$C$8),"")</f>
        <v/>
      </c>
      <c r="J6" s="55">
        <f>IFERROR(SUMIFS('Q1 Daily Log'!$M$4:$M$224,'Q1 Daily Log'!$B$4:$B$224,"&gt;="&amp;DATE(2026,6,1),'Q1 Daily Log'!$B$4:$B$224,"&lt;="&amp;DATE(2026,6,30),'Q1 Daily Log'!$C$4:$C$224,'Q1 Setup'!$C$8),"")</f>
        <v>0</v>
      </c>
      <c r="K6" s="27">
        <f>'Q1 Setup'!$E$8</f>
        <v>0</v>
      </c>
      <c r="L6" s="27">
        <f>IFERROR('Q1 Setup'!$D$8-K6,"")</f>
        <v>0</v>
      </c>
    </row>
    <row r="7" spans="2:12" ht="19.5" customHeight="1" x14ac:dyDescent="0.2">
      <c r="B7" s="49" t="str">
        <f>'Q1 Setup'!$C$9</f>
        <v>Rep 3</v>
      </c>
      <c r="C7" s="28">
        <f>'Q1 Setup'!$D$9</f>
        <v>0</v>
      </c>
      <c r="D7" s="29">
        <f ca="1">'Q1 Setup'!$H$9</f>
        <v>0</v>
      </c>
      <c r="E7" s="28">
        <f>IFERROR(SUMIFS('Q1 Daily Log'!$N$4:$N$224,'Q1 Daily Log'!$B$4:$B$224,"&gt;="&amp;DATE(2026,6,1),'Q1 Daily Log'!$B$4:$B$224,"&lt;="&amp;DATE(2026,6,30),'Q1 Daily Log'!$C$4:$C$224,'Q1 Setup'!$C$9),"")</f>
        <v>0</v>
      </c>
      <c r="F7" s="26">
        <v>0</v>
      </c>
      <c r="G7" s="51" t="str">
        <f>IFERROR(SUMIFS('Q1 Daily Log'!$N$4:$N$224,'Q1 Daily Log'!$B$4:$B$224,"&gt;="&amp;D3,'Q1 Daily Log'!$B$4:$B$224,"&lt;="&amp;E3,'Q1 Daily Log'!$C$4:$C$224,'Q1 Setup'!$C$9)/F7,"")</f>
        <v/>
      </c>
      <c r="H7" s="50" t="str">
        <f>IFERROR(AVERAGEIFS('Q1 Daily Log'!$E$4:$E$224,'Q1 Daily Log'!$B$4:$B$224,"&gt;="&amp;DATE(2026,6,1),'Q1 Daily Log'!$B$4:$B$224,"&lt;="&amp;DATE(2026,6,30),'Q1 Daily Log'!$C$4:$C$224,'Q1 Setup'!$C$9),"")</f>
        <v/>
      </c>
      <c r="I7" s="52" t="str">
        <f>IFERROR(AVERAGEIFS('Q1 Daily Log'!$I$4:$I$224,'Q1 Daily Log'!$B$4:$B$224,"&gt;="&amp;DATE(2026,6,1),'Q1 Daily Log'!$B$4:$B$224,"&lt;="&amp;DATE(2026,6,30),'Q1 Daily Log'!$C$4:$C$224,'Q1 Setup'!$C$9),"")</f>
        <v/>
      </c>
      <c r="J7" s="50">
        <f>IFERROR(SUMIFS('Q1 Daily Log'!$M$4:$M$224,'Q1 Daily Log'!$B$4:$B$224,"&gt;="&amp;DATE(2026,6,1),'Q1 Daily Log'!$B$4:$B$224,"&lt;="&amp;DATE(2026,6,30),'Q1 Daily Log'!$C$4:$C$224,'Q1 Setup'!$C$9),"")</f>
        <v>0</v>
      </c>
      <c r="K7" s="28">
        <f>'Q1 Setup'!$E$9</f>
        <v>0</v>
      </c>
      <c r="L7" s="28">
        <f>IFERROR('Q1 Setup'!$D$9-K7,"")</f>
        <v>0</v>
      </c>
    </row>
    <row r="8" spans="2:12" ht="19.5" customHeight="1" x14ac:dyDescent="0.2">
      <c r="B8" s="54" t="str">
        <f>'Q1 Setup'!$C$10</f>
        <v>Rep 4</v>
      </c>
      <c r="C8" s="27">
        <f>'Q1 Setup'!$D$10</f>
        <v>0</v>
      </c>
      <c r="D8" s="29">
        <f ca="1">'Q1 Setup'!$H$10</f>
        <v>0</v>
      </c>
      <c r="E8" s="27">
        <f>IFERROR(SUMIFS('Q1 Daily Log'!$N$4:$N$224,'Q1 Daily Log'!$B$4:$B$224,"&gt;="&amp;DATE(2026,6,1),'Q1 Daily Log'!$B$4:$B$224,"&lt;="&amp;DATE(2026,6,30),'Q1 Daily Log'!$C$4:$C$224,'Q1 Setup'!$C$10),"")</f>
        <v>0</v>
      </c>
      <c r="F8" s="26">
        <v>0</v>
      </c>
      <c r="G8" s="56" t="str">
        <f>IFERROR(SUMIFS('Q1 Daily Log'!$N$4:$N$224,'Q1 Daily Log'!$B$4:$B$224,"&gt;="&amp;D3,'Q1 Daily Log'!$B$4:$B$224,"&lt;="&amp;E3,'Q1 Daily Log'!$C$4:$C$224,'Q1 Setup'!$C$10)/F8,"")</f>
        <v/>
      </c>
      <c r="H8" s="55" t="str">
        <f>IFERROR(AVERAGEIFS('Q1 Daily Log'!$E$4:$E$224,'Q1 Daily Log'!$B$4:$B$224,"&gt;="&amp;DATE(2026,6,1),'Q1 Daily Log'!$B$4:$B$224,"&lt;="&amp;DATE(2026,6,30),'Q1 Daily Log'!$C$4:$C$224,'Q1 Setup'!$C$10),"")</f>
        <v/>
      </c>
      <c r="I8" s="57" t="str">
        <f>IFERROR(AVERAGEIFS('Q1 Daily Log'!$I$4:$I$224,'Q1 Daily Log'!$B$4:$B$224,"&gt;="&amp;DATE(2026,6,1),'Q1 Daily Log'!$B$4:$B$224,"&lt;="&amp;DATE(2026,6,30),'Q1 Daily Log'!$C$4:$C$224,'Q1 Setup'!$C$10),"")</f>
        <v/>
      </c>
      <c r="J8" s="55">
        <f>IFERROR(SUMIFS('Q1 Daily Log'!$M$4:$M$224,'Q1 Daily Log'!$B$4:$B$224,"&gt;="&amp;DATE(2026,6,1),'Q1 Daily Log'!$B$4:$B$224,"&lt;="&amp;DATE(2026,6,30),'Q1 Daily Log'!$C$4:$C$224,'Q1 Setup'!$C$10),"")</f>
        <v>0</v>
      </c>
      <c r="K8" s="27">
        <f>'Q1 Setup'!$E$10</f>
        <v>0</v>
      </c>
      <c r="L8" s="27">
        <f>IFERROR('Q1 Setup'!$D$10-K8,"")</f>
        <v>0</v>
      </c>
    </row>
    <row r="9" spans="2:12" ht="19.5" customHeight="1" x14ac:dyDescent="0.2">
      <c r="B9" s="49" t="str">
        <f>'Q1 Setup'!$C$11</f>
        <v>Rep 5</v>
      </c>
      <c r="C9" s="28">
        <f>'Q1 Setup'!$D$11</f>
        <v>0</v>
      </c>
      <c r="D9" s="29">
        <f ca="1">'Q1 Setup'!$H$11</f>
        <v>0</v>
      </c>
      <c r="E9" s="28">
        <f>IFERROR(SUMIFS('Q1 Daily Log'!$N$4:$N$224,'Q1 Daily Log'!$B$4:$B$224,"&gt;="&amp;DATE(2026,6,1),'Q1 Daily Log'!$B$4:$B$224,"&lt;="&amp;DATE(2026,6,30),'Q1 Daily Log'!$C$4:$C$224,'Q1 Setup'!$C$11),"")</f>
        <v>0</v>
      </c>
      <c r="F9" s="26">
        <v>0</v>
      </c>
      <c r="G9" s="51" t="str">
        <f>IFERROR(SUMIFS('Q1 Daily Log'!$N$4:$N$224,'Q1 Daily Log'!$B$4:$B$224,"&gt;="&amp;D3,'Q1 Daily Log'!$B$4:$B$224,"&lt;="&amp;E3,'Q1 Daily Log'!$C$4:$C$224,'Q1 Setup'!$C$11)/F9,"")</f>
        <v/>
      </c>
      <c r="H9" s="50" t="str">
        <f>IFERROR(AVERAGEIFS('Q1 Daily Log'!$E$4:$E$224,'Q1 Daily Log'!$B$4:$B$224,"&gt;="&amp;DATE(2026,6,1),'Q1 Daily Log'!$B$4:$B$224,"&lt;="&amp;DATE(2026,6,30),'Q1 Daily Log'!$C$4:$C$224,'Q1 Setup'!$C$11),"")</f>
        <v/>
      </c>
      <c r="I9" s="52" t="str">
        <f>IFERROR(AVERAGEIFS('Q1 Daily Log'!$I$4:$I$224,'Q1 Daily Log'!$B$4:$B$224,"&gt;="&amp;DATE(2026,6,1),'Q1 Daily Log'!$B$4:$B$224,"&lt;="&amp;DATE(2026,6,30),'Q1 Daily Log'!$C$4:$C$224,'Q1 Setup'!$C$11),"")</f>
        <v/>
      </c>
      <c r="J9" s="50">
        <f>IFERROR(SUMIFS('Q1 Daily Log'!$M$4:$M$224,'Q1 Daily Log'!$B$4:$B$224,"&gt;="&amp;DATE(2026,6,1),'Q1 Daily Log'!$B$4:$B$224,"&lt;="&amp;DATE(2026,6,30),'Q1 Daily Log'!$C$4:$C$224,'Q1 Setup'!$C$11),"")</f>
        <v>0</v>
      </c>
      <c r="K9" s="28">
        <f>'Q1 Setup'!$E$11</f>
        <v>0</v>
      </c>
      <c r="L9" s="28">
        <f>IFERROR('Q1 Setup'!$D$11-K9,"")</f>
        <v>0</v>
      </c>
    </row>
    <row r="10" spans="2:12" ht="19.5" customHeight="1" x14ac:dyDescent="0.2">
      <c r="B10" s="54" t="str">
        <f>'Q1 Setup'!$C$12</f>
        <v>Rep 6</v>
      </c>
      <c r="C10" s="27">
        <f>'Q1 Setup'!$D$12</f>
        <v>0</v>
      </c>
      <c r="D10" s="29">
        <f ca="1">'Q1 Setup'!$H$12</f>
        <v>0</v>
      </c>
      <c r="E10" s="27">
        <f>IFERROR(SUMIFS('Q1 Daily Log'!$N$4:$N$224,'Q1 Daily Log'!$B$4:$B$224,"&gt;="&amp;DATE(2026,6,1),'Q1 Daily Log'!$B$4:$B$224,"&lt;="&amp;DATE(2026,6,30),'Q1 Daily Log'!$C$4:$C$224,'Q1 Setup'!$C$12),"")</f>
        <v>0</v>
      </c>
      <c r="F10" s="26">
        <v>0</v>
      </c>
      <c r="G10" s="56" t="str">
        <f>IFERROR(SUMIFS('Q1 Daily Log'!$N$4:$N$224,'Q1 Daily Log'!$B$4:$B$224,"&gt;="&amp;D3,'Q1 Daily Log'!$B$4:$B$224,"&lt;="&amp;E3,'Q1 Daily Log'!$C$4:$C$224,'Q1 Setup'!$C$12)/F10,"")</f>
        <v/>
      </c>
      <c r="H10" s="55" t="str">
        <f>IFERROR(AVERAGEIFS('Q1 Daily Log'!$E$4:$E$224,'Q1 Daily Log'!$B$4:$B$224,"&gt;="&amp;DATE(2026,6,1),'Q1 Daily Log'!$B$4:$B$224,"&lt;="&amp;DATE(2026,6,30),'Q1 Daily Log'!$C$4:$C$224,'Q1 Setup'!$C$12),"")</f>
        <v/>
      </c>
      <c r="I10" s="57" t="str">
        <f>IFERROR(AVERAGEIFS('Q1 Daily Log'!$I$4:$I$224,'Q1 Daily Log'!$B$4:$B$224,"&gt;="&amp;DATE(2026,6,1),'Q1 Daily Log'!$B$4:$B$224,"&lt;="&amp;DATE(2026,6,30),'Q1 Daily Log'!$C$4:$C$224,'Q1 Setup'!$C$12),"")</f>
        <v/>
      </c>
      <c r="J10" s="55">
        <f>IFERROR(SUMIFS('Q1 Daily Log'!$M$4:$M$224,'Q1 Daily Log'!$B$4:$B$224,"&gt;="&amp;DATE(2026,6,1),'Q1 Daily Log'!$B$4:$B$224,"&lt;="&amp;DATE(2026,6,30),'Q1 Daily Log'!$C$4:$C$224,'Q1 Setup'!$C$12),"")</f>
        <v>0</v>
      </c>
      <c r="K10" s="27">
        <f>'Q1 Setup'!$E$12</f>
        <v>0</v>
      </c>
      <c r="L10" s="27">
        <f>IFERROR('Q1 Setup'!$D$12-K10,"")</f>
        <v>0</v>
      </c>
    </row>
    <row r="11" spans="2:12" ht="19.5" customHeight="1" x14ac:dyDescent="0.2">
      <c r="B11" s="49" t="str">
        <f>'Q1 Setup'!$C$13</f>
        <v>Rep 7</v>
      </c>
      <c r="C11" s="28">
        <f>'Q1 Setup'!$D$13</f>
        <v>0</v>
      </c>
      <c r="D11" s="29">
        <f ca="1">'Q1 Setup'!$H$13</f>
        <v>0</v>
      </c>
      <c r="E11" s="28">
        <f>IFERROR(SUMIFS('Q1 Daily Log'!$N$4:$N$224,'Q1 Daily Log'!$B$4:$B$224,"&gt;="&amp;DATE(2026,6,1),'Q1 Daily Log'!$B$4:$B$224,"&lt;="&amp;DATE(2026,6,30),'Q1 Daily Log'!$C$4:$C$224,'Q1 Setup'!$C$13),"")</f>
        <v>0</v>
      </c>
      <c r="F11" s="26">
        <v>0</v>
      </c>
      <c r="G11" s="51" t="str">
        <f>IFERROR(SUMIFS('Q1 Daily Log'!$N$4:$N$224,'Q1 Daily Log'!$B$4:$B$224,"&gt;="&amp;D3,'Q1 Daily Log'!$B$4:$B$224,"&lt;="&amp;E3,'Q1 Daily Log'!$C$4:$C$224,'Q1 Setup'!$C$13)/F11,"")</f>
        <v/>
      </c>
      <c r="H11" s="50" t="str">
        <f>IFERROR(AVERAGEIFS('Q1 Daily Log'!$E$4:$E$224,'Q1 Daily Log'!$B$4:$B$224,"&gt;="&amp;DATE(2026,6,1),'Q1 Daily Log'!$B$4:$B$224,"&lt;="&amp;DATE(2026,6,30),'Q1 Daily Log'!$C$4:$C$224,'Q1 Setup'!$C$13),"")</f>
        <v/>
      </c>
      <c r="I11" s="52" t="str">
        <f>IFERROR(AVERAGEIFS('Q1 Daily Log'!$I$4:$I$224,'Q1 Daily Log'!$B$4:$B$224,"&gt;="&amp;DATE(2026,6,1),'Q1 Daily Log'!$B$4:$B$224,"&lt;="&amp;DATE(2026,6,30),'Q1 Daily Log'!$C$4:$C$224,'Q1 Setup'!$C$13),"")</f>
        <v/>
      </c>
      <c r="J11" s="50">
        <f>IFERROR(SUMIFS('Q1 Daily Log'!$M$4:$M$224,'Q1 Daily Log'!$B$4:$B$224,"&gt;="&amp;DATE(2026,6,1),'Q1 Daily Log'!$B$4:$B$224,"&lt;="&amp;DATE(2026,6,30),'Q1 Daily Log'!$C$4:$C$224,'Q1 Setup'!$C$13),"")</f>
        <v>0</v>
      </c>
      <c r="K11" s="28">
        <f>'Q1 Setup'!$E$13</f>
        <v>0</v>
      </c>
      <c r="L11" s="28">
        <f>IFERROR('Q1 Setup'!$D$13-K11,"")</f>
        <v>0</v>
      </c>
    </row>
    <row r="12" spans="2:12" ht="19.5" customHeight="1" x14ac:dyDescent="0.2">
      <c r="B12" s="54" t="str">
        <f>'Q1 Setup'!$C$14</f>
        <v>Rep 8</v>
      </c>
      <c r="C12" s="27">
        <f>'Q1 Setup'!$D$14</f>
        <v>0</v>
      </c>
      <c r="D12" s="29">
        <f ca="1">'Q1 Setup'!$H$14</f>
        <v>0</v>
      </c>
      <c r="E12" s="27">
        <f>IFERROR(SUMIFS('Q1 Daily Log'!$N$4:$N$224,'Q1 Daily Log'!$B$4:$B$224,"&gt;="&amp;DATE(2026,6,1),'Q1 Daily Log'!$B$4:$B$224,"&lt;="&amp;DATE(2026,6,30),'Q1 Daily Log'!$C$4:$C$224,'Q1 Setup'!$C$14),"")</f>
        <v>0</v>
      </c>
      <c r="F12" s="26">
        <v>0</v>
      </c>
      <c r="G12" s="56" t="str">
        <f>IFERROR(SUMIFS('Q1 Daily Log'!$N$4:$N$224,'Q1 Daily Log'!$B$4:$B$224,"&gt;="&amp;D3,'Q1 Daily Log'!$B$4:$B$224,"&lt;="&amp;E3,'Q1 Daily Log'!$C$4:$C$224,'Q1 Setup'!$C$14)/F12,"")</f>
        <v/>
      </c>
      <c r="H12" s="55" t="str">
        <f>IFERROR(AVERAGEIFS('Q1 Daily Log'!$E$4:$E$224,'Q1 Daily Log'!$B$4:$B$224,"&gt;="&amp;DATE(2026,6,1),'Q1 Daily Log'!$B$4:$B$224,"&lt;="&amp;DATE(2026,6,30),'Q1 Daily Log'!$C$4:$C$224,'Q1 Setup'!$C$14),"")</f>
        <v/>
      </c>
      <c r="I12" s="57" t="str">
        <f>IFERROR(AVERAGEIFS('Q1 Daily Log'!$I$4:$I$224,'Q1 Daily Log'!$B$4:$B$224,"&gt;="&amp;DATE(2026,6,1),'Q1 Daily Log'!$B$4:$B$224,"&lt;="&amp;DATE(2026,6,30),'Q1 Daily Log'!$C$4:$C$224,'Q1 Setup'!$C$14),"")</f>
        <v/>
      </c>
      <c r="J12" s="55">
        <f>IFERROR(SUMIFS('Q1 Daily Log'!$M$4:$M$224,'Q1 Daily Log'!$B$4:$B$224,"&gt;="&amp;DATE(2026,6,1),'Q1 Daily Log'!$B$4:$B$224,"&lt;="&amp;DATE(2026,6,30),'Q1 Daily Log'!$C$4:$C$224,'Q1 Setup'!$C$14),"")</f>
        <v>0</v>
      </c>
      <c r="K12" s="27">
        <f>'Q1 Setup'!$E$14</f>
        <v>0</v>
      </c>
      <c r="L12" s="27">
        <f>IFERROR('Q1 Setup'!$D$14-K12,"")</f>
        <v>0</v>
      </c>
    </row>
    <row r="13" spans="2:12" ht="19.5" customHeight="1" x14ac:dyDescent="0.2">
      <c r="B13" s="49" t="str">
        <f>'Q1 Setup'!$C$15</f>
        <v>Rep 9</v>
      </c>
      <c r="C13" s="28">
        <f>'Q1 Setup'!$D$15</f>
        <v>0</v>
      </c>
      <c r="D13" s="29">
        <f ca="1">'Q1 Setup'!$H$15</f>
        <v>0</v>
      </c>
      <c r="E13" s="28">
        <f>IFERROR(SUMIFS('Q1 Daily Log'!$N$4:$N$224,'Q1 Daily Log'!$B$4:$B$224,"&gt;="&amp;DATE(2026,6,1),'Q1 Daily Log'!$B$4:$B$224,"&lt;="&amp;DATE(2026,6,30),'Q1 Daily Log'!$C$4:$C$224,'Q1 Setup'!$C$15),"")</f>
        <v>0</v>
      </c>
      <c r="F13" s="26">
        <v>0</v>
      </c>
      <c r="G13" s="51" t="str">
        <f>IFERROR(SUMIFS('Q1 Daily Log'!$N$4:$N$224,'Q1 Daily Log'!$B$4:$B$224,"&gt;="&amp;D3,'Q1 Daily Log'!$B$4:$B$224,"&lt;="&amp;E3,'Q1 Daily Log'!$C$4:$C$224,'Q1 Setup'!$C$15)/F13,"")</f>
        <v/>
      </c>
      <c r="H13" s="50" t="str">
        <f>IFERROR(AVERAGEIFS('Q1 Daily Log'!$E$4:$E$224,'Q1 Daily Log'!$B$4:$B$224,"&gt;="&amp;DATE(2026,6,1),'Q1 Daily Log'!$B$4:$B$224,"&lt;="&amp;DATE(2026,6,30),'Q1 Daily Log'!$C$4:$C$224,'Q1 Setup'!$C$15),"")</f>
        <v/>
      </c>
      <c r="I13" s="52" t="str">
        <f>IFERROR(AVERAGEIFS('Q1 Daily Log'!$I$4:$I$224,'Q1 Daily Log'!$B$4:$B$224,"&gt;="&amp;DATE(2026,6,1),'Q1 Daily Log'!$B$4:$B$224,"&lt;="&amp;DATE(2026,6,30),'Q1 Daily Log'!$C$4:$C$224,'Q1 Setup'!$C$15),"")</f>
        <v/>
      </c>
      <c r="J13" s="50">
        <f>IFERROR(SUMIFS('Q1 Daily Log'!$M$4:$M$224,'Q1 Daily Log'!$B$4:$B$224,"&gt;="&amp;DATE(2026,6,1),'Q1 Daily Log'!$B$4:$B$224,"&lt;="&amp;DATE(2026,6,30),'Q1 Daily Log'!$C$4:$C$224,'Q1 Setup'!$C$15),"")</f>
        <v>0</v>
      </c>
      <c r="K13" s="28">
        <f>'Q1 Setup'!$E$15</f>
        <v>0</v>
      </c>
      <c r="L13" s="28">
        <f>IFERROR('Q1 Setup'!$D$15-K13,"")</f>
        <v>0</v>
      </c>
    </row>
    <row r="14" spans="2:12" ht="19.5" customHeight="1" x14ac:dyDescent="0.2">
      <c r="B14" s="54" t="str">
        <f>'Q1 Setup'!$C$16</f>
        <v>Rep 10</v>
      </c>
      <c r="C14" s="27">
        <f>'Q1 Setup'!$D$16</f>
        <v>0</v>
      </c>
      <c r="D14" s="29">
        <f ca="1">'Q1 Setup'!$H$16</f>
        <v>0</v>
      </c>
      <c r="E14" s="27">
        <f>IFERROR(SUMIFS('Q1 Daily Log'!$N$4:$N$224,'Q1 Daily Log'!$B$4:$B$224,"&gt;="&amp;DATE(2026,6,1),'Q1 Daily Log'!$B$4:$B$224,"&lt;="&amp;DATE(2026,6,30),'Q1 Daily Log'!$C$4:$C$224,'Q1 Setup'!$C$16),"")</f>
        <v>0</v>
      </c>
      <c r="F14" s="26">
        <v>0</v>
      </c>
      <c r="G14" s="56" t="str">
        <f>IFERROR(SUMIFS('Q1 Daily Log'!$N$4:$N$224,'Q1 Daily Log'!$B$4:$B$224,"&gt;="&amp;D3,'Q1 Daily Log'!$B$4:$B$224,"&lt;="&amp;E3,'Q1 Daily Log'!$C$4:$C$224,'Q1 Setup'!$C$16)/F14,"")</f>
        <v/>
      </c>
      <c r="H14" s="55" t="str">
        <f>IFERROR(AVERAGEIFS('Q1 Daily Log'!$E$4:$E$224,'Q1 Daily Log'!$B$4:$B$224,"&gt;="&amp;DATE(2026,6,1),'Q1 Daily Log'!$B$4:$B$224,"&lt;="&amp;DATE(2026,6,30),'Q1 Daily Log'!$C$4:$C$224,'Q1 Setup'!$C$16),"")</f>
        <v/>
      </c>
      <c r="I14" s="57" t="str">
        <f>IFERROR(AVERAGEIFS('Q1 Daily Log'!$I$4:$I$224,'Q1 Daily Log'!$B$4:$B$224,"&gt;="&amp;DATE(2026,6,1),'Q1 Daily Log'!$B$4:$B$224,"&lt;="&amp;DATE(2026,6,30),'Q1 Daily Log'!$C$4:$C$224,'Q1 Setup'!$C$16),"")</f>
        <v/>
      </c>
      <c r="J14" s="55">
        <f>IFERROR(SUMIFS('Q1 Daily Log'!$M$4:$M$224,'Q1 Daily Log'!$B$4:$B$224,"&gt;="&amp;DATE(2026,6,1),'Q1 Daily Log'!$B$4:$B$224,"&lt;="&amp;DATE(2026,6,30),'Q1 Daily Log'!$C$4:$C$224,'Q1 Setup'!$C$16),"")</f>
        <v>0</v>
      </c>
      <c r="K14" s="27">
        <f>'Q1 Setup'!$E$16</f>
        <v>0</v>
      </c>
      <c r="L14" s="27">
        <f>IFERROR('Q1 Setup'!$D$16-K14,"")</f>
        <v>0</v>
      </c>
    </row>
    <row r="15" spans="2:12" ht="19.5" customHeight="1" x14ac:dyDescent="0.2">
      <c r="B15" s="49">
        <f>'Q1 Setup'!$C$17</f>
        <v>0</v>
      </c>
      <c r="C15" s="28">
        <f>'Q1 Setup'!$D$17</f>
        <v>0</v>
      </c>
      <c r="D15" s="29">
        <f ca="1">'Q1 Setup'!$H$17</f>
        <v>0</v>
      </c>
      <c r="E15" s="28">
        <f>IFERROR(SUMIFS('Q1 Daily Log'!$N$4:$N$224,'Q1 Daily Log'!$B$4:$B$224,"&gt;="&amp;DATE(2026,6,1),'Q1 Daily Log'!$B$4:$B$224,"&lt;="&amp;DATE(2026,6,30),'Q1 Daily Log'!$C$4:$C$224,'Q1 Setup'!$C$17),"")</f>
        <v>0</v>
      </c>
      <c r="F15" s="26">
        <v>0</v>
      </c>
      <c r="G15" s="51" t="str">
        <f>IFERROR(SUMIFS('Q1 Daily Log'!$N$4:$N$224,'Q1 Daily Log'!$B$4:$B$224,"&gt;="&amp;D3,'Q1 Daily Log'!$B$4:$B$224,"&lt;="&amp;E3,'Q1 Daily Log'!$C$4:$C$224,'Q1 Setup'!$C$17)/F15,"")</f>
        <v/>
      </c>
      <c r="H15" s="50" t="str">
        <f>IFERROR(AVERAGEIFS('Q1 Daily Log'!$E$4:$E$224,'Q1 Daily Log'!$B$4:$B$224,"&gt;="&amp;DATE(2026,6,1),'Q1 Daily Log'!$B$4:$B$224,"&lt;="&amp;DATE(2026,6,30),'Q1 Daily Log'!$C$4:$C$224,'Q1 Setup'!$C$17),"")</f>
        <v/>
      </c>
      <c r="I15" s="52" t="str">
        <f>IFERROR(AVERAGEIFS('Q1 Daily Log'!$I$4:$I$224,'Q1 Daily Log'!$B$4:$B$224,"&gt;="&amp;DATE(2026,6,1),'Q1 Daily Log'!$B$4:$B$224,"&lt;="&amp;DATE(2026,6,30),'Q1 Daily Log'!$C$4:$C$224,'Q1 Setup'!$C$17),"")</f>
        <v/>
      </c>
      <c r="J15" s="50">
        <f>IFERROR(SUMIFS('Q1 Daily Log'!$M$4:$M$224,'Q1 Daily Log'!$B$4:$B$224,"&gt;="&amp;DATE(2026,6,1),'Q1 Daily Log'!$B$4:$B$224,"&lt;="&amp;DATE(2026,6,30),'Q1 Daily Log'!$C$4:$C$224,'Q1 Setup'!$C$17),"")</f>
        <v>0</v>
      </c>
      <c r="K15" s="28">
        <f>'Q1 Setup'!$E$17</f>
        <v>0</v>
      </c>
      <c r="L15" s="28">
        <f>IFERROR('Q1 Setup'!$D$17-K15,"")</f>
        <v>0</v>
      </c>
    </row>
    <row r="16" spans="2:12" ht="19.5" customHeight="1" x14ac:dyDescent="0.2">
      <c r="B16" s="54">
        <f>'Q1 Setup'!$C$18</f>
        <v>0</v>
      </c>
      <c r="C16" s="27">
        <f>'Q1 Setup'!$D$18</f>
        <v>0</v>
      </c>
      <c r="D16" s="29">
        <f ca="1">'Q1 Setup'!$H$18</f>
        <v>0</v>
      </c>
      <c r="E16" s="27">
        <f>IFERROR(SUMIFS('Q1 Daily Log'!$N$4:$N$224,'Q1 Daily Log'!$B$4:$B$224,"&gt;="&amp;DATE(2026,6,1),'Q1 Daily Log'!$B$4:$B$224,"&lt;="&amp;DATE(2026,6,30),'Q1 Daily Log'!$C$4:$C$224,'Q1 Setup'!$C$18),"")</f>
        <v>0</v>
      </c>
      <c r="F16" s="26">
        <v>0</v>
      </c>
      <c r="G16" s="56" t="str">
        <f>IFERROR(SUMIFS('Q1 Daily Log'!$N$4:$N$224,'Q1 Daily Log'!$B$4:$B$224,"&gt;="&amp;D3,'Q1 Daily Log'!$B$4:$B$224,"&lt;="&amp;E3,'Q1 Daily Log'!$C$4:$C$224,'Q1 Setup'!$C$18)/F16,"")</f>
        <v/>
      </c>
      <c r="H16" s="55" t="str">
        <f>IFERROR(AVERAGEIFS('Q1 Daily Log'!$E$4:$E$224,'Q1 Daily Log'!$B$4:$B$224,"&gt;="&amp;DATE(2026,6,1),'Q1 Daily Log'!$B$4:$B$224,"&lt;="&amp;DATE(2026,6,30),'Q1 Daily Log'!$C$4:$C$224,'Q1 Setup'!$C$18),"")</f>
        <v/>
      </c>
      <c r="I16" s="57" t="str">
        <f>IFERROR(AVERAGEIFS('Q1 Daily Log'!$I$4:$I$224,'Q1 Daily Log'!$B$4:$B$224,"&gt;="&amp;DATE(2026,6,1),'Q1 Daily Log'!$B$4:$B$224,"&lt;="&amp;DATE(2026,6,30),'Q1 Daily Log'!$C$4:$C$224,'Q1 Setup'!$C$18),"")</f>
        <v/>
      </c>
      <c r="J16" s="55">
        <f>IFERROR(SUMIFS('Q1 Daily Log'!$M$4:$M$224,'Q1 Daily Log'!$B$4:$B$224,"&gt;="&amp;DATE(2026,6,1),'Q1 Daily Log'!$B$4:$B$224,"&lt;="&amp;DATE(2026,6,30),'Q1 Daily Log'!$C$4:$C$224,'Q1 Setup'!$C$18),"")</f>
        <v>0</v>
      </c>
      <c r="K16" s="27">
        <f>'Q1 Setup'!$E$18</f>
        <v>0</v>
      </c>
      <c r="L16" s="27">
        <f>IFERROR('Q1 Setup'!$D$18-K16,"")</f>
        <v>0</v>
      </c>
    </row>
    <row r="17" spans="2:12" ht="19.5" customHeight="1" x14ac:dyDescent="0.2">
      <c r="B17" s="5" t="s">
        <v>91</v>
      </c>
      <c r="C17" s="5"/>
      <c r="D17" s="62">
        <f ca="1">IFERROR(AVERAGE(D5:D16),"")</f>
        <v>0</v>
      </c>
      <c r="E17" s="62">
        <f>IFERROR(SUM(E5:E16),"")</f>
        <v>0</v>
      </c>
      <c r="F17" s="62">
        <f>IFERROR(SUM(F5:F16),"")</f>
        <v>0</v>
      </c>
      <c r="G17" s="59" t="str">
        <f>IFERROR(E17/F17,"")</f>
        <v/>
      </c>
      <c r="H17" s="58" t="str">
        <f>IFERROR(AVERAGE(H5:H16),"")</f>
        <v/>
      </c>
      <c r="I17" s="61" t="str">
        <f>IFERROR(AVERAGE(I5:I16),"")</f>
        <v/>
      </c>
      <c r="J17" s="58">
        <f>IFERROR(SUM(J5:J16),"")</f>
        <v>0</v>
      </c>
      <c r="K17" s="62">
        <f>IFERROR(SUM(K5:K16),"")</f>
        <v>0</v>
      </c>
      <c r="L17" s="62">
        <f>IFERROR(SUM(L5:L16),"")</f>
        <v>0</v>
      </c>
    </row>
    <row r="18" spans="2:12" ht="7.5" customHeight="1" x14ac:dyDescent="0.2"/>
    <row r="19" spans="2:12" ht="25.5" customHeight="1" x14ac:dyDescent="0.2">
      <c r="B19" s="6" t="s">
        <v>92</v>
      </c>
      <c r="C19" s="6"/>
      <c r="D19" s="45">
        <v>46204</v>
      </c>
      <c r="E19" s="45">
        <v>46234</v>
      </c>
      <c r="F19" s="46"/>
      <c r="G19" s="46"/>
      <c r="H19" s="46"/>
      <c r="I19" s="46"/>
      <c r="J19" s="46"/>
      <c r="K19" s="46"/>
      <c r="L19" s="46"/>
    </row>
    <row r="20" spans="2:12" ht="39.75" customHeight="1" x14ac:dyDescent="0.2">
      <c r="B20" s="47" t="s">
        <v>24</v>
      </c>
      <c r="C20" s="47" t="s">
        <v>85</v>
      </c>
      <c r="D20" s="47" t="s">
        <v>86</v>
      </c>
      <c r="E20" s="47" t="s">
        <v>87</v>
      </c>
      <c r="F20" s="47" t="s">
        <v>88</v>
      </c>
      <c r="G20" s="47" t="s">
        <v>89</v>
      </c>
      <c r="H20" s="47" t="s">
        <v>61</v>
      </c>
      <c r="I20" s="47" t="s">
        <v>63</v>
      </c>
      <c r="J20" s="47" t="s">
        <v>68</v>
      </c>
      <c r="K20" s="47" t="s">
        <v>90</v>
      </c>
      <c r="L20" s="47" t="s">
        <v>27</v>
      </c>
    </row>
    <row r="21" spans="2:12" ht="19.5" customHeight="1" x14ac:dyDescent="0.2">
      <c r="B21" s="49" t="str">
        <f>'Q1 Setup'!$C$7</f>
        <v>Rep 1</v>
      </c>
      <c r="C21" s="28">
        <f>'Q1 Setup'!$D$7</f>
        <v>0</v>
      </c>
      <c r="D21" s="29">
        <f ca="1">'Q1 Setup'!$H$7</f>
        <v>0</v>
      </c>
      <c r="E21" s="28">
        <f>IFERROR(SUMIFS('Q1 Daily Log'!$N$4:$N$224,'Q1 Daily Log'!$B$4:$B$224,"&gt;="&amp;DATE(2026,7,1),'Q1 Daily Log'!$B$4:$B$224,"&lt;="&amp;DATE(2026,7,31),'Q1 Daily Log'!$C$4:$C$224,'Q1 Setup'!$C$7),"")</f>
        <v>0</v>
      </c>
      <c r="F21" s="26">
        <v>0</v>
      </c>
      <c r="G21" s="51" t="str">
        <f>IFERROR(SUMIFS('Q1 Daily Log'!$N$4:$N$224,'Q1 Daily Log'!$B$4:$B$224,"&gt;="&amp;D19,'Q1 Daily Log'!$B$4:$B$224,"&lt;="&amp;E19,'Q1 Daily Log'!$C$4:$C$224,'Q1 Setup'!$C$7)/F21,"")</f>
        <v/>
      </c>
      <c r="H21" s="50" t="str">
        <f>IFERROR(AVERAGEIFS('Q1 Daily Log'!$E$4:$E$224,'Q1 Daily Log'!$B$4:$B$224,"&gt;="&amp;DATE(2026,7,1),'Q1 Daily Log'!$B$4:$B$224,"&lt;="&amp;DATE(2026,7,31),'Q1 Daily Log'!$C$4:$C$224,'Q1 Setup'!$C$7),"")</f>
        <v/>
      </c>
      <c r="I21" s="52" t="str">
        <f>IFERROR(AVERAGEIFS('Q1 Daily Log'!$I$4:$I$224,'Q1 Daily Log'!$B$4:$B$224,"&gt;="&amp;DATE(2026,7,1),'Q1 Daily Log'!$B$4:$B$224,"&lt;="&amp;DATE(2026,7,31),'Q1 Daily Log'!$C$4:$C$224,'Q1 Setup'!$C$7),"")</f>
        <v/>
      </c>
      <c r="J21" s="50">
        <f>IFERROR(SUMIFS('Q1 Daily Log'!$M$4:$M$224,'Q1 Daily Log'!$B$4:$B$224,"&gt;="&amp;DATE(2026,7,1),'Q1 Daily Log'!$B$4:$B$224,"&lt;="&amp;DATE(2026,7,31),'Q1 Daily Log'!$C$4:$C$224,'Q1 Setup'!$C$7),"")</f>
        <v>0</v>
      </c>
      <c r="K21" s="28">
        <f>'Q1 Setup'!$E$7</f>
        <v>0</v>
      </c>
      <c r="L21" s="28">
        <f>IFERROR('Q1 Setup'!$D$7-K21,"")</f>
        <v>0</v>
      </c>
    </row>
    <row r="22" spans="2:12" ht="19.5" customHeight="1" x14ac:dyDescent="0.2">
      <c r="B22" s="54" t="str">
        <f>'Q1 Setup'!$C$8</f>
        <v>Rep 2</v>
      </c>
      <c r="C22" s="27">
        <f>'Q1 Setup'!$D$8</f>
        <v>0</v>
      </c>
      <c r="D22" s="29">
        <f ca="1">'Q1 Setup'!$H$8</f>
        <v>0</v>
      </c>
      <c r="E22" s="27">
        <f>IFERROR(SUMIFS('Q1 Daily Log'!$N$4:$N$224,'Q1 Daily Log'!$B$4:$B$224,"&gt;="&amp;DATE(2026,7,1),'Q1 Daily Log'!$B$4:$B$224,"&lt;="&amp;DATE(2026,7,31),'Q1 Daily Log'!$C$4:$C$224,'Q1 Setup'!$C$8),"")</f>
        <v>0</v>
      </c>
      <c r="F22" s="26">
        <v>0</v>
      </c>
      <c r="G22" s="56" t="str">
        <f>IFERROR(SUMIFS('Q1 Daily Log'!$N$4:$N$224,'Q1 Daily Log'!$B$4:$B$224,"&gt;="&amp;D19,'Q1 Daily Log'!$B$4:$B$224,"&lt;="&amp;E19,'Q1 Daily Log'!$C$4:$C$224,'Q1 Setup'!$C$8)/F22,"")</f>
        <v/>
      </c>
      <c r="H22" s="55" t="str">
        <f>IFERROR(AVERAGEIFS('Q1 Daily Log'!$E$4:$E$224,'Q1 Daily Log'!$B$4:$B$224,"&gt;="&amp;DATE(2026,7,1),'Q1 Daily Log'!$B$4:$B$224,"&lt;="&amp;DATE(2026,7,31),'Q1 Daily Log'!$C$4:$C$224,'Q1 Setup'!$C$8),"")</f>
        <v/>
      </c>
      <c r="I22" s="57" t="str">
        <f>IFERROR(AVERAGEIFS('Q1 Daily Log'!$I$4:$I$224,'Q1 Daily Log'!$B$4:$B$224,"&gt;="&amp;DATE(2026,7,1),'Q1 Daily Log'!$B$4:$B$224,"&lt;="&amp;DATE(2026,7,31),'Q1 Daily Log'!$C$4:$C$224,'Q1 Setup'!$C$8),"")</f>
        <v/>
      </c>
      <c r="J22" s="55">
        <f>IFERROR(SUMIFS('Q1 Daily Log'!$M$4:$M$224,'Q1 Daily Log'!$B$4:$B$224,"&gt;="&amp;DATE(2026,7,1),'Q1 Daily Log'!$B$4:$B$224,"&lt;="&amp;DATE(2026,7,31),'Q1 Daily Log'!$C$4:$C$224,'Q1 Setup'!$C$8),"")</f>
        <v>0</v>
      </c>
      <c r="K22" s="27">
        <f>'Q1 Setup'!$E$8</f>
        <v>0</v>
      </c>
      <c r="L22" s="27">
        <f>IFERROR('Q1 Setup'!$D$8-K22,"")</f>
        <v>0</v>
      </c>
    </row>
    <row r="23" spans="2:12" ht="19.5" customHeight="1" x14ac:dyDescent="0.2">
      <c r="B23" s="49" t="str">
        <f>'Q1 Setup'!$C$9</f>
        <v>Rep 3</v>
      </c>
      <c r="C23" s="28">
        <f>'Q1 Setup'!$D$9</f>
        <v>0</v>
      </c>
      <c r="D23" s="29">
        <f ca="1">'Q1 Setup'!$H$9</f>
        <v>0</v>
      </c>
      <c r="E23" s="28">
        <f>IFERROR(SUMIFS('Q1 Daily Log'!$N$4:$N$224,'Q1 Daily Log'!$B$4:$B$224,"&gt;="&amp;DATE(2026,7,1),'Q1 Daily Log'!$B$4:$B$224,"&lt;="&amp;DATE(2026,7,31),'Q1 Daily Log'!$C$4:$C$224,'Q1 Setup'!$C$9),"")</f>
        <v>0</v>
      </c>
      <c r="F23" s="26">
        <v>0</v>
      </c>
      <c r="G23" s="51" t="str">
        <f>IFERROR(SUMIFS('Q1 Daily Log'!$N$4:$N$224,'Q1 Daily Log'!$B$4:$B$224,"&gt;="&amp;D19,'Q1 Daily Log'!$B$4:$B$224,"&lt;="&amp;E19,'Q1 Daily Log'!$C$4:$C$224,'Q1 Setup'!$C$9)/F23,"")</f>
        <v/>
      </c>
      <c r="H23" s="50" t="str">
        <f>IFERROR(AVERAGEIFS('Q1 Daily Log'!$E$4:$E$224,'Q1 Daily Log'!$B$4:$B$224,"&gt;="&amp;DATE(2026,7,1),'Q1 Daily Log'!$B$4:$B$224,"&lt;="&amp;DATE(2026,7,31),'Q1 Daily Log'!$C$4:$C$224,'Q1 Setup'!$C$9),"")</f>
        <v/>
      </c>
      <c r="I23" s="52" t="str">
        <f>IFERROR(AVERAGEIFS('Q1 Daily Log'!$I$4:$I$224,'Q1 Daily Log'!$B$4:$B$224,"&gt;="&amp;DATE(2026,7,1),'Q1 Daily Log'!$B$4:$B$224,"&lt;="&amp;DATE(2026,7,31),'Q1 Daily Log'!$C$4:$C$224,'Q1 Setup'!$C$9),"")</f>
        <v/>
      </c>
      <c r="J23" s="50">
        <f>IFERROR(SUMIFS('Q1 Daily Log'!$M$4:$M$224,'Q1 Daily Log'!$B$4:$B$224,"&gt;="&amp;DATE(2026,7,1),'Q1 Daily Log'!$B$4:$B$224,"&lt;="&amp;DATE(2026,7,31),'Q1 Daily Log'!$C$4:$C$224,'Q1 Setup'!$C$9),"")</f>
        <v>0</v>
      </c>
      <c r="K23" s="28">
        <f>'Q1 Setup'!$E$9</f>
        <v>0</v>
      </c>
      <c r="L23" s="28">
        <f>IFERROR('Q1 Setup'!$D$9-K23,"")</f>
        <v>0</v>
      </c>
    </row>
    <row r="24" spans="2:12" ht="19.5" customHeight="1" x14ac:dyDescent="0.2">
      <c r="B24" s="54" t="str">
        <f>'Q1 Setup'!$C$10</f>
        <v>Rep 4</v>
      </c>
      <c r="C24" s="27">
        <f>'Q1 Setup'!$D$10</f>
        <v>0</v>
      </c>
      <c r="D24" s="29">
        <f ca="1">'Q1 Setup'!$H$10</f>
        <v>0</v>
      </c>
      <c r="E24" s="27">
        <f>IFERROR(SUMIFS('Q1 Daily Log'!$N$4:$N$224,'Q1 Daily Log'!$B$4:$B$224,"&gt;="&amp;DATE(2026,7,1),'Q1 Daily Log'!$B$4:$B$224,"&lt;="&amp;DATE(2026,7,31),'Q1 Daily Log'!$C$4:$C$224,'Q1 Setup'!$C$10),"")</f>
        <v>0</v>
      </c>
      <c r="F24" s="26">
        <v>0</v>
      </c>
      <c r="G24" s="56" t="str">
        <f>IFERROR(SUMIFS('Q1 Daily Log'!$N$4:$N$224,'Q1 Daily Log'!$B$4:$B$224,"&gt;="&amp;D19,'Q1 Daily Log'!$B$4:$B$224,"&lt;="&amp;E19,'Q1 Daily Log'!$C$4:$C$224,'Q1 Setup'!$C$10)/F24,"")</f>
        <v/>
      </c>
      <c r="H24" s="55" t="str">
        <f>IFERROR(AVERAGEIFS('Q1 Daily Log'!$E$4:$E$224,'Q1 Daily Log'!$B$4:$B$224,"&gt;="&amp;DATE(2026,7,1),'Q1 Daily Log'!$B$4:$B$224,"&lt;="&amp;DATE(2026,7,31),'Q1 Daily Log'!$C$4:$C$224,'Q1 Setup'!$C$10),"")</f>
        <v/>
      </c>
      <c r="I24" s="57" t="str">
        <f>IFERROR(AVERAGEIFS('Q1 Daily Log'!$I$4:$I$224,'Q1 Daily Log'!$B$4:$B$224,"&gt;="&amp;DATE(2026,7,1),'Q1 Daily Log'!$B$4:$B$224,"&lt;="&amp;DATE(2026,7,31),'Q1 Daily Log'!$C$4:$C$224,'Q1 Setup'!$C$10),"")</f>
        <v/>
      </c>
      <c r="J24" s="55">
        <f>IFERROR(SUMIFS('Q1 Daily Log'!$M$4:$M$224,'Q1 Daily Log'!$B$4:$B$224,"&gt;="&amp;DATE(2026,7,1),'Q1 Daily Log'!$B$4:$B$224,"&lt;="&amp;DATE(2026,7,31),'Q1 Daily Log'!$C$4:$C$224,'Q1 Setup'!$C$10),"")</f>
        <v>0</v>
      </c>
      <c r="K24" s="27">
        <f>'Q1 Setup'!$E$10</f>
        <v>0</v>
      </c>
      <c r="L24" s="27">
        <f>IFERROR('Q1 Setup'!$D$10-K24,"")</f>
        <v>0</v>
      </c>
    </row>
    <row r="25" spans="2:12" ht="19.5" customHeight="1" x14ac:dyDescent="0.2">
      <c r="B25" s="49" t="str">
        <f>'Q1 Setup'!$C$11</f>
        <v>Rep 5</v>
      </c>
      <c r="C25" s="28">
        <f>'Q1 Setup'!$D$11</f>
        <v>0</v>
      </c>
      <c r="D25" s="29">
        <f ca="1">'Q1 Setup'!$H$11</f>
        <v>0</v>
      </c>
      <c r="E25" s="28">
        <f>IFERROR(SUMIFS('Q1 Daily Log'!$N$4:$N$224,'Q1 Daily Log'!$B$4:$B$224,"&gt;="&amp;DATE(2026,7,1),'Q1 Daily Log'!$B$4:$B$224,"&lt;="&amp;DATE(2026,7,31),'Q1 Daily Log'!$C$4:$C$224,'Q1 Setup'!$C$11),"")</f>
        <v>0</v>
      </c>
      <c r="F25" s="26">
        <v>0</v>
      </c>
      <c r="G25" s="51" t="str">
        <f>IFERROR(SUMIFS('Q1 Daily Log'!$N$4:$N$224,'Q1 Daily Log'!$B$4:$B$224,"&gt;="&amp;D19,'Q1 Daily Log'!$B$4:$B$224,"&lt;="&amp;E19,'Q1 Daily Log'!$C$4:$C$224,'Q1 Setup'!$C$11)/F25,"")</f>
        <v/>
      </c>
      <c r="H25" s="50" t="str">
        <f>IFERROR(AVERAGEIFS('Q1 Daily Log'!$E$4:$E$224,'Q1 Daily Log'!$B$4:$B$224,"&gt;="&amp;DATE(2026,7,1),'Q1 Daily Log'!$B$4:$B$224,"&lt;="&amp;DATE(2026,7,31),'Q1 Daily Log'!$C$4:$C$224,'Q1 Setup'!$C$11),"")</f>
        <v/>
      </c>
      <c r="I25" s="52" t="str">
        <f>IFERROR(AVERAGEIFS('Q1 Daily Log'!$I$4:$I$224,'Q1 Daily Log'!$B$4:$B$224,"&gt;="&amp;DATE(2026,7,1),'Q1 Daily Log'!$B$4:$B$224,"&lt;="&amp;DATE(2026,7,31),'Q1 Daily Log'!$C$4:$C$224,'Q1 Setup'!$C$11),"")</f>
        <v/>
      </c>
      <c r="J25" s="50">
        <f>IFERROR(SUMIFS('Q1 Daily Log'!$M$4:$M$224,'Q1 Daily Log'!$B$4:$B$224,"&gt;="&amp;DATE(2026,7,1),'Q1 Daily Log'!$B$4:$B$224,"&lt;="&amp;DATE(2026,7,31),'Q1 Daily Log'!$C$4:$C$224,'Q1 Setup'!$C$11),"")</f>
        <v>0</v>
      </c>
      <c r="K25" s="28">
        <f>'Q1 Setup'!$E$11</f>
        <v>0</v>
      </c>
      <c r="L25" s="28">
        <f>IFERROR('Q1 Setup'!$D$11-K25,"")</f>
        <v>0</v>
      </c>
    </row>
    <row r="26" spans="2:12" ht="19.5" customHeight="1" x14ac:dyDescent="0.2">
      <c r="B26" s="54" t="str">
        <f>'Q1 Setup'!$C$12</f>
        <v>Rep 6</v>
      </c>
      <c r="C26" s="27">
        <f>'Q1 Setup'!$D$12</f>
        <v>0</v>
      </c>
      <c r="D26" s="29">
        <f ca="1">'Q1 Setup'!$H$12</f>
        <v>0</v>
      </c>
      <c r="E26" s="27">
        <f>IFERROR(SUMIFS('Q1 Daily Log'!$N$4:$N$224,'Q1 Daily Log'!$B$4:$B$224,"&gt;="&amp;DATE(2026,7,1),'Q1 Daily Log'!$B$4:$B$224,"&lt;="&amp;DATE(2026,7,31),'Q1 Daily Log'!$C$4:$C$224,'Q1 Setup'!$C$12),"")</f>
        <v>0</v>
      </c>
      <c r="F26" s="26">
        <v>0</v>
      </c>
      <c r="G26" s="56" t="str">
        <f>IFERROR(SUMIFS('Q1 Daily Log'!$N$4:$N$224,'Q1 Daily Log'!$B$4:$B$224,"&gt;="&amp;D19,'Q1 Daily Log'!$B$4:$B$224,"&lt;="&amp;E19,'Q1 Daily Log'!$C$4:$C$224,'Q1 Setup'!$C$12)/F26,"")</f>
        <v/>
      </c>
      <c r="H26" s="55" t="str">
        <f>IFERROR(AVERAGEIFS('Q1 Daily Log'!$E$4:$E$224,'Q1 Daily Log'!$B$4:$B$224,"&gt;="&amp;DATE(2026,7,1),'Q1 Daily Log'!$B$4:$B$224,"&lt;="&amp;DATE(2026,7,31),'Q1 Daily Log'!$C$4:$C$224,'Q1 Setup'!$C$12),"")</f>
        <v/>
      </c>
      <c r="I26" s="57" t="str">
        <f>IFERROR(AVERAGEIFS('Q1 Daily Log'!$I$4:$I$224,'Q1 Daily Log'!$B$4:$B$224,"&gt;="&amp;DATE(2026,7,1),'Q1 Daily Log'!$B$4:$B$224,"&lt;="&amp;DATE(2026,7,31),'Q1 Daily Log'!$C$4:$C$224,'Q1 Setup'!$C$12),"")</f>
        <v/>
      </c>
      <c r="J26" s="55">
        <f>IFERROR(SUMIFS('Q1 Daily Log'!$M$4:$M$224,'Q1 Daily Log'!$B$4:$B$224,"&gt;="&amp;DATE(2026,7,1),'Q1 Daily Log'!$B$4:$B$224,"&lt;="&amp;DATE(2026,7,31),'Q1 Daily Log'!$C$4:$C$224,'Q1 Setup'!$C$12),"")</f>
        <v>0</v>
      </c>
      <c r="K26" s="27">
        <f>'Q1 Setup'!$E$12</f>
        <v>0</v>
      </c>
      <c r="L26" s="27">
        <f>IFERROR('Q1 Setup'!$D$12-K26,"")</f>
        <v>0</v>
      </c>
    </row>
    <row r="27" spans="2:12" ht="19.5" customHeight="1" x14ac:dyDescent="0.2">
      <c r="B27" s="49" t="str">
        <f>'Q1 Setup'!$C$13</f>
        <v>Rep 7</v>
      </c>
      <c r="C27" s="28">
        <f>'Q1 Setup'!$D$13</f>
        <v>0</v>
      </c>
      <c r="D27" s="29">
        <f ca="1">'Q1 Setup'!$H$13</f>
        <v>0</v>
      </c>
      <c r="E27" s="28">
        <f>IFERROR(SUMIFS('Q1 Daily Log'!$N$4:$N$224,'Q1 Daily Log'!$B$4:$B$224,"&gt;="&amp;DATE(2026,7,1),'Q1 Daily Log'!$B$4:$B$224,"&lt;="&amp;DATE(2026,7,31),'Q1 Daily Log'!$C$4:$C$224,'Q1 Setup'!$C$13),"")</f>
        <v>0</v>
      </c>
      <c r="F27" s="26">
        <v>0</v>
      </c>
      <c r="G27" s="51" t="str">
        <f>IFERROR(SUMIFS('Q1 Daily Log'!$N$4:$N$224,'Q1 Daily Log'!$B$4:$B$224,"&gt;="&amp;D19,'Q1 Daily Log'!$B$4:$B$224,"&lt;="&amp;E19,'Q1 Daily Log'!$C$4:$C$224,'Q1 Setup'!$C$13)/F27,"")</f>
        <v/>
      </c>
      <c r="H27" s="50" t="str">
        <f>IFERROR(AVERAGEIFS('Q1 Daily Log'!$E$4:$E$224,'Q1 Daily Log'!$B$4:$B$224,"&gt;="&amp;DATE(2026,7,1),'Q1 Daily Log'!$B$4:$B$224,"&lt;="&amp;DATE(2026,7,31),'Q1 Daily Log'!$C$4:$C$224,'Q1 Setup'!$C$13),"")</f>
        <v/>
      </c>
      <c r="I27" s="52" t="str">
        <f>IFERROR(AVERAGEIFS('Q1 Daily Log'!$I$4:$I$224,'Q1 Daily Log'!$B$4:$B$224,"&gt;="&amp;DATE(2026,7,1),'Q1 Daily Log'!$B$4:$B$224,"&lt;="&amp;DATE(2026,7,31),'Q1 Daily Log'!$C$4:$C$224,'Q1 Setup'!$C$13),"")</f>
        <v/>
      </c>
      <c r="J27" s="50">
        <f>IFERROR(SUMIFS('Q1 Daily Log'!$M$4:$M$224,'Q1 Daily Log'!$B$4:$B$224,"&gt;="&amp;DATE(2026,7,1),'Q1 Daily Log'!$B$4:$B$224,"&lt;="&amp;DATE(2026,7,31),'Q1 Daily Log'!$C$4:$C$224,'Q1 Setup'!$C$13),"")</f>
        <v>0</v>
      </c>
      <c r="K27" s="28">
        <f>'Q1 Setup'!$E$13</f>
        <v>0</v>
      </c>
      <c r="L27" s="28">
        <f>IFERROR('Q1 Setup'!$D$13-K27,"")</f>
        <v>0</v>
      </c>
    </row>
    <row r="28" spans="2:12" ht="19.5" customHeight="1" x14ac:dyDescent="0.2">
      <c r="B28" s="54" t="str">
        <f>'Q1 Setup'!$C$14</f>
        <v>Rep 8</v>
      </c>
      <c r="C28" s="27">
        <f>'Q1 Setup'!$D$14</f>
        <v>0</v>
      </c>
      <c r="D28" s="29">
        <f ca="1">'Q1 Setup'!$H$14</f>
        <v>0</v>
      </c>
      <c r="E28" s="27">
        <f>IFERROR(SUMIFS('Q1 Daily Log'!$N$4:$N$224,'Q1 Daily Log'!$B$4:$B$224,"&gt;="&amp;DATE(2026,7,1),'Q1 Daily Log'!$B$4:$B$224,"&lt;="&amp;DATE(2026,7,31),'Q1 Daily Log'!$C$4:$C$224,'Q1 Setup'!$C$14),"")</f>
        <v>0</v>
      </c>
      <c r="F28" s="26">
        <v>0</v>
      </c>
      <c r="G28" s="56" t="str">
        <f>IFERROR(SUMIFS('Q1 Daily Log'!$N$4:$N$224,'Q1 Daily Log'!$B$4:$B$224,"&gt;="&amp;D19,'Q1 Daily Log'!$B$4:$B$224,"&lt;="&amp;E19,'Q1 Daily Log'!$C$4:$C$224,'Q1 Setup'!$C$14)/F28,"")</f>
        <v/>
      </c>
      <c r="H28" s="55" t="str">
        <f>IFERROR(AVERAGEIFS('Q1 Daily Log'!$E$4:$E$224,'Q1 Daily Log'!$B$4:$B$224,"&gt;="&amp;DATE(2026,7,1),'Q1 Daily Log'!$B$4:$B$224,"&lt;="&amp;DATE(2026,7,31),'Q1 Daily Log'!$C$4:$C$224,'Q1 Setup'!$C$14),"")</f>
        <v/>
      </c>
      <c r="I28" s="57" t="str">
        <f>IFERROR(AVERAGEIFS('Q1 Daily Log'!$I$4:$I$224,'Q1 Daily Log'!$B$4:$B$224,"&gt;="&amp;DATE(2026,7,1),'Q1 Daily Log'!$B$4:$B$224,"&lt;="&amp;DATE(2026,7,31),'Q1 Daily Log'!$C$4:$C$224,'Q1 Setup'!$C$14),"")</f>
        <v/>
      </c>
      <c r="J28" s="55">
        <f>IFERROR(SUMIFS('Q1 Daily Log'!$M$4:$M$224,'Q1 Daily Log'!$B$4:$B$224,"&gt;="&amp;DATE(2026,7,1),'Q1 Daily Log'!$B$4:$B$224,"&lt;="&amp;DATE(2026,7,31),'Q1 Daily Log'!$C$4:$C$224,'Q1 Setup'!$C$14),"")</f>
        <v>0</v>
      </c>
      <c r="K28" s="27">
        <f>'Q1 Setup'!$E$14</f>
        <v>0</v>
      </c>
      <c r="L28" s="27">
        <f>IFERROR('Q1 Setup'!$D$14-K28,"")</f>
        <v>0</v>
      </c>
    </row>
    <row r="29" spans="2:12" ht="19.5" customHeight="1" x14ac:dyDescent="0.2">
      <c r="B29" s="49" t="str">
        <f>'Q1 Setup'!$C$15</f>
        <v>Rep 9</v>
      </c>
      <c r="C29" s="28">
        <f>'Q1 Setup'!$D$15</f>
        <v>0</v>
      </c>
      <c r="D29" s="29">
        <f ca="1">'Q1 Setup'!$H$15</f>
        <v>0</v>
      </c>
      <c r="E29" s="28">
        <f>IFERROR(SUMIFS('Q1 Daily Log'!$N$4:$N$224,'Q1 Daily Log'!$B$4:$B$224,"&gt;="&amp;DATE(2026,7,1),'Q1 Daily Log'!$B$4:$B$224,"&lt;="&amp;DATE(2026,7,31),'Q1 Daily Log'!$C$4:$C$224,'Q1 Setup'!$C$15),"")</f>
        <v>0</v>
      </c>
      <c r="F29" s="26">
        <v>0</v>
      </c>
      <c r="G29" s="51" t="str">
        <f>IFERROR(SUMIFS('Q1 Daily Log'!$N$4:$N$224,'Q1 Daily Log'!$B$4:$B$224,"&gt;="&amp;D19,'Q1 Daily Log'!$B$4:$B$224,"&lt;="&amp;E19,'Q1 Daily Log'!$C$4:$C$224,'Q1 Setup'!$C$15)/F29,"")</f>
        <v/>
      </c>
      <c r="H29" s="50" t="str">
        <f>IFERROR(AVERAGEIFS('Q1 Daily Log'!$E$4:$E$224,'Q1 Daily Log'!$B$4:$B$224,"&gt;="&amp;DATE(2026,7,1),'Q1 Daily Log'!$B$4:$B$224,"&lt;="&amp;DATE(2026,7,31),'Q1 Daily Log'!$C$4:$C$224,'Q1 Setup'!$C$15),"")</f>
        <v/>
      </c>
      <c r="I29" s="52" t="str">
        <f>IFERROR(AVERAGEIFS('Q1 Daily Log'!$I$4:$I$224,'Q1 Daily Log'!$B$4:$B$224,"&gt;="&amp;DATE(2026,7,1),'Q1 Daily Log'!$B$4:$B$224,"&lt;="&amp;DATE(2026,7,31),'Q1 Daily Log'!$C$4:$C$224,'Q1 Setup'!$C$15),"")</f>
        <v/>
      </c>
      <c r="J29" s="50">
        <f>IFERROR(SUMIFS('Q1 Daily Log'!$M$4:$M$224,'Q1 Daily Log'!$B$4:$B$224,"&gt;="&amp;DATE(2026,7,1),'Q1 Daily Log'!$B$4:$B$224,"&lt;="&amp;DATE(2026,7,31),'Q1 Daily Log'!$C$4:$C$224,'Q1 Setup'!$C$15),"")</f>
        <v>0</v>
      </c>
      <c r="K29" s="28">
        <f>'Q1 Setup'!$E$15</f>
        <v>0</v>
      </c>
      <c r="L29" s="28">
        <f>IFERROR('Q1 Setup'!$D$15-K29,"")</f>
        <v>0</v>
      </c>
    </row>
    <row r="30" spans="2:12" ht="19.5" customHeight="1" x14ac:dyDescent="0.2">
      <c r="B30" s="54" t="str">
        <f>'Q1 Setup'!$C$16</f>
        <v>Rep 10</v>
      </c>
      <c r="C30" s="27">
        <f>'Q1 Setup'!$D$16</f>
        <v>0</v>
      </c>
      <c r="D30" s="29">
        <f ca="1">'Q1 Setup'!$H$16</f>
        <v>0</v>
      </c>
      <c r="E30" s="27">
        <f>IFERROR(SUMIFS('Q1 Daily Log'!$N$4:$N$224,'Q1 Daily Log'!$B$4:$B$224,"&gt;="&amp;DATE(2026,7,1),'Q1 Daily Log'!$B$4:$B$224,"&lt;="&amp;DATE(2026,7,31),'Q1 Daily Log'!$C$4:$C$224,'Q1 Setup'!$C$16),"")</f>
        <v>0</v>
      </c>
      <c r="F30" s="26">
        <v>0</v>
      </c>
      <c r="G30" s="56" t="str">
        <f>IFERROR(SUMIFS('Q1 Daily Log'!$N$4:$N$224,'Q1 Daily Log'!$B$4:$B$224,"&gt;="&amp;D19,'Q1 Daily Log'!$B$4:$B$224,"&lt;="&amp;E19,'Q1 Daily Log'!$C$4:$C$224,'Q1 Setup'!$C$16)/F30,"")</f>
        <v/>
      </c>
      <c r="H30" s="55" t="str">
        <f>IFERROR(AVERAGEIFS('Q1 Daily Log'!$E$4:$E$224,'Q1 Daily Log'!$B$4:$B$224,"&gt;="&amp;DATE(2026,7,1),'Q1 Daily Log'!$B$4:$B$224,"&lt;="&amp;DATE(2026,7,31),'Q1 Daily Log'!$C$4:$C$224,'Q1 Setup'!$C$16),"")</f>
        <v/>
      </c>
      <c r="I30" s="57" t="str">
        <f>IFERROR(AVERAGEIFS('Q1 Daily Log'!$I$4:$I$224,'Q1 Daily Log'!$B$4:$B$224,"&gt;="&amp;DATE(2026,7,1),'Q1 Daily Log'!$B$4:$B$224,"&lt;="&amp;DATE(2026,7,31),'Q1 Daily Log'!$C$4:$C$224,'Q1 Setup'!$C$16),"")</f>
        <v/>
      </c>
      <c r="J30" s="55">
        <f>IFERROR(SUMIFS('Q1 Daily Log'!$M$4:$M$224,'Q1 Daily Log'!$B$4:$B$224,"&gt;="&amp;DATE(2026,7,1),'Q1 Daily Log'!$B$4:$B$224,"&lt;="&amp;DATE(2026,7,31),'Q1 Daily Log'!$C$4:$C$224,'Q1 Setup'!$C$16),"")</f>
        <v>0</v>
      </c>
      <c r="K30" s="27">
        <f>'Q1 Setup'!$E$16</f>
        <v>0</v>
      </c>
      <c r="L30" s="27">
        <f>IFERROR('Q1 Setup'!$D$16-K30,"")</f>
        <v>0</v>
      </c>
    </row>
    <row r="31" spans="2:12" ht="19.5" customHeight="1" x14ac:dyDescent="0.2">
      <c r="B31" s="49">
        <f>'Q1 Setup'!$C$17</f>
        <v>0</v>
      </c>
      <c r="C31" s="28">
        <f>'Q1 Setup'!$D$17</f>
        <v>0</v>
      </c>
      <c r="D31" s="29">
        <f ca="1">'Q1 Setup'!$H$17</f>
        <v>0</v>
      </c>
      <c r="E31" s="28">
        <f>IFERROR(SUMIFS('Q1 Daily Log'!$N$4:$N$224,'Q1 Daily Log'!$B$4:$B$224,"&gt;="&amp;DATE(2026,7,1),'Q1 Daily Log'!$B$4:$B$224,"&lt;="&amp;DATE(2026,7,31),'Q1 Daily Log'!$C$4:$C$224,'Q1 Setup'!$C$17),"")</f>
        <v>0</v>
      </c>
      <c r="F31" s="26">
        <v>0</v>
      </c>
      <c r="G31" s="51" t="str">
        <f>IFERROR(SUMIFS('Q1 Daily Log'!$N$4:$N$224,'Q1 Daily Log'!$B$4:$B$224,"&gt;="&amp;D19,'Q1 Daily Log'!$B$4:$B$224,"&lt;="&amp;E19,'Q1 Daily Log'!$C$4:$C$224,'Q1 Setup'!$C$17)/F31,"")</f>
        <v/>
      </c>
      <c r="H31" s="50" t="str">
        <f>IFERROR(AVERAGEIFS('Q1 Daily Log'!$E$4:$E$224,'Q1 Daily Log'!$B$4:$B$224,"&gt;="&amp;DATE(2026,7,1),'Q1 Daily Log'!$B$4:$B$224,"&lt;="&amp;DATE(2026,7,31),'Q1 Daily Log'!$C$4:$C$224,'Q1 Setup'!$C$17),"")</f>
        <v/>
      </c>
      <c r="I31" s="52" t="str">
        <f>IFERROR(AVERAGEIFS('Q1 Daily Log'!$I$4:$I$224,'Q1 Daily Log'!$B$4:$B$224,"&gt;="&amp;DATE(2026,7,1),'Q1 Daily Log'!$B$4:$B$224,"&lt;="&amp;DATE(2026,7,31),'Q1 Daily Log'!$C$4:$C$224,'Q1 Setup'!$C$17),"")</f>
        <v/>
      </c>
      <c r="J31" s="50">
        <f>IFERROR(SUMIFS('Q1 Daily Log'!$M$4:$M$224,'Q1 Daily Log'!$B$4:$B$224,"&gt;="&amp;DATE(2026,7,1),'Q1 Daily Log'!$B$4:$B$224,"&lt;="&amp;DATE(2026,7,31),'Q1 Daily Log'!$C$4:$C$224,'Q1 Setup'!$C$17),"")</f>
        <v>0</v>
      </c>
      <c r="K31" s="28">
        <f>'Q1 Setup'!$E$17</f>
        <v>0</v>
      </c>
      <c r="L31" s="28">
        <f>IFERROR('Q1 Setup'!$D$17-K31,"")</f>
        <v>0</v>
      </c>
    </row>
    <row r="32" spans="2:12" ht="19.5" customHeight="1" x14ac:dyDescent="0.2">
      <c r="B32" s="54">
        <f>'Q1 Setup'!$C$18</f>
        <v>0</v>
      </c>
      <c r="C32" s="27">
        <f>'Q1 Setup'!$D$18</f>
        <v>0</v>
      </c>
      <c r="D32" s="29">
        <f ca="1">'Q1 Setup'!$H$18</f>
        <v>0</v>
      </c>
      <c r="E32" s="27">
        <f>IFERROR(SUMIFS('Q1 Daily Log'!$N$4:$N$224,'Q1 Daily Log'!$B$4:$B$224,"&gt;="&amp;DATE(2026,7,1),'Q1 Daily Log'!$B$4:$B$224,"&lt;="&amp;DATE(2026,7,31),'Q1 Daily Log'!$C$4:$C$224,'Q1 Setup'!$C$18),"")</f>
        <v>0</v>
      </c>
      <c r="F32" s="26">
        <v>0</v>
      </c>
      <c r="G32" s="56" t="str">
        <f>IFERROR(SUMIFS('Q1 Daily Log'!$N$4:$N$224,'Q1 Daily Log'!$B$4:$B$224,"&gt;="&amp;D19,'Q1 Daily Log'!$B$4:$B$224,"&lt;="&amp;E19,'Q1 Daily Log'!$C$4:$C$224,'Q1 Setup'!$C$18)/F32,"")</f>
        <v/>
      </c>
      <c r="H32" s="55" t="str">
        <f>IFERROR(AVERAGEIFS('Q1 Daily Log'!$E$4:$E$224,'Q1 Daily Log'!$B$4:$B$224,"&gt;="&amp;DATE(2026,7,1),'Q1 Daily Log'!$B$4:$B$224,"&lt;="&amp;DATE(2026,7,31),'Q1 Daily Log'!$C$4:$C$224,'Q1 Setup'!$C$18),"")</f>
        <v/>
      </c>
      <c r="I32" s="57" t="str">
        <f>IFERROR(AVERAGEIFS('Q1 Daily Log'!$I$4:$I$224,'Q1 Daily Log'!$B$4:$B$224,"&gt;="&amp;DATE(2026,7,1),'Q1 Daily Log'!$B$4:$B$224,"&lt;="&amp;DATE(2026,7,31),'Q1 Daily Log'!$C$4:$C$224,'Q1 Setup'!$C$18),"")</f>
        <v/>
      </c>
      <c r="J32" s="55">
        <f>IFERROR(SUMIFS('Q1 Daily Log'!$M$4:$M$224,'Q1 Daily Log'!$B$4:$B$224,"&gt;="&amp;DATE(2026,7,1),'Q1 Daily Log'!$B$4:$B$224,"&lt;="&amp;DATE(2026,7,31),'Q1 Daily Log'!$C$4:$C$224,'Q1 Setup'!$C$18),"")</f>
        <v>0</v>
      </c>
      <c r="K32" s="27">
        <f>'Q1 Setup'!$E$18</f>
        <v>0</v>
      </c>
      <c r="L32" s="27">
        <f>IFERROR('Q1 Setup'!$D$18-K32,"")</f>
        <v>0</v>
      </c>
    </row>
    <row r="33" spans="2:12" ht="19.5" customHeight="1" x14ac:dyDescent="0.2">
      <c r="B33" s="5" t="s">
        <v>93</v>
      </c>
      <c r="C33" s="5"/>
      <c r="D33" s="62">
        <f ca="1">IFERROR(AVERAGE(D21:D32),"")</f>
        <v>0</v>
      </c>
      <c r="E33" s="62">
        <f>IFERROR(SUM(E21:E32),"")</f>
        <v>0</v>
      </c>
      <c r="F33" s="62">
        <f>IFERROR(SUM(F21:F32),"")</f>
        <v>0</v>
      </c>
      <c r="G33" s="59" t="str">
        <f>IFERROR(E33/F33,"")</f>
        <v/>
      </c>
      <c r="H33" s="58" t="str">
        <f>IFERROR(AVERAGE(H21:H32),"")</f>
        <v/>
      </c>
      <c r="I33" s="61" t="str">
        <f>IFERROR(AVERAGE(I21:I32),"")</f>
        <v/>
      </c>
      <c r="J33" s="58">
        <f>IFERROR(SUM(J21:J32),"")</f>
        <v>0</v>
      </c>
      <c r="K33" s="62">
        <f>IFERROR(SUM(K21:K32),"")</f>
        <v>0</v>
      </c>
      <c r="L33" s="62">
        <f>IFERROR(SUM(L21:L32),"")</f>
        <v>0</v>
      </c>
    </row>
    <row r="34" spans="2:12" ht="7.5" customHeight="1" x14ac:dyDescent="0.2"/>
    <row r="35" spans="2:12" ht="25.5" customHeight="1" x14ac:dyDescent="0.2">
      <c r="B35" s="6" t="s">
        <v>94</v>
      </c>
      <c r="C35" s="6"/>
      <c r="D35" s="45">
        <v>46235</v>
      </c>
      <c r="E35" s="45">
        <v>46265</v>
      </c>
      <c r="F35" s="46"/>
      <c r="G35" s="46"/>
      <c r="H35" s="46"/>
      <c r="I35" s="46"/>
      <c r="J35" s="46"/>
      <c r="K35" s="46"/>
      <c r="L35" s="46"/>
    </row>
    <row r="36" spans="2:12" ht="39.75" customHeight="1" x14ac:dyDescent="0.2">
      <c r="B36" s="47" t="s">
        <v>24</v>
      </c>
      <c r="C36" s="47" t="s">
        <v>85</v>
      </c>
      <c r="D36" s="47" t="s">
        <v>86</v>
      </c>
      <c r="E36" s="47" t="s">
        <v>87</v>
      </c>
      <c r="F36" s="47" t="s">
        <v>88</v>
      </c>
      <c r="G36" s="47" t="s">
        <v>89</v>
      </c>
      <c r="H36" s="47" t="s">
        <v>61</v>
      </c>
      <c r="I36" s="47" t="s">
        <v>63</v>
      </c>
      <c r="J36" s="47" t="s">
        <v>68</v>
      </c>
      <c r="K36" s="47" t="s">
        <v>90</v>
      </c>
      <c r="L36" s="47" t="s">
        <v>27</v>
      </c>
    </row>
    <row r="37" spans="2:12" ht="19.5" customHeight="1" x14ac:dyDescent="0.2">
      <c r="B37" s="49" t="str">
        <f>'Q1 Setup'!$C$7</f>
        <v>Rep 1</v>
      </c>
      <c r="C37" s="28">
        <f>'Q1 Setup'!$D$7</f>
        <v>0</v>
      </c>
      <c r="D37" s="29">
        <f ca="1">'Q1 Setup'!$H$7</f>
        <v>0</v>
      </c>
      <c r="E37" s="28">
        <f>IFERROR(SUMIFS('Q1 Daily Log'!$N$4:$N$224,'Q1 Daily Log'!$B$4:$B$224,"&gt;="&amp;DATE(2026,8,1),'Q1 Daily Log'!$B$4:$B$224,"&lt;="&amp;DATE(2026,8,31),'Q1 Daily Log'!$C$4:$C$224,'Q1 Setup'!$C$7),"")</f>
        <v>0</v>
      </c>
      <c r="F37" s="26">
        <v>0</v>
      </c>
      <c r="G37" s="51" t="str">
        <f>IFERROR(SUMIFS('Q1 Daily Log'!$N$4:$N$224,'Q1 Daily Log'!$B$4:$B$224,"&gt;="&amp;D35,'Q1 Daily Log'!$B$4:$B$224,"&lt;="&amp;E35,'Q1 Daily Log'!$C$4:$C$224,'Q1 Setup'!$C$7)/F37,"")</f>
        <v/>
      </c>
      <c r="H37" s="50" t="str">
        <f>IFERROR(AVERAGEIFS('Q1 Daily Log'!$E$4:$E$224,'Q1 Daily Log'!$B$4:$B$224,"&gt;="&amp;DATE(2026,8,1),'Q1 Daily Log'!$B$4:$B$224,"&lt;="&amp;DATE(2026,8,31),'Q1 Daily Log'!$C$4:$C$224,'Q1 Setup'!$C$7),"")</f>
        <v/>
      </c>
      <c r="I37" s="52" t="str">
        <f>IFERROR(AVERAGEIFS('Q1 Daily Log'!$I$4:$I$224,'Q1 Daily Log'!$B$4:$B$224,"&gt;="&amp;DATE(2026,8,1),'Q1 Daily Log'!$B$4:$B$224,"&lt;="&amp;DATE(2026,8,31),'Q1 Daily Log'!$C$4:$C$224,'Q1 Setup'!$C$7),"")</f>
        <v/>
      </c>
      <c r="J37" s="50">
        <f>IFERROR(SUMIFS('Q1 Daily Log'!$M$4:$M$224,'Q1 Daily Log'!$B$4:$B$224,"&gt;="&amp;DATE(2026,8,1),'Q1 Daily Log'!$B$4:$B$224,"&lt;="&amp;DATE(2026,8,31),'Q1 Daily Log'!$C$4:$C$224,'Q1 Setup'!$C$7),"")</f>
        <v>0</v>
      </c>
      <c r="K37" s="28">
        <f>'Q1 Setup'!$E$7</f>
        <v>0</v>
      </c>
      <c r="L37" s="28">
        <f>IFERROR('Q1 Setup'!$D$7-K37,"")</f>
        <v>0</v>
      </c>
    </row>
    <row r="38" spans="2:12" ht="19.5" customHeight="1" x14ac:dyDescent="0.2">
      <c r="B38" s="54" t="str">
        <f>'Q1 Setup'!$C$8</f>
        <v>Rep 2</v>
      </c>
      <c r="C38" s="27">
        <f>'Q1 Setup'!$D$8</f>
        <v>0</v>
      </c>
      <c r="D38" s="29">
        <f ca="1">'Q1 Setup'!$H$8</f>
        <v>0</v>
      </c>
      <c r="E38" s="27">
        <f>IFERROR(SUMIFS('Q1 Daily Log'!$N$4:$N$224,'Q1 Daily Log'!$B$4:$B$224,"&gt;="&amp;DATE(2026,8,1),'Q1 Daily Log'!$B$4:$B$224,"&lt;="&amp;DATE(2026,8,31),'Q1 Daily Log'!$C$4:$C$224,'Q1 Setup'!$C$8),"")</f>
        <v>0</v>
      </c>
      <c r="F38" s="26">
        <v>0</v>
      </c>
      <c r="G38" s="56" t="str">
        <f>IFERROR(SUMIFS('Q1 Daily Log'!$N$4:$N$224,'Q1 Daily Log'!$B$4:$B$224,"&gt;="&amp;D35,'Q1 Daily Log'!$B$4:$B$224,"&lt;="&amp;E35,'Q1 Daily Log'!$C$4:$C$224,'Q1 Setup'!$C$8)/F38,"")</f>
        <v/>
      </c>
      <c r="H38" s="55" t="str">
        <f>IFERROR(AVERAGEIFS('Q1 Daily Log'!$E$4:$E$224,'Q1 Daily Log'!$B$4:$B$224,"&gt;="&amp;DATE(2026,8,1),'Q1 Daily Log'!$B$4:$B$224,"&lt;="&amp;DATE(2026,8,31),'Q1 Daily Log'!$C$4:$C$224,'Q1 Setup'!$C$8),"")</f>
        <v/>
      </c>
      <c r="I38" s="57" t="str">
        <f>IFERROR(AVERAGEIFS('Q1 Daily Log'!$I$4:$I$224,'Q1 Daily Log'!$B$4:$B$224,"&gt;="&amp;DATE(2026,8,1),'Q1 Daily Log'!$B$4:$B$224,"&lt;="&amp;DATE(2026,8,31),'Q1 Daily Log'!$C$4:$C$224,'Q1 Setup'!$C$8),"")</f>
        <v/>
      </c>
      <c r="J38" s="55">
        <f>IFERROR(SUMIFS('Q1 Daily Log'!$M$4:$M$224,'Q1 Daily Log'!$B$4:$B$224,"&gt;="&amp;DATE(2026,8,1),'Q1 Daily Log'!$B$4:$B$224,"&lt;="&amp;DATE(2026,8,31),'Q1 Daily Log'!$C$4:$C$224,'Q1 Setup'!$C$8),"")</f>
        <v>0</v>
      </c>
      <c r="K38" s="27">
        <f>'Q1 Setup'!$E$8</f>
        <v>0</v>
      </c>
      <c r="L38" s="27">
        <f>IFERROR('Q1 Setup'!$D$8-K38,"")</f>
        <v>0</v>
      </c>
    </row>
    <row r="39" spans="2:12" ht="19.5" customHeight="1" x14ac:dyDescent="0.2">
      <c r="B39" s="49" t="str">
        <f>'Q1 Setup'!$C$9</f>
        <v>Rep 3</v>
      </c>
      <c r="C39" s="28">
        <f>'Q1 Setup'!$D$9</f>
        <v>0</v>
      </c>
      <c r="D39" s="29">
        <f ca="1">'Q1 Setup'!$H$9</f>
        <v>0</v>
      </c>
      <c r="E39" s="28">
        <f>IFERROR(SUMIFS('Q1 Daily Log'!$N$4:$N$224,'Q1 Daily Log'!$B$4:$B$224,"&gt;="&amp;DATE(2026,8,1),'Q1 Daily Log'!$B$4:$B$224,"&lt;="&amp;DATE(2026,8,31),'Q1 Daily Log'!$C$4:$C$224,'Q1 Setup'!$C$9),"")</f>
        <v>0</v>
      </c>
      <c r="F39" s="26">
        <v>0</v>
      </c>
      <c r="G39" s="51" t="str">
        <f>IFERROR(SUMIFS('Q1 Daily Log'!$N$4:$N$224,'Q1 Daily Log'!$B$4:$B$224,"&gt;="&amp;D35,'Q1 Daily Log'!$B$4:$B$224,"&lt;="&amp;E35,'Q1 Daily Log'!$C$4:$C$224,'Q1 Setup'!$C$9)/F39,"")</f>
        <v/>
      </c>
      <c r="H39" s="50" t="str">
        <f>IFERROR(AVERAGEIFS('Q1 Daily Log'!$E$4:$E$224,'Q1 Daily Log'!$B$4:$B$224,"&gt;="&amp;DATE(2026,8,1),'Q1 Daily Log'!$B$4:$B$224,"&lt;="&amp;DATE(2026,8,31),'Q1 Daily Log'!$C$4:$C$224,'Q1 Setup'!$C$9),"")</f>
        <v/>
      </c>
      <c r="I39" s="52" t="str">
        <f>IFERROR(AVERAGEIFS('Q1 Daily Log'!$I$4:$I$224,'Q1 Daily Log'!$B$4:$B$224,"&gt;="&amp;DATE(2026,8,1),'Q1 Daily Log'!$B$4:$B$224,"&lt;="&amp;DATE(2026,8,31),'Q1 Daily Log'!$C$4:$C$224,'Q1 Setup'!$C$9),"")</f>
        <v/>
      </c>
      <c r="J39" s="50">
        <f>IFERROR(SUMIFS('Q1 Daily Log'!$M$4:$M$224,'Q1 Daily Log'!$B$4:$B$224,"&gt;="&amp;DATE(2026,8,1),'Q1 Daily Log'!$B$4:$B$224,"&lt;="&amp;DATE(2026,8,31),'Q1 Daily Log'!$C$4:$C$224,'Q1 Setup'!$C$9),"")</f>
        <v>0</v>
      </c>
      <c r="K39" s="28">
        <f>'Q1 Setup'!$E$9</f>
        <v>0</v>
      </c>
      <c r="L39" s="28">
        <f>IFERROR('Q1 Setup'!$D$9-K39,"")</f>
        <v>0</v>
      </c>
    </row>
    <row r="40" spans="2:12" ht="19.5" customHeight="1" x14ac:dyDescent="0.2">
      <c r="B40" s="54" t="str">
        <f>'Q1 Setup'!$C$10</f>
        <v>Rep 4</v>
      </c>
      <c r="C40" s="27">
        <f>'Q1 Setup'!$D$10</f>
        <v>0</v>
      </c>
      <c r="D40" s="29">
        <f ca="1">'Q1 Setup'!$H$10</f>
        <v>0</v>
      </c>
      <c r="E40" s="27">
        <f>IFERROR(SUMIFS('Q1 Daily Log'!$N$4:$N$224,'Q1 Daily Log'!$B$4:$B$224,"&gt;="&amp;DATE(2026,8,1),'Q1 Daily Log'!$B$4:$B$224,"&lt;="&amp;DATE(2026,8,31),'Q1 Daily Log'!$C$4:$C$224,'Q1 Setup'!$C$10),"")</f>
        <v>0</v>
      </c>
      <c r="F40" s="26">
        <v>0</v>
      </c>
      <c r="G40" s="56" t="str">
        <f>IFERROR(SUMIFS('Q1 Daily Log'!$N$4:$N$224,'Q1 Daily Log'!$B$4:$B$224,"&gt;="&amp;D35,'Q1 Daily Log'!$B$4:$B$224,"&lt;="&amp;E35,'Q1 Daily Log'!$C$4:$C$224,'Q1 Setup'!$C$10)/F40,"")</f>
        <v/>
      </c>
      <c r="H40" s="55" t="str">
        <f>IFERROR(AVERAGEIFS('Q1 Daily Log'!$E$4:$E$224,'Q1 Daily Log'!$B$4:$B$224,"&gt;="&amp;DATE(2026,8,1),'Q1 Daily Log'!$B$4:$B$224,"&lt;="&amp;DATE(2026,8,31),'Q1 Daily Log'!$C$4:$C$224,'Q1 Setup'!$C$10),"")</f>
        <v/>
      </c>
      <c r="I40" s="57" t="str">
        <f>IFERROR(AVERAGEIFS('Q1 Daily Log'!$I$4:$I$224,'Q1 Daily Log'!$B$4:$B$224,"&gt;="&amp;DATE(2026,8,1),'Q1 Daily Log'!$B$4:$B$224,"&lt;="&amp;DATE(2026,8,31),'Q1 Daily Log'!$C$4:$C$224,'Q1 Setup'!$C$10),"")</f>
        <v/>
      </c>
      <c r="J40" s="55">
        <f>IFERROR(SUMIFS('Q1 Daily Log'!$M$4:$M$224,'Q1 Daily Log'!$B$4:$B$224,"&gt;="&amp;DATE(2026,8,1),'Q1 Daily Log'!$B$4:$B$224,"&lt;="&amp;DATE(2026,8,31),'Q1 Daily Log'!$C$4:$C$224,'Q1 Setup'!$C$10),"")</f>
        <v>0</v>
      </c>
      <c r="K40" s="27">
        <f>'Q1 Setup'!$E$10</f>
        <v>0</v>
      </c>
      <c r="L40" s="27">
        <f>IFERROR('Q1 Setup'!$D$10-K40,"")</f>
        <v>0</v>
      </c>
    </row>
    <row r="41" spans="2:12" ht="19.5" customHeight="1" x14ac:dyDescent="0.2">
      <c r="B41" s="49" t="str">
        <f>'Q1 Setup'!$C$11</f>
        <v>Rep 5</v>
      </c>
      <c r="C41" s="28">
        <f>'Q1 Setup'!$D$11</f>
        <v>0</v>
      </c>
      <c r="D41" s="29">
        <f ca="1">'Q1 Setup'!$H$11</f>
        <v>0</v>
      </c>
      <c r="E41" s="28">
        <f>IFERROR(SUMIFS('Q1 Daily Log'!$N$4:$N$224,'Q1 Daily Log'!$B$4:$B$224,"&gt;="&amp;DATE(2026,8,1),'Q1 Daily Log'!$B$4:$B$224,"&lt;="&amp;DATE(2026,8,31),'Q1 Daily Log'!$C$4:$C$224,'Q1 Setup'!$C$11),"")</f>
        <v>0</v>
      </c>
      <c r="F41" s="26">
        <v>0</v>
      </c>
      <c r="G41" s="51" t="str">
        <f>IFERROR(SUMIFS('Q1 Daily Log'!$N$4:$N$224,'Q1 Daily Log'!$B$4:$B$224,"&gt;="&amp;D35,'Q1 Daily Log'!$B$4:$B$224,"&lt;="&amp;E35,'Q1 Daily Log'!$C$4:$C$224,'Q1 Setup'!$C$11)/F41,"")</f>
        <v/>
      </c>
      <c r="H41" s="50" t="str">
        <f>IFERROR(AVERAGEIFS('Q1 Daily Log'!$E$4:$E$224,'Q1 Daily Log'!$B$4:$B$224,"&gt;="&amp;DATE(2026,8,1),'Q1 Daily Log'!$B$4:$B$224,"&lt;="&amp;DATE(2026,8,31),'Q1 Daily Log'!$C$4:$C$224,'Q1 Setup'!$C$11),"")</f>
        <v/>
      </c>
      <c r="I41" s="52" t="str">
        <f>IFERROR(AVERAGEIFS('Q1 Daily Log'!$I$4:$I$224,'Q1 Daily Log'!$B$4:$B$224,"&gt;="&amp;DATE(2026,8,1),'Q1 Daily Log'!$B$4:$B$224,"&lt;="&amp;DATE(2026,8,31),'Q1 Daily Log'!$C$4:$C$224,'Q1 Setup'!$C$11),"")</f>
        <v/>
      </c>
      <c r="J41" s="50">
        <f>IFERROR(SUMIFS('Q1 Daily Log'!$M$4:$M$224,'Q1 Daily Log'!$B$4:$B$224,"&gt;="&amp;DATE(2026,8,1),'Q1 Daily Log'!$B$4:$B$224,"&lt;="&amp;DATE(2026,8,31),'Q1 Daily Log'!$C$4:$C$224,'Q1 Setup'!$C$11),"")</f>
        <v>0</v>
      </c>
      <c r="K41" s="28">
        <f>'Q1 Setup'!$E$11</f>
        <v>0</v>
      </c>
      <c r="L41" s="28">
        <f>IFERROR('Q1 Setup'!$D$11-K41,"")</f>
        <v>0</v>
      </c>
    </row>
    <row r="42" spans="2:12" ht="19.5" customHeight="1" x14ac:dyDescent="0.2">
      <c r="B42" s="54" t="str">
        <f>'Q1 Setup'!$C$12</f>
        <v>Rep 6</v>
      </c>
      <c r="C42" s="27">
        <f>'Q1 Setup'!$D$12</f>
        <v>0</v>
      </c>
      <c r="D42" s="29">
        <f ca="1">'Q1 Setup'!$H$12</f>
        <v>0</v>
      </c>
      <c r="E42" s="27">
        <f>IFERROR(SUMIFS('Q1 Daily Log'!$N$4:$N$224,'Q1 Daily Log'!$B$4:$B$224,"&gt;="&amp;DATE(2026,8,1),'Q1 Daily Log'!$B$4:$B$224,"&lt;="&amp;DATE(2026,8,31),'Q1 Daily Log'!$C$4:$C$224,'Q1 Setup'!$C$12),"")</f>
        <v>0</v>
      </c>
      <c r="F42" s="26">
        <v>0</v>
      </c>
      <c r="G42" s="56" t="str">
        <f>IFERROR(SUMIFS('Q1 Daily Log'!$N$4:$N$224,'Q1 Daily Log'!$B$4:$B$224,"&gt;="&amp;D35,'Q1 Daily Log'!$B$4:$B$224,"&lt;="&amp;E35,'Q1 Daily Log'!$C$4:$C$224,'Q1 Setup'!$C$12)/F42,"")</f>
        <v/>
      </c>
      <c r="H42" s="55" t="str">
        <f>IFERROR(AVERAGEIFS('Q1 Daily Log'!$E$4:$E$224,'Q1 Daily Log'!$B$4:$B$224,"&gt;="&amp;DATE(2026,8,1),'Q1 Daily Log'!$B$4:$B$224,"&lt;="&amp;DATE(2026,8,31),'Q1 Daily Log'!$C$4:$C$224,'Q1 Setup'!$C$12),"")</f>
        <v/>
      </c>
      <c r="I42" s="57" t="str">
        <f>IFERROR(AVERAGEIFS('Q1 Daily Log'!$I$4:$I$224,'Q1 Daily Log'!$B$4:$B$224,"&gt;="&amp;DATE(2026,8,1),'Q1 Daily Log'!$B$4:$B$224,"&lt;="&amp;DATE(2026,8,31),'Q1 Daily Log'!$C$4:$C$224,'Q1 Setup'!$C$12),"")</f>
        <v/>
      </c>
      <c r="J42" s="55">
        <f>IFERROR(SUMIFS('Q1 Daily Log'!$M$4:$M$224,'Q1 Daily Log'!$B$4:$B$224,"&gt;="&amp;DATE(2026,8,1),'Q1 Daily Log'!$B$4:$B$224,"&lt;="&amp;DATE(2026,8,31),'Q1 Daily Log'!$C$4:$C$224,'Q1 Setup'!$C$12),"")</f>
        <v>0</v>
      </c>
      <c r="K42" s="27">
        <f>'Q1 Setup'!$E$12</f>
        <v>0</v>
      </c>
      <c r="L42" s="27">
        <f>IFERROR('Q1 Setup'!$D$12-K42,"")</f>
        <v>0</v>
      </c>
    </row>
    <row r="43" spans="2:12" ht="19.5" customHeight="1" x14ac:dyDescent="0.2">
      <c r="B43" s="49" t="str">
        <f>'Q1 Setup'!$C$13</f>
        <v>Rep 7</v>
      </c>
      <c r="C43" s="28">
        <f>'Q1 Setup'!$D$13</f>
        <v>0</v>
      </c>
      <c r="D43" s="29">
        <f ca="1">'Q1 Setup'!$H$13</f>
        <v>0</v>
      </c>
      <c r="E43" s="28">
        <f>IFERROR(SUMIFS('Q1 Daily Log'!$N$4:$N$224,'Q1 Daily Log'!$B$4:$B$224,"&gt;="&amp;DATE(2026,8,1),'Q1 Daily Log'!$B$4:$B$224,"&lt;="&amp;DATE(2026,8,31),'Q1 Daily Log'!$C$4:$C$224,'Q1 Setup'!$C$13),"")</f>
        <v>0</v>
      </c>
      <c r="F43" s="26">
        <v>0</v>
      </c>
      <c r="G43" s="51" t="str">
        <f>IFERROR(SUMIFS('Q1 Daily Log'!$N$4:$N$224,'Q1 Daily Log'!$B$4:$B$224,"&gt;="&amp;D35,'Q1 Daily Log'!$B$4:$B$224,"&lt;="&amp;E35,'Q1 Daily Log'!$C$4:$C$224,'Q1 Setup'!$C$13)/F43,"")</f>
        <v/>
      </c>
      <c r="H43" s="50" t="str">
        <f>IFERROR(AVERAGEIFS('Q1 Daily Log'!$E$4:$E$224,'Q1 Daily Log'!$B$4:$B$224,"&gt;="&amp;DATE(2026,8,1),'Q1 Daily Log'!$B$4:$B$224,"&lt;="&amp;DATE(2026,8,31),'Q1 Daily Log'!$C$4:$C$224,'Q1 Setup'!$C$13),"")</f>
        <v/>
      </c>
      <c r="I43" s="52" t="str">
        <f>IFERROR(AVERAGEIFS('Q1 Daily Log'!$I$4:$I$224,'Q1 Daily Log'!$B$4:$B$224,"&gt;="&amp;DATE(2026,8,1),'Q1 Daily Log'!$B$4:$B$224,"&lt;="&amp;DATE(2026,8,31),'Q1 Daily Log'!$C$4:$C$224,'Q1 Setup'!$C$13),"")</f>
        <v/>
      </c>
      <c r="J43" s="50">
        <f>IFERROR(SUMIFS('Q1 Daily Log'!$M$4:$M$224,'Q1 Daily Log'!$B$4:$B$224,"&gt;="&amp;DATE(2026,8,1),'Q1 Daily Log'!$B$4:$B$224,"&lt;="&amp;DATE(2026,8,31),'Q1 Daily Log'!$C$4:$C$224,'Q1 Setup'!$C$13),"")</f>
        <v>0</v>
      </c>
      <c r="K43" s="28">
        <f>'Q1 Setup'!$E$13</f>
        <v>0</v>
      </c>
      <c r="L43" s="28">
        <f>IFERROR('Q1 Setup'!$D$13-K43,"")</f>
        <v>0</v>
      </c>
    </row>
    <row r="44" spans="2:12" ht="19.5" customHeight="1" x14ac:dyDescent="0.2">
      <c r="B44" s="54" t="str">
        <f>'Q1 Setup'!$C$14</f>
        <v>Rep 8</v>
      </c>
      <c r="C44" s="27">
        <f>'Q1 Setup'!$D$14</f>
        <v>0</v>
      </c>
      <c r="D44" s="29">
        <f ca="1">'Q1 Setup'!$H$14</f>
        <v>0</v>
      </c>
      <c r="E44" s="27">
        <f>IFERROR(SUMIFS('Q1 Daily Log'!$N$4:$N$224,'Q1 Daily Log'!$B$4:$B$224,"&gt;="&amp;DATE(2026,8,1),'Q1 Daily Log'!$B$4:$B$224,"&lt;="&amp;DATE(2026,8,31),'Q1 Daily Log'!$C$4:$C$224,'Q1 Setup'!$C$14),"")</f>
        <v>0</v>
      </c>
      <c r="F44" s="26">
        <v>0</v>
      </c>
      <c r="G44" s="56" t="str">
        <f>IFERROR(SUMIFS('Q1 Daily Log'!$N$4:$N$224,'Q1 Daily Log'!$B$4:$B$224,"&gt;="&amp;D35,'Q1 Daily Log'!$B$4:$B$224,"&lt;="&amp;E35,'Q1 Daily Log'!$C$4:$C$224,'Q1 Setup'!$C$14)/F44,"")</f>
        <v/>
      </c>
      <c r="H44" s="55" t="str">
        <f>IFERROR(AVERAGEIFS('Q1 Daily Log'!$E$4:$E$224,'Q1 Daily Log'!$B$4:$B$224,"&gt;="&amp;DATE(2026,8,1),'Q1 Daily Log'!$B$4:$B$224,"&lt;="&amp;DATE(2026,8,31),'Q1 Daily Log'!$C$4:$C$224,'Q1 Setup'!$C$14),"")</f>
        <v/>
      </c>
      <c r="I44" s="57" t="str">
        <f>IFERROR(AVERAGEIFS('Q1 Daily Log'!$I$4:$I$224,'Q1 Daily Log'!$B$4:$B$224,"&gt;="&amp;DATE(2026,8,1),'Q1 Daily Log'!$B$4:$B$224,"&lt;="&amp;DATE(2026,8,31),'Q1 Daily Log'!$C$4:$C$224,'Q1 Setup'!$C$14),"")</f>
        <v/>
      </c>
      <c r="J44" s="55">
        <f>IFERROR(SUMIFS('Q1 Daily Log'!$M$4:$M$224,'Q1 Daily Log'!$B$4:$B$224,"&gt;="&amp;DATE(2026,8,1),'Q1 Daily Log'!$B$4:$B$224,"&lt;="&amp;DATE(2026,8,31),'Q1 Daily Log'!$C$4:$C$224,'Q1 Setup'!$C$14),"")</f>
        <v>0</v>
      </c>
      <c r="K44" s="27">
        <f>'Q1 Setup'!$E$14</f>
        <v>0</v>
      </c>
      <c r="L44" s="27">
        <f>IFERROR('Q1 Setup'!$D$14-K44,"")</f>
        <v>0</v>
      </c>
    </row>
    <row r="45" spans="2:12" ht="19.5" customHeight="1" x14ac:dyDescent="0.2">
      <c r="B45" s="49" t="str">
        <f>'Q1 Setup'!$C$15</f>
        <v>Rep 9</v>
      </c>
      <c r="C45" s="28">
        <f>'Q1 Setup'!$D$15</f>
        <v>0</v>
      </c>
      <c r="D45" s="29">
        <f ca="1">'Q1 Setup'!$H$15</f>
        <v>0</v>
      </c>
      <c r="E45" s="28">
        <f>IFERROR(SUMIFS('Q1 Daily Log'!$N$4:$N$224,'Q1 Daily Log'!$B$4:$B$224,"&gt;="&amp;DATE(2026,8,1),'Q1 Daily Log'!$B$4:$B$224,"&lt;="&amp;DATE(2026,8,31),'Q1 Daily Log'!$C$4:$C$224,'Q1 Setup'!$C$15),"")</f>
        <v>0</v>
      </c>
      <c r="F45" s="26">
        <v>0</v>
      </c>
      <c r="G45" s="51" t="str">
        <f>IFERROR(SUMIFS('Q1 Daily Log'!$N$4:$N$224,'Q1 Daily Log'!$B$4:$B$224,"&gt;="&amp;D35,'Q1 Daily Log'!$B$4:$B$224,"&lt;="&amp;E35,'Q1 Daily Log'!$C$4:$C$224,'Q1 Setup'!$C$15)/F45,"")</f>
        <v/>
      </c>
      <c r="H45" s="50" t="str">
        <f>IFERROR(AVERAGEIFS('Q1 Daily Log'!$E$4:$E$224,'Q1 Daily Log'!$B$4:$B$224,"&gt;="&amp;DATE(2026,8,1),'Q1 Daily Log'!$B$4:$B$224,"&lt;="&amp;DATE(2026,8,31),'Q1 Daily Log'!$C$4:$C$224,'Q1 Setup'!$C$15),"")</f>
        <v/>
      </c>
      <c r="I45" s="52" t="str">
        <f>IFERROR(AVERAGEIFS('Q1 Daily Log'!$I$4:$I$224,'Q1 Daily Log'!$B$4:$B$224,"&gt;="&amp;DATE(2026,8,1),'Q1 Daily Log'!$B$4:$B$224,"&lt;="&amp;DATE(2026,8,31),'Q1 Daily Log'!$C$4:$C$224,'Q1 Setup'!$C$15),"")</f>
        <v/>
      </c>
      <c r="J45" s="50">
        <f>IFERROR(SUMIFS('Q1 Daily Log'!$M$4:$M$224,'Q1 Daily Log'!$B$4:$B$224,"&gt;="&amp;DATE(2026,8,1),'Q1 Daily Log'!$B$4:$B$224,"&lt;="&amp;DATE(2026,8,31),'Q1 Daily Log'!$C$4:$C$224,'Q1 Setup'!$C$15),"")</f>
        <v>0</v>
      </c>
      <c r="K45" s="28">
        <f>'Q1 Setup'!$E$15</f>
        <v>0</v>
      </c>
      <c r="L45" s="28">
        <f>IFERROR('Q1 Setup'!$D$15-K45,"")</f>
        <v>0</v>
      </c>
    </row>
    <row r="46" spans="2:12" ht="19.5" customHeight="1" x14ac:dyDescent="0.2">
      <c r="B46" s="54" t="str">
        <f>'Q1 Setup'!$C$16</f>
        <v>Rep 10</v>
      </c>
      <c r="C46" s="27">
        <f>'Q1 Setup'!$D$16</f>
        <v>0</v>
      </c>
      <c r="D46" s="29">
        <f ca="1">'Q1 Setup'!$H$16</f>
        <v>0</v>
      </c>
      <c r="E46" s="27">
        <f>IFERROR(SUMIFS('Q1 Daily Log'!$N$4:$N$224,'Q1 Daily Log'!$B$4:$B$224,"&gt;="&amp;DATE(2026,8,1),'Q1 Daily Log'!$B$4:$B$224,"&lt;="&amp;DATE(2026,8,31),'Q1 Daily Log'!$C$4:$C$224,'Q1 Setup'!$C$16),"")</f>
        <v>0</v>
      </c>
      <c r="F46" s="26">
        <v>0</v>
      </c>
      <c r="G46" s="56" t="str">
        <f>IFERROR(SUMIFS('Q1 Daily Log'!$N$4:$N$224,'Q1 Daily Log'!$B$4:$B$224,"&gt;="&amp;D35,'Q1 Daily Log'!$B$4:$B$224,"&lt;="&amp;E35,'Q1 Daily Log'!$C$4:$C$224,'Q1 Setup'!$C$16)/F46,"")</f>
        <v/>
      </c>
      <c r="H46" s="55" t="str">
        <f>IFERROR(AVERAGEIFS('Q1 Daily Log'!$E$4:$E$224,'Q1 Daily Log'!$B$4:$B$224,"&gt;="&amp;DATE(2026,8,1),'Q1 Daily Log'!$B$4:$B$224,"&lt;="&amp;DATE(2026,8,31),'Q1 Daily Log'!$C$4:$C$224,'Q1 Setup'!$C$16),"")</f>
        <v/>
      </c>
      <c r="I46" s="57" t="str">
        <f>IFERROR(AVERAGEIFS('Q1 Daily Log'!$I$4:$I$224,'Q1 Daily Log'!$B$4:$B$224,"&gt;="&amp;DATE(2026,8,1),'Q1 Daily Log'!$B$4:$B$224,"&lt;="&amp;DATE(2026,8,31),'Q1 Daily Log'!$C$4:$C$224,'Q1 Setup'!$C$16),"")</f>
        <v/>
      </c>
      <c r="J46" s="55">
        <f>IFERROR(SUMIFS('Q1 Daily Log'!$M$4:$M$224,'Q1 Daily Log'!$B$4:$B$224,"&gt;="&amp;DATE(2026,8,1),'Q1 Daily Log'!$B$4:$B$224,"&lt;="&amp;DATE(2026,8,31),'Q1 Daily Log'!$C$4:$C$224,'Q1 Setup'!$C$16),"")</f>
        <v>0</v>
      </c>
      <c r="K46" s="27">
        <f>'Q1 Setup'!$E$16</f>
        <v>0</v>
      </c>
      <c r="L46" s="27">
        <f>IFERROR('Q1 Setup'!$D$16-K46,"")</f>
        <v>0</v>
      </c>
    </row>
    <row r="47" spans="2:12" ht="19.5" customHeight="1" x14ac:dyDescent="0.2">
      <c r="B47" s="49">
        <f>'Q1 Setup'!$C$17</f>
        <v>0</v>
      </c>
      <c r="C47" s="28">
        <f>'Q1 Setup'!$D$17</f>
        <v>0</v>
      </c>
      <c r="D47" s="29">
        <f ca="1">'Q1 Setup'!$H$17</f>
        <v>0</v>
      </c>
      <c r="E47" s="28">
        <f>IFERROR(SUMIFS('Q1 Daily Log'!$N$4:$N$224,'Q1 Daily Log'!$B$4:$B$224,"&gt;="&amp;DATE(2026,8,1),'Q1 Daily Log'!$B$4:$B$224,"&lt;="&amp;DATE(2026,8,31),'Q1 Daily Log'!$C$4:$C$224,'Q1 Setup'!$C$17),"")</f>
        <v>0</v>
      </c>
      <c r="F47" s="26">
        <v>0</v>
      </c>
      <c r="G47" s="51" t="str">
        <f>IFERROR(SUMIFS('Q1 Daily Log'!$N$4:$N$224,'Q1 Daily Log'!$B$4:$B$224,"&gt;="&amp;D35,'Q1 Daily Log'!$B$4:$B$224,"&lt;="&amp;E35,'Q1 Daily Log'!$C$4:$C$224,'Q1 Setup'!$C$17)/F47,"")</f>
        <v/>
      </c>
      <c r="H47" s="50" t="str">
        <f>IFERROR(AVERAGEIFS('Q1 Daily Log'!$E$4:$E$224,'Q1 Daily Log'!$B$4:$B$224,"&gt;="&amp;DATE(2026,8,1),'Q1 Daily Log'!$B$4:$B$224,"&lt;="&amp;DATE(2026,8,31),'Q1 Daily Log'!$C$4:$C$224,'Q1 Setup'!$C$17),"")</f>
        <v/>
      </c>
      <c r="I47" s="52" t="str">
        <f>IFERROR(AVERAGEIFS('Q1 Daily Log'!$I$4:$I$224,'Q1 Daily Log'!$B$4:$B$224,"&gt;="&amp;DATE(2026,8,1),'Q1 Daily Log'!$B$4:$B$224,"&lt;="&amp;DATE(2026,8,31),'Q1 Daily Log'!$C$4:$C$224,'Q1 Setup'!$C$17),"")</f>
        <v/>
      </c>
      <c r="J47" s="50">
        <f>IFERROR(SUMIFS('Q1 Daily Log'!$M$4:$M$224,'Q1 Daily Log'!$B$4:$B$224,"&gt;="&amp;DATE(2026,8,1),'Q1 Daily Log'!$B$4:$B$224,"&lt;="&amp;DATE(2026,8,31),'Q1 Daily Log'!$C$4:$C$224,'Q1 Setup'!$C$17),"")</f>
        <v>0</v>
      </c>
      <c r="K47" s="28">
        <f>'Q1 Setup'!$E$17</f>
        <v>0</v>
      </c>
      <c r="L47" s="28">
        <f>IFERROR('Q1 Setup'!$D$17-K47,"")</f>
        <v>0</v>
      </c>
    </row>
    <row r="48" spans="2:12" ht="19.5" customHeight="1" x14ac:dyDescent="0.2">
      <c r="B48" s="54">
        <f>'Q1 Setup'!$C$18</f>
        <v>0</v>
      </c>
      <c r="C48" s="27">
        <f>'Q1 Setup'!$D$18</f>
        <v>0</v>
      </c>
      <c r="D48" s="29">
        <f ca="1">'Q1 Setup'!$H$18</f>
        <v>0</v>
      </c>
      <c r="E48" s="27">
        <f>IFERROR(SUMIFS('Q1 Daily Log'!$N$4:$N$224,'Q1 Daily Log'!$B$4:$B$224,"&gt;="&amp;DATE(2026,8,1),'Q1 Daily Log'!$B$4:$B$224,"&lt;="&amp;DATE(2026,8,31),'Q1 Daily Log'!$C$4:$C$224,'Q1 Setup'!$C$18),"")</f>
        <v>0</v>
      </c>
      <c r="F48" s="26">
        <v>0</v>
      </c>
      <c r="G48" s="56" t="str">
        <f>IFERROR(SUMIFS('Q1 Daily Log'!$N$4:$N$224,'Q1 Daily Log'!$B$4:$B$224,"&gt;="&amp;D35,'Q1 Daily Log'!$B$4:$B$224,"&lt;="&amp;E35,'Q1 Daily Log'!$C$4:$C$224,'Q1 Setup'!$C$18)/F48,"")</f>
        <v/>
      </c>
      <c r="H48" s="55" t="str">
        <f>IFERROR(AVERAGEIFS('Q1 Daily Log'!$E$4:$E$224,'Q1 Daily Log'!$B$4:$B$224,"&gt;="&amp;DATE(2026,8,1),'Q1 Daily Log'!$B$4:$B$224,"&lt;="&amp;DATE(2026,8,31),'Q1 Daily Log'!$C$4:$C$224,'Q1 Setup'!$C$18),"")</f>
        <v/>
      </c>
      <c r="I48" s="57" t="str">
        <f>IFERROR(AVERAGEIFS('Q1 Daily Log'!$I$4:$I$224,'Q1 Daily Log'!$B$4:$B$224,"&gt;="&amp;DATE(2026,8,1),'Q1 Daily Log'!$B$4:$B$224,"&lt;="&amp;DATE(2026,8,31),'Q1 Daily Log'!$C$4:$C$224,'Q1 Setup'!$C$18),"")</f>
        <v/>
      </c>
      <c r="J48" s="55">
        <f>IFERROR(SUMIFS('Q1 Daily Log'!$M$4:$M$224,'Q1 Daily Log'!$B$4:$B$224,"&gt;="&amp;DATE(2026,8,1),'Q1 Daily Log'!$B$4:$B$224,"&lt;="&amp;DATE(2026,8,31),'Q1 Daily Log'!$C$4:$C$224,'Q1 Setup'!$C$18),"")</f>
        <v>0</v>
      </c>
      <c r="K48" s="27">
        <f>'Q1 Setup'!$E$18</f>
        <v>0</v>
      </c>
      <c r="L48" s="27">
        <f>IFERROR('Q1 Setup'!$D$18-K48,"")</f>
        <v>0</v>
      </c>
    </row>
    <row r="49" spans="2:12" ht="19.5" customHeight="1" x14ac:dyDescent="0.2">
      <c r="B49" s="5" t="s">
        <v>95</v>
      </c>
      <c r="C49" s="5"/>
      <c r="D49" s="62">
        <f ca="1">IFERROR(AVERAGE(D37:D48),"")</f>
        <v>0</v>
      </c>
      <c r="E49" s="62">
        <f>IFERROR(SUM(E37:E48),"")</f>
        <v>0</v>
      </c>
      <c r="F49" s="62">
        <f>IFERROR(SUM(F37:F48),"")</f>
        <v>0</v>
      </c>
      <c r="G49" s="59" t="str">
        <f>IFERROR(E49/F49,"")</f>
        <v/>
      </c>
      <c r="H49" s="58" t="str">
        <f>IFERROR(AVERAGE(H37:H48),"")</f>
        <v/>
      </c>
      <c r="I49" s="61" t="str">
        <f>IFERROR(AVERAGE(I37:I48),"")</f>
        <v/>
      </c>
      <c r="J49" s="58">
        <f>IFERROR(SUM(J37:J48),"")</f>
        <v>0</v>
      </c>
      <c r="K49" s="62">
        <f>IFERROR(SUM(K37:K48),"")</f>
        <v>0</v>
      </c>
      <c r="L49" s="62">
        <f>IFERROR(SUM(L37:L48),"")</f>
        <v>0</v>
      </c>
    </row>
    <row r="50" spans="2:12" ht="7.5" customHeight="1" x14ac:dyDescent="0.2"/>
  </sheetData>
  <mergeCells count="8">
    <mergeCell ref="B33:C33"/>
    <mergeCell ref="B35:C35"/>
    <mergeCell ref="B49:C49"/>
    <mergeCell ref="B1:L1"/>
    <mergeCell ref="B2:L2"/>
    <mergeCell ref="B3:C3"/>
    <mergeCell ref="B17:C17"/>
    <mergeCell ref="B19:C19"/>
  </mergeCells>
  <conditionalFormatting sqref="G5:G16">
    <cfRule type="cellIs" dxfId="1916" priority="2" operator="lessThan">
      <formula>0.8</formula>
    </cfRule>
    <cfRule type="cellIs" dxfId="1915" priority="3" operator="between">
      <formula>0.8</formula>
      <formula>0.9999</formula>
    </cfRule>
    <cfRule type="cellIs" dxfId="1914" priority="4" operator="greaterThanOrEqual">
      <formula>1</formula>
    </cfRule>
  </conditionalFormatting>
  <conditionalFormatting sqref="G21:G32">
    <cfRule type="cellIs" dxfId="1913" priority="5" operator="lessThan">
      <formula>0.8</formula>
    </cfRule>
    <cfRule type="cellIs" dxfId="1912" priority="6" operator="between">
      <formula>0.8</formula>
      <formula>0.9999</formula>
    </cfRule>
    <cfRule type="cellIs" dxfId="1911" priority="7" operator="greaterThanOrEqual">
      <formula>1</formula>
    </cfRule>
  </conditionalFormatting>
  <conditionalFormatting sqref="G37:G48">
    <cfRule type="cellIs" dxfId="1910" priority="8" operator="lessThan">
      <formula>0.8</formula>
    </cfRule>
    <cfRule type="cellIs" dxfId="1909" priority="9" operator="between">
      <formula>0.8</formula>
      <formula>0.9999</formula>
    </cfRule>
    <cfRule type="cellIs" dxfId="1908" priority="10" operator="greaterThanOrEqual">
      <formula>1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B1:H20"/>
  <sheetViews>
    <sheetView showGridLines="0" zoomScaleNormal="100" workbookViewId="0">
      <selection activeCell="C7" sqref="C7"/>
    </sheetView>
  </sheetViews>
  <sheetFormatPr baseColWidth="10" defaultColWidth="8.6640625" defaultRowHeight="15" x14ac:dyDescent="0.2"/>
  <cols>
    <col min="1" max="1" width="3" customWidth="1"/>
    <col min="2" max="2" width="26" customWidth="1"/>
    <col min="3" max="7" width="22" customWidth="1"/>
    <col min="8" max="8" width="24" customWidth="1"/>
  </cols>
  <sheetData>
    <row r="1" spans="2:8" ht="33.75" customHeight="1" x14ac:dyDescent="0.2">
      <c r="B1" s="4" t="s">
        <v>96</v>
      </c>
      <c r="C1" s="4"/>
      <c r="D1" s="4"/>
      <c r="E1" s="4"/>
      <c r="F1" s="4"/>
      <c r="G1" s="4"/>
      <c r="H1" s="4"/>
    </row>
    <row r="2" spans="2:8" ht="15.75" customHeight="1" x14ac:dyDescent="0.2">
      <c r="B2" s="13" t="s">
        <v>97</v>
      </c>
      <c r="C2" s="13"/>
      <c r="D2" s="13"/>
      <c r="E2" s="13"/>
      <c r="F2" s="13"/>
      <c r="G2" s="13"/>
      <c r="H2" s="13"/>
    </row>
    <row r="4" spans="2:8" ht="21.75" customHeight="1" x14ac:dyDescent="0.2">
      <c r="B4" s="63" t="s">
        <v>20</v>
      </c>
      <c r="C4" s="21" t="s">
        <v>8</v>
      </c>
      <c r="D4" s="63" t="s">
        <v>21</v>
      </c>
      <c r="E4" s="22">
        <v>46204</v>
      </c>
      <c r="F4" s="63" t="s">
        <v>22</v>
      </c>
      <c r="G4" s="22">
        <v>46295</v>
      </c>
    </row>
    <row r="6" spans="2:8" ht="36" customHeight="1" x14ac:dyDescent="0.2">
      <c r="B6" s="23" t="s">
        <v>23</v>
      </c>
      <c r="C6" s="23" t="s">
        <v>24</v>
      </c>
      <c r="D6" s="23" t="s">
        <v>25</v>
      </c>
      <c r="E6" s="23" t="s">
        <v>26</v>
      </c>
      <c r="F6" s="23" t="s">
        <v>27</v>
      </c>
      <c r="G6" s="23" t="s">
        <v>28</v>
      </c>
      <c r="H6" s="23" t="s">
        <v>29</v>
      </c>
    </row>
    <row r="7" spans="2:8" ht="21.75" customHeight="1" x14ac:dyDescent="0.2">
      <c r="B7" s="24">
        <v>1</v>
      </c>
      <c r="C7" s="25" t="s">
        <v>30</v>
      </c>
      <c r="D7" s="26">
        <v>0</v>
      </c>
      <c r="E7" s="27">
        <f>IFERROR(0+SUMIFS('Q2 Daily Log'!$N$4:$N$5000,'Q2 Daily Log'!$C$4:$C$5000,'Q2 Setup'!$C$7),0)</f>
        <v>0</v>
      </c>
      <c r="F7" s="28">
        <f t="shared" ref="F7:F18" si="0">D7-E7</f>
        <v>0</v>
      </c>
      <c r="G7" s="24">
        <f t="shared" ref="G7:G18" ca="1" si="1">IFERROR(NETWORKDAYS(TODAY(),$G$4),0)</f>
        <v>31</v>
      </c>
      <c r="H7" s="29">
        <f t="shared" ref="H7:H18" ca="1" si="2">IFERROR(F7/G7,0)</f>
        <v>0</v>
      </c>
    </row>
    <row r="8" spans="2:8" ht="21.75" customHeight="1" x14ac:dyDescent="0.2">
      <c r="B8" s="30">
        <v>2</v>
      </c>
      <c r="C8" s="25" t="s">
        <v>31</v>
      </c>
      <c r="D8" s="26">
        <v>0</v>
      </c>
      <c r="E8" s="27">
        <f>IFERROR(0+SUMIFS('Q2 Daily Log'!$N$4:$N$5000,'Q2 Daily Log'!$C$4:$C$5000,'Q2 Setup'!$C$8),0)</f>
        <v>0</v>
      </c>
      <c r="F8" s="27">
        <f t="shared" si="0"/>
        <v>0</v>
      </c>
      <c r="G8" s="30">
        <f t="shared" ca="1" si="1"/>
        <v>31</v>
      </c>
      <c r="H8" s="29">
        <f t="shared" ca="1" si="2"/>
        <v>0</v>
      </c>
    </row>
    <row r="9" spans="2:8" ht="21.75" customHeight="1" x14ac:dyDescent="0.2">
      <c r="B9" s="24">
        <v>3</v>
      </c>
      <c r="C9" s="25" t="s">
        <v>32</v>
      </c>
      <c r="D9" s="26">
        <v>0</v>
      </c>
      <c r="E9" s="27">
        <f>IFERROR(0+SUMIFS('Q2 Daily Log'!$N$4:$N$5000,'Q2 Daily Log'!$C$4:$C$5000,'Q2 Setup'!$C$9),0)</f>
        <v>0</v>
      </c>
      <c r="F9" s="28">
        <f t="shared" si="0"/>
        <v>0</v>
      </c>
      <c r="G9" s="24">
        <f t="shared" ca="1" si="1"/>
        <v>31</v>
      </c>
      <c r="H9" s="29">
        <f t="shared" ca="1" si="2"/>
        <v>0</v>
      </c>
    </row>
    <row r="10" spans="2:8" ht="21.75" customHeight="1" x14ac:dyDescent="0.2">
      <c r="B10" s="30">
        <v>4</v>
      </c>
      <c r="C10" s="25" t="s">
        <v>33</v>
      </c>
      <c r="D10" s="26">
        <v>0</v>
      </c>
      <c r="E10" s="27">
        <f>IFERROR(0+SUMIFS('Q2 Daily Log'!$N$4:$N$5000,'Q2 Daily Log'!$C$4:$C$5000,'Q2 Setup'!$C$10),0)</f>
        <v>0</v>
      </c>
      <c r="F10" s="27">
        <f t="shared" si="0"/>
        <v>0</v>
      </c>
      <c r="G10" s="30">
        <f t="shared" ca="1" si="1"/>
        <v>31</v>
      </c>
      <c r="H10" s="29">
        <f t="shared" ca="1" si="2"/>
        <v>0</v>
      </c>
    </row>
    <row r="11" spans="2:8" ht="21.75" customHeight="1" x14ac:dyDescent="0.2">
      <c r="B11" s="24">
        <v>5</v>
      </c>
      <c r="C11" s="25" t="s">
        <v>34</v>
      </c>
      <c r="D11" s="26">
        <v>0</v>
      </c>
      <c r="E11" s="27">
        <f>IFERROR(0+SUMIFS('Q2 Daily Log'!$N$4:$N$5000,'Q2 Daily Log'!$C$4:$C$5000,'Q2 Setup'!$C$11),0)</f>
        <v>0</v>
      </c>
      <c r="F11" s="28">
        <f t="shared" si="0"/>
        <v>0</v>
      </c>
      <c r="G11" s="24">
        <f t="shared" ca="1" si="1"/>
        <v>31</v>
      </c>
      <c r="H11" s="29">
        <f t="shared" ca="1" si="2"/>
        <v>0</v>
      </c>
    </row>
    <row r="12" spans="2:8" ht="21.75" customHeight="1" x14ac:dyDescent="0.2">
      <c r="B12" s="30">
        <v>6</v>
      </c>
      <c r="C12" s="25" t="s">
        <v>35</v>
      </c>
      <c r="D12" s="26">
        <v>0</v>
      </c>
      <c r="E12" s="27">
        <f>IFERROR(0+SUMIFS('Q2 Daily Log'!$N$4:$N$5000,'Q2 Daily Log'!$C$4:$C$5000,'Q2 Setup'!$C$12),0)</f>
        <v>0</v>
      </c>
      <c r="F12" s="27">
        <f t="shared" si="0"/>
        <v>0</v>
      </c>
      <c r="G12" s="30">
        <f t="shared" ca="1" si="1"/>
        <v>31</v>
      </c>
      <c r="H12" s="29">
        <f t="shared" ca="1" si="2"/>
        <v>0</v>
      </c>
    </row>
    <row r="13" spans="2:8" ht="21.75" customHeight="1" x14ac:dyDescent="0.2">
      <c r="B13" s="24">
        <v>7</v>
      </c>
      <c r="C13" s="25" t="s">
        <v>36</v>
      </c>
      <c r="D13" s="26">
        <v>0</v>
      </c>
      <c r="E13" s="27">
        <f>IFERROR(0+SUMIFS('Q2 Daily Log'!$N$4:$N$5000,'Q2 Daily Log'!$C$4:$C$5000,'Q2 Setup'!$C$13),0)</f>
        <v>0</v>
      </c>
      <c r="F13" s="28">
        <f t="shared" si="0"/>
        <v>0</v>
      </c>
      <c r="G13" s="24">
        <f t="shared" ca="1" si="1"/>
        <v>31</v>
      </c>
      <c r="H13" s="29">
        <f t="shared" ca="1" si="2"/>
        <v>0</v>
      </c>
    </row>
    <row r="14" spans="2:8" ht="21.75" customHeight="1" x14ac:dyDescent="0.2">
      <c r="B14" s="30">
        <v>8</v>
      </c>
      <c r="C14" s="25" t="s">
        <v>37</v>
      </c>
      <c r="D14" s="26">
        <v>0</v>
      </c>
      <c r="E14" s="27">
        <f>IFERROR(0+SUMIFS('Q2 Daily Log'!$N$4:$N$5000,'Q2 Daily Log'!$C$4:$C$5000,'Q2 Setup'!$C$14),0)</f>
        <v>0</v>
      </c>
      <c r="F14" s="27">
        <f t="shared" si="0"/>
        <v>0</v>
      </c>
      <c r="G14" s="30">
        <f t="shared" ca="1" si="1"/>
        <v>31</v>
      </c>
      <c r="H14" s="29">
        <f t="shared" ca="1" si="2"/>
        <v>0</v>
      </c>
    </row>
    <row r="15" spans="2:8" ht="21.75" customHeight="1" x14ac:dyDescent="0.2">
      <c r="B15" s="24">
        <v>9</v>
      </c>
      <c r="C15" s="25" t="s">
        <v>38</v>
      </c>
      <c r="D15" s="26">
        <v>0</v>
      </c>
      <c r="E15" s="27">
        <f>IFERROR(0+SUMIFS('Q2 Daily Log'!$N$4:$N$5000,'Q2 Daily Log'!$C$4:$C$5000,'Q2 Setup'!$C$15),0)</f>
        <v>0</v>
      </c>
      <c r="F15" s="28">
        <f t="shared" si="0"/>
        <v>0</v>
      </c>
      <c r="G15" s="24">
        <f t="shared" ca="1" si="1"/>
        <v>31</v>
      </c>
      <c r="H15" s="29">
        <f t="shared" ca="1" si="2"/>
        <v>0</v>
      </c>
    </row>
    <row r="16" spans="2:8" ht="21.75" customHeight="1" x14ac:dyDescent="0.2">
      <c r="B16" s="30">
        <v>10</v>
      </c>
      <c r="C16" s="25" t="s">
        <v>39</v>
      </c>
      <c r="D16" s="26">
        <v>0</v>
      </c>
      <c r="E16" s="27">
        <f>IFERROR(0+SUMIFS('Q2 Daily Log'!$N$4:$N$5000,'Q2 Daily Log'!$C$4:$C$5000,'Q2 Setup'!$C$16),0)</f>
        <v>0</v>
      </c>
      <c r="F16" s="27">
        <f t="shared" si="0"/>
        <v>0</v>
      </c>
      <c r="G16" s="30">
        <f t="shared" ca="1" si="1"/>
        <v>31</v>
      </c>
      <c r="H16" s="29">
        <f t="shared" ca="1" si="2"/>
        <v>0</v>
      </c>
    </row>
    <row r="17" spans="2:8" ht="21.75" customHeight="1" x14ac:dyDescent="0.2">
      <c r="B17" s="24">
        <v>11</v>
      </c>
      <c r="C17" s="25"/>
      <c r="D17" s="26">
        <v>0</v>
      </c>
      <c r="E17" s="27">
        <f>IFERROR(0+SUMIFS('Q2 Daily Log'!$N$4:$N$5000,'Q2 Daily Log'!$C$4:$C$5000,'Q2 Setup'!$C$17),0)</f>
        <v>0</v>
      </c>
      <c r="F17" s="28">
        <f t="shared" si="0"/>
        <v>0</v>
      </c>
      <c r="G17" s="24">
        <f t="shared" ca="1" si="1"/>
        <v>31</v>
      </c>
      <c r="H17" s="29">
        <f t="shared" ca="1" si="2"/>
        <v>0</v>
      </c>
    </row>
    <row r="18" spans="2:8" ht="21.75" customHeight="1" x14ac:dyDescent="0.2">
      <c r="B18" s="30">
        <v>12</v>
      </c>
      <c r="C18" s="25"/>
      <c r="D18" s="26">
        <v>0</v>
      </c>
      <c r="E18" s="27">
        <f>IFERROR(0+SUMIFS('Q2 Daily Log'!$N$4:$N$5000,'Q2 Daily Log'!$C$4:$C$5000,'Q2 Setup'!$C$18),0)</f>
        <v>0</v>
      </c>
      <c r="F18" s="27">
        <f t="shared" si="0"/>
        <v>0</v>
      </c>
      <c r="G18" s="30">
        <f t="shared" ca="1" si="1"/>
        <v>31</v>
      </c>
      <c r="H18" s="29">
        <f t="shared" ca="1" si="2"/>
        <v>0</v>
      </c>
    </row>
    <row r="20" spans="2:8" ht="15.75" customHeight="1" x14ac:dyDescent="0.2">
      <c r="B20" s="12" t="s">
        <v>40</v>
      </c>
      <c r="C20" s="12"/>
      <c r="D20" s="12"/>
      <c r="E20" s="12"/>
      <c r="F20" s="12"/>
      <c r="G20" s="12"/>
      <c r="H20" s="12"/>
    </row>
  </sheetData>
  <mergeCells count="3">
    <mergeCell ref="B1:H1"/>
    <mergeCell ref="B2:H2"/>
    <mergeCell ref="B20:H20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375623"/>
  </sheetPr>
  <dimension ref="B1:Q861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6640625" defaultRowHeight="15" x14ac:dyDescent="0.2"/>
  <cols>
    <col min="1" max="1" width="3" customWidth="1"/>
    <col min="2" max="2" width="13" customWidth="1"/>
    <col min="3" max="3" width="22" customWidth="1"/>
    <col min="4" max="5" width="11" customWidth="1"/>
    <col min="6" max="6" width="12" customWidth="1"/>
    <col min="7" max="9" width="11" customWidth="1"/>
    <col min="10" max="10" width="13" customWidth="1"/>
    <col min="11" max="11" width="11" customWidth="1"/>
    <col min="12" max="13" width="10" customWidth="1"/>
    <col min="14" max="15" width="13" customWidth="1"/>
    <col min="16" max="16" width="16" customWidth="1"/>
    <col min="17" max="17" width="11" customWidth="1"/>
  </cols>
  <sheetData>
    <row r="1" spans="2:17" ht="30" customHeight="1" x14ac:dyDescent="0.2">
      <c r="B1" s="3" t="s">
        <v>98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2:17" ht="15.75" customHeight="1" x14ac:dyDescent="0.2">
      <c r="B2" s="13" t="s">
        <v>42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2:17" ht="43.5" customHeight="1" x14ac:dyDescent="0.2">
      <c r="B3" s="23" t="s">
        <v>43</v>
      </c>
      <c r="C3" s="23" t="s">
        <v>24</v>
      </c>
      <c r="D3" s="23" t="s">
        <v>44</v>
      </c>
      <c r="E3" s="23" t="s">
        <v>45</v>
      </c>
      <c r="F3" s="23" t="s">
        <v>46</v>
      </c>
      <c r="G3" s="23" t="s">
        <v>47</v>
      </c>
      <c r="H3" s="23" t="s">
        <v>48</v>
      </c>
      <c r="I3" s="23" t="s">
        <v>49</v>
      </c>
      <c r="J3" s="23" t="s">
        <v>50</v>
      </c>
      <c r="K3" s="23" t="s">
        <v>51</v>
      </c>
      <c r="L3" s="23" t="s">
        <v>52</v>
      </c>
      <c r="M3" s="23" t="s">
        <v>53</v>
      </c>
      <c r="N3" s="23" t="s">
        <v>54</v>
      </c>
      <c r="O3" s="23" t="s">
        <v>55</v>
      </c>
      <c r="P3" s="23" t="s">
        <v>56</v>
      </c>
    </row>
    <row r="4" spans="2:17" ht="18.75" customHeight="1" x14ac:dyDescent="0.2">
      <c r="B4" s="31">
        <v>46204</v>
      </c>
      <c r="C4" s="32" t="str">
        <f>'Q2 Setup'!$C$7</f>
        <v>Rep 1</v>
      </c>
      <c r="D4" s="33"/>
      <c r="E4" s="25"/>
      <c r="F4" s="34">
        <f t="shared" ref="F4:F15" si="0">IFERROR(D4*7.5,"")</f>
        <v>0</v>
      </c>
      <c r="G4" s="34" t="str">
        <f t="shared" ref="G4:G15" si="1">IFERROR(E4/D4,"")</f>
        <v/>
      </c>
      <c r="H4" s="35" t="str">
        <f t="shared" ref="H4:H15" si="2">IFERROR(E4/F4,"")</f>
        <v/>
      </c>
      <c r="I4" s="36"/>
      <c r="J4" s="37">
        <f t="shared" ref="J4:J15" si="3">IFERROR(D4*0.375/24,"")</f>
        <v>0</v>
      </c>
      <c r="K4" s="35" t="str">
        <f t="shared" ref="K4:K15" si="4">IFERROR(I4/J4,"")</f>
        <v/>
      </c>
      <c r="L4" s="25"/>
      <c r="M4" s="25"/>
      <c r="N4" s="26"/>
      <c r="O4" s="29">
        <f>IFERROR(('Q2 Setup'!$D$7-'Q2 Setup'!$E$7+SUMIFS($N3:$N$4,$C3:$C$4,'Q2 Setup'!$C$7)-SUMIFS($N3:$N$4,$C3:$C$4,'Q2 Setup'!$C$7,$B3:$B$4,"&lt;"&amp;$B4))/IFERROR(NETWORKDAYS($B4,'Q2 Setup'!$G$4),1),0)</f>
        <v>0</v>
      </c>
      <c r="P4" s="38" t="str">
        <f t="shared" ref="P4:P15" si="5">IFERROR(N4/O4,"")</f>
        <v/>
      </c>
    </row>
    <row r="5" spans="2:17" ht="18.75" customHeight="1" x14ac:dyDescent="0.2">
      <c r="B5" s="31">
        <v>46204</v>
      </c>
      <c r="C5" s="39" t="str">
        <f>'Q2 Setup'!$C$8</f>
        <v>Rep 2</v>
      </c>
      <c r="D5" s="33"/>
      <c r="E5" s="25"/>
      <c r="F5" s="40">
        <f t="shared" si="0"/>
        <v>0</v>
      </c>
      <c r="G5" s="40" t="str">
        <f t="shared" si="1"/>
        <v/>
      </c>
      <c r="H5" s="41" t="str">
        <f t="shared" si="2"/>
        <v/>
      </c>
      <c r="I5" s="36"/>
      <c r="J5" s="42">
        <f t="shared" si="3"/>
        <v>0</v>
      </c>
      <c r="K5" s="41" t="str">
        <f t="shared" si="4"/>
        <v/>
      </c>
      <c r="L5" s="25"/>
      <c r="M5" s="25"/>
      <c r="N5" s="26"/>
      <c r="O5" s="29">
        <f>IFERROR(('Q2 Setup'!$D$8-'Q2 Setup'!$E$8+SUMIFS($N$4:$N4,$C$4:$C4,'Q2 Setup'!$C$8)-SUMIFS($N$4:$N4,$C$4:$C4,'Q2 Setup'!$C$8,$B$4:$B4,"&lt;"&amp;$B5))/IFERROR(NETWORKDAYS($B5,'Q2 Setup'!$G$4),1),0)</f>
        <v>0</v>
      </c>
      <c r="P5" s="43" t="str">
        <f t="shared" si="5"/>
        <v/>
      </c>
    </row>
    <row r="6" spans="2:17" ht="18.75" customHeight="1" x14ac:dyDescent="0.2">
      <c r="B6" s="31">
        <v>46204</v>
      </c>
      <c r="C6" s="32" t="str">
        <f>'Q2 Setup'!$C$9</f>
        <v>Rep 3</v>
      </c>
      <c r="D6" s="33"/>
      <c r="E6" s="25"/>
      <c r="F6" s="34">
        <f t="shared" si="0"/>
        <v>0</v>
      </c>
      <c r="G6" s="34" t="str">
        <f t="shared" si="1"/>
        <v/>
      </c>
      <c r="H6" s="35" t="str">
        <f t="shared" si="2"/>
        <v/>
      </c>
      <c r="I6" s="36"/>
      <c r="J6" s="37">
        <f t="shared" si="3"/>
        <v>0</v>
      </c>
      <c r="K6" s="35" t="str">
        <f t="shared" si="4"/>
        <v/>
      </c>
      <c r="L6" s="25"/>
      <c r="M6" s="25"/>
      <c r="N6" s="26"/>
      <c r="O6" s="29">
        <f>IFERROR(('Q2 Setup'!$D$9-'Q2 Setup'!$E$9+SUMIFS($N$4:$N5,$C$4:$C5,'Q2 Setup'!$C$9)-SUMIFS($N$4:$N5,$C$4:$C5,'Q2 Setup'!$C$9,$B$4:$B5,"&lt;"&amp;$B6))/IFERROR(NETWORKDAYS($B6,'Q2 Setup'!$G$4),1),0)</f>
        <v>0</v>
      </c>
      <c r="P6" s="38" t="str">
        <f t="shared" si="5"/>
        <v/>
      </c>
    </row>
    <row r="7" spans="2:17" ht="18.75" customHeight="1" x14ac:dyDescent="0.2">
      <c r="B7" s="31">
        <v>46204</v>
      </c>
      <c r="C7" s="39" t="str">
        <f>'Q2 Setup'!$C$10</f>
        <v>Rep 4</v>
      </c>
      <c r="D7" s="33"/>
      <c r="E7" s="25"/>
      <c r="F7" s="40">
        <f t="shared" si="0"/>
        <v>0</v>
      </c>
      <c r="G7" s="40" t="str">
        <f t="shared" si="1"/>
        <v/>
      </c>
      <c r="H7" s="41" t="str">
        <f t="shared" si="2"/>
        <v/>
      </c>
      <c r="I7" s="36"/>
      <c r="J7" s="42">
        <f t="shared" si="3"/>
        <v>0</v>
      </c>
      <c r="K7" s="41" t="str">
        <f t="shared" si="4"/>
        <v/>
      </c>
      <c r="L7" s="25"/>
      <c r="M7" s="25"/>
      <c r="N7" s="26"/>
      <c r="O7" s="29">
        <f>IFERROR(('Q2 Setup'!$D$10-'Q2 Setup'!$E$10+SUMIFS($N$4:$N6,$C$4:$C6,'Q2 Setup'!$C$10)-SUMIFS($N$4:$N6,$C$4:$C6,'Q2 Setup'!$C$10,$B$4:$B6,"&lt;"&amp;$B7))/IFERROR(NETWORKDAYS($B7,'Q2 Setup'!$G$4),1),0)</f>
        <v>0</v>
      </c>
      <c r="P7" s="43" t="str">
        <f t="shared" si="5"/>
        <v/>
      </c>
    </row>
    <row r="8" spans="2:17" ht="18.75" customHeight="1" x14ac:dyDescent="0.2">
      <c r="B8" s="31">
        <v>46204</v>
      </c>
      <c r="C8" s="32" t="str">
        <f>'Q2 Setup'!$C$11</f>
        <v>Rep 5</v>
      </c>
      <c r="D8" s="33"/>
      <c r="E8" s="25"/>
      <c r="F8" s="34">
        <f t="shared" si="0"/>
        <v>0</v>
      </c>
      <c r="G8" s="34" t="str">
        <f t="shared" si="1"/>
        <v/>
      </c>
      <c r="H8" s="35" t="str">
        <f t="shared" si="2"/>
        <v/>
      </c>
      <c r="I8" s="36"/>
      <c r="J8" s="37">
        <f t="shared" si="3"/>
        <v>0</v>
      </c>
      <c r="K8" s="35" t="str">
        <f t="shared" si="4"/>
        <v/>
      </c>
      <c r="L8" s="25"/>
      <c r="M8" s="25"/>
      <c r="N8" s="26"/>
      <c r="O8" s="29">
        <f>IFERROR(('Q2 Setup'!$D$11-'Q2 Setup'!$E$11+SUMIFS($N$4:$N7,$C$4:$C7,'Q2 Setup'!$C$11)-SUMIFS($N$4:$N7,$C$4:$C7,'Q2 Setup'!$C$11,$B$4:$B7,"&lt;"&amp;$B8))/IFERROR(NETWORKDAYS($B8,'Q2 Setup'!$G$4),1),0)</f>
        <v>0</v>
      </c>
      <c r="P8" s="38" t="str">
        <f t="shared" si="5"/>
        <v/>
      </c>
    </row>
    <row r="9" spans="2:17" ht="18.75" customHeight="1" x14ac:dyDescent="0.2">
      <c r="B9" s="31">
        <v>46204</v>
      </c>
      <c r="C9" s="39" t="str">
        <f>'Q2 Setup'!$C$12</f>
        <v>Rep 6</v>
      </c>
      <c r="D9" s="33"/>
      <c r="E9" s="25"/>
      <c r="F9" s="40">
        <f t="shared" si="0"/>
        <v>0</v>
      </c>
      <c r="G9" s="40" t="str">
        <f t="shared" si="1"/>
        <v/>
      </c>
      <c r="H9" s="41" t="str">
        <f t="shared" si="2"/>
        <v/>
      </c>
      <c r="I9" s="36"/>
      <c r="J9" s="42">
        <f t="shared" si="3"/>
        <v>0</v>
      </c>
      <c r="K9" s="41" t="str">
        <f t="shared" si="4"/>
        <v/>
      </c>
      <c r="L9" s="25"/>
      <c r="M9" s="25"/>
      <c r="N9" s="26"/>
      <c r="O9" s="29">
        <f>IFERROR(('Q2 Setup'!$D$12-'Q2 Setup'!$E$12+SUMIFS($N$4:$N8,$C$4:$C8,'Q2 Setup'!$C$12)-SUMIFS($N$4:$N8,$C$4:$C8,'Q2 Setup'!$C$12,$B$4:$B8,"&lt;"&amp;$B9))/IFERROR(NETWORKDAYS($B9,'Q2 Setup'!$G$4),1),0)</f>
        <v>0</v>
      </c>
      <c r="P9" s="43" t="str">
        <f t="shared" si="5"/>
        <v/>
      </c>
    </row>
    <row r="10" spans="2:17" ht="18.75" customHeight="1" x14ac:dyDescent="0.2">
      <c r="B10" s="31">
        <v>46204</v>
      </c>
      <c r="C10" s="32" t="str">
        <f>'Q2 Setup'!$C$13</f>
        <v>Rep 7</v>
      </c>
      <c r="D10" s="33"/>
      <c r="E10" s="25"/>
      <c r="F10" s="34">
        <f t="shared" si="0"/>
        <v>0</v>
      </c>
      <c r="G10" s="34" t="str">
        <f t="shared" si="1"/>
        <v/>
      </c>
      <c r="H10" s="35" t="str">
        <f t="shared" si="2"/>
        <v/>
      </c>
      <c r="I10" s="36"/>
      <c r="J10" s="37">
        <f t="shared" si="3"/>
        <v>0</v>
      </c>
      <c r="K10" s="35" t="str">
        <f t="shared" si="4"/>
        <v/>
      </c>
      <c r="L10" s="25"/>
      <c r="M10" s="25"/>
      <c r="N10" s="26"/>
      <c r="O10" s="29">
        <f>IFERROR(('Q2 Setup'!$D$13-'Q2 Setup'!$E$13+SUMIFS($N$4:$N9,$C$4:$C9,'Q2 Setup'!$C$13)-SUMIFS($N$4:$N9,$C$4:$C9,'Q2 Setup'!$C$13,$B$4:$B9,"&lt;"&amp;$B10))/IFERROR(NETWORKDAYS($B10,'Q2 Setup'!$G$4),1),0)</f>
        <v>0</v>
      </c>
      <c r="P10" s="38" t="str">
        <f t="shared" si="5"/>
        <v/>
      </c>
    </row>
    <row r="11" spans="2:17" ht="18.75" customHeight="1" x14ac:dyDescent="0.2">
      <c r="B11" s="31">
        <v>46204</v>
      </c>
      <c r="C11" s="39" t="str">
        <f>'Q2 Setup'!$C$14</f>
        <v>Rep 8</v>
      </c>
      <c r="D11" s="33"/>
      <c r="E11" s="25"/>
      <c r="F11" s="40">
        <f t="shared" si="0"/>
        <v>0</v>
      </c>
      <c r="G11" s="40" t="str">
        <f t="shared" si="1"/>
        <v/>
      </c>
      <c r="H11" s="41" t="str">
        <f t="shared" si="2"/>
        <v/>
      </c>
      <c r="I11" s="36"/>
      <c r="J11" s="42">
        <f t="shared" si="3"/>
        <v>0</v>
      </c>
      <c r="K11" s="41" t="str">
        <f t="shared" si="4"/>
        <v/>
      </c>
      <c r="L11" s="25"/>
      <c r="M11" s="25"/>
      <c r="N11" s="26"/>
      <c r="O11" s="29">
        <f>IFERROR(('Q2 Setup'!$D$14-'Q2 Setup'!$E$14+SUMIFS($N$4:$N10,$C$4:$C10,'Q2 Setup'!$C$14)-SUMIFS($N$4:$N10,$C$4:$C10,'Q2 Setup'!$C$14,$B$4:$B10,"&lt;"&amp;$B11))/IFERROR(NETWORKDAYS($B11,'Q2 Setup'!$G$4),1),0)</f>
        <v>0</v>
      </c>
      <c r="P11" s="43" t="str">
        <f t="shared" si="5"/>
        <v/>
      </c>
    </row>
    <row r="12" spans="2:17" ht="18.75" customHeight="1" x14ac:dyDescent="0.2">
      <c r="B12" s="31">
        <v>46204</v>
      </c>
      <c r="C12" s="32" t="str">
        <f>'Q2 Setup'!$C$15</f>
        <v>Rep 9</v>
      </c>
      <c r="D12" s="33"/>
      <c r="E12" s="25"/>
      <c r="F12" s="34">
        <f t="shared" si="0"/>
        <v>0</v>
      </c>
      <c r="G12" s="34" t="str">
        <f t="shared" si="1"/>
        <v/>
      </c>
      <c r="H12" s="35" t="str">
        <f t="shared" si="2"/>
        <v/>
      </c>
      <c r="I12" s="36"/>
      <c r="J12" s="37">
        <f t="shared" si="3"/>
        <v>0</v>
      </c>
      <c r="K12" s="35" t="str">
        <f t="shared" si="4"/>
        <v/>
      </c>
      <c r="L12" s="25"/>
      <c r="M12" s="25"/>
      <c r="N12" s="26"/>
      <c r="O12" s="29">
        <f>IFERROR(('Q2 Setup'!$D$15-'Q2 Setup'!$E$15+SUMIFS($N$4:$N11,$C$4:$C11,'Q2 Setup'!$C$15)-SUMIFS($N$4:$N11,$C$4:$C11,'Q2 Setup'!$C$15,$B$4:$B11,"&lt;"&amp;$B12))/IFERROR(NETWORKDAYS($B12,'Q2 Setup'!$G$4),1),0)</f>
        <v>0</v>
      </c>
      <c r="P12" s="38" t="str">
        <f t="shared" si="5"/>
        <v/>
      </c>
    </row>
    <row r="13" spans="2:17" ht="18.75" customHeight="1" x14ac:dyDescent="0.2">
      <c r="B13" s="31">
        <v>46204</v>
      </c>
      <c r="C13" s="39" t="str">
        <f>'Q2 Setup'!$C$16</f>
        <v>Rep 10</v>
      </c>
      <c r="D13" s="33"/>
      <c r="E13" s="25"/>
      <c r="F13" s="40">
        <f t="shared" si="0"/>
        <v>0</v>
      </c>
      <c r="G13" s="40" t="str">
        <f t="shared" si="1"/>
        <v/>
      </c>
      <c r="H13" s="41" t="str">
        <f t="shared" si="2"/>
        <v/>
      </c>
      <c r="I13" s="36"/>
      <c r="J13" s="42">
        <f t="shared" si="3"/>
        <v>0</v>
      </c>
      <c r="K13" s="41" t="str">
        <f t="shared" si="4"/>
        <v/>
      </c>
      <c r="L13" s="25"/>
      <c r="M13" s="25"/>
      <c r="N13" s="26"/>
      <c r="O13" s="29">
        <f>IFERROR(('Q2 Setup'!$D$16-'Q2 Setup'!$E$16+SUMIFS($N$4:$N12,$C$4:$C12,'Q2 Setup'!$C$16)-SUMIFS($N$4:$N12,$C$4:$C12,'Q2 Setup'!$C$16,$B$4:$B12,"&lt;"&amp;$B13))/IFERROR(NETWORKDAYS($B13,'Q2 Setup'!$G$4),1),0)</f>
        <v>0</v>
      </c>
      <c r="P13" s="43" t="str">
        <f t="shared" si="5"/>
        <v/>
      </c>
    </row>
    <row r="14" spans="2:17" ht="18.75" customHeight="1" x14ac:dyDescent="0.2">
      <c r="B14" s="31">
        <v>46204</v>
      </c>
      <c r="C14" s="32">
        <f>'Q2 Setup'!$C$17</f>
        <v>0</v>
      </c>
      <c r="D14" s="33"/>
      <c r="E14" s="25"/>
      <c r="F14" s="34">
        <f t="shared" si="0"/>
        <v>0</v>
      </c>
      <c r="G14" s="34" t="str">
        <f t="shared" si="1"/>
        <v/>
      </c>
      <c r="H14" s="35" t="str">
        <f t="shared" si="2"/>
        <v/>
      </c>
      <c r="I14" s="36"/>
      <c r="J14" s="37">
        <f t="shared" si="3"/>
        <v>0</v>
      </c>
      <c r="K14" s="35" t="str">
        <f t="shared" si="4"/>
        <v/>
      </c>
      <c r="L14" s="25"/>
      <c r="M14" s="25"/>
      <c r="N14" s="26"/>
      <c r="O14" s="29">
        <f>IFERROR(('Q2 Setup'!$D$17-'Q2 Setup'!$E$17+SUMIFS($N$4:$N13,$C$4:$C13,'Q2 Setup'!$C$17)-SUMIFS($N$4:$N13,$C$4:$C13,'Q2 Setup'!$C$17,$B$4:$B13,"&lt;"&amp;$B14))/IFERROR(NETWORKDAYS($B14,'Q2 Setup'!$G$4),1),0)</f>
        <v>0</v>
      </c>
      <c r="P14" s="38" t="str">
        <f t="shared" si="5"/>
        <v/>
      </c>
    </row>
    <row r="15" spans="2:17" ht="18.75" customHeight="1" x14ac:dyDescent="0.2">
      <c r="B15" s="31">
        <v>46204</v>
      </c>
      <c r="C15" s="39">
        <f>'Q2 Setup'!$C$18</f>
        <v>0</v>
      </c>
      <c r="D15" s="33"/>
      <c r="E15" s="25"/>
      <c r="F15" s="40">
        <f t="shared" si="0"/>
        <v>0</v>
      </c>
      <c r="G15" s="40" t="str">
        <f t="shared" si="1"/>
        <v/>
      </c>
      <c r="H15" s="41" t="str">
        <f t="shared" si="2"/>
        <v/>
      </c>
      <c r="I15" s="36"/>
      <c r="J15" s="42">
        <f t="shared" si="3"/>
        <v>0</v>
      </c>
      <c r="K15" s="41" t="str">
        <f t="shared" si="4"/>
        <v/>
      </c>
      <c r="L15" s="25"/>
      <c r="M15" s="25"/>
      <c r="N15" s="26"/>
      <c r="O15" s="29">
        <f>IFERROR(('Q2 Setup'!$D$18-'Q2 Setup'!$E$18+SUMIFS($N$4:$N14,$C$4:$C14,'Q2 Setup'!$C$18)-SUMIFS($N$4:$N14,$C$4:$C14,'Q2 Setup'!$C$18,$B$4:$B14,"&lt;"&amp;$B15))/IFERROR(NETWORKDAYS($B15,'Q2 Setup'!$G$4),1),0)</f>
        <v>0</v>
      </c>
      <c r="P15" s="43" t="str">
        <f t="shared" si="5"/>
        <v/>
      </c>
    </row>
    <row r="16" spans="2:17" ht="4.5" customHeight="1" x14ac:dyDescent="0.2"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</row>
    <row r="17" spans="2:17" ht="18.75" customHeight="1" x14ac:dyDescent="0.2">
      <c r="B17" s="31">
        <v>46205</v>
      </c>
      <c r="C17" s="32" t="str">
        <f>'Q2 Setup'!$C$7</f>
        <v>Rep 1</v>
      </c>
      <c r="D17" s="33"/>
      <c r="E17" s="25"/>
      <c r="F17" s="34">
        <f t="shared" ref="F17:F28" si="6">IFERROR(D17*7.5,"")</f>
        <v>0</v>
      </c>
      <c r="G17" s="34" t="str">
        <f t="shared" ref="G17:G28" si="7">IFERROR(E17/D17,"")</f>
        <v/>
      </c>
      <c r="H17" s="35" t="str">
        <f t="shared" ref="H17:H28" si="8">IFERROR(E17/F17,"")</f>
        <v/>
      </c>
      <c r="I17" s="36"/>
      <c r="J17" s="37">
        <f t="shared" ref="J17:J28" si="9">IFERROR(D17*0.375/24,"")</f>
        <v>0</v>
      </c>
      <c r="K17" s="35" t="str">
        <f t="shared" ref="K17:K28" si="10">IFERROR(I17/J17,"")</f>
        <v/>
      </c>
      <c r="L17" s="25"/>
      <c r="M17" s="25"/>
      <c r="N17" s="26"/>
      <c r="O17" s="29">
        <f>IFERROR(('Q2 Setup'!$D$7-'Q2 Setup'!$E$7+SUMIFS($N$4:$N16,$C$4:$C16,'Q2 Setup'!$C$7)-SUMIFS($N$4:$N16,$C$4:$C16,'Q2 Setup'!$C$7,$B$4:$B16,"&lt;"&amp;$B17))/IFERROR(NETWORKDAYS($B17,'Q2 Setup'!$G$4),1),0)</f>
        <v>0</v>
      </c>
      <c r="P17" s="38" t="str">
        <f t="shared" ref="P17:P28" si="11">IFERROR(N17/O17,"")</f>
        <v/>
      </c>
    </row>
    <row r="18" spans="2:17" ht="18.75" customHeight="1" x14ac:dyDescent="0.2">
      <c r="B18" s="31">
        <v>46205</v>
      </c>
      <c r="C18" s="39" t="str">
        <f>'Q2 Setup'!$C$8</f>
        <v>Rep 2</v>
      </c>
      <c r="D18" s="33"/>
      <c r="E18" s="25"/>
      <c r="F18" s="40">
        <f t="shared" si="6"/>
        <v>0</v>
      </c>
      <c r="G18" s="40" t="str">
        <f t="shared" si="7"/>
        <v/>
      </c>
      <c r="H18" s="41" t="str">
        <f t="shared" si="8"/>
        <v/>
      </c>
      <c r="I18" s="36"/>
      <c r="J18" s="42">
        <f t="shared" si="9"/>
        <v>0</v>
      </c>
      <c r="K18" s="41" t="str">
        <f t="shared" si="10"/>
        <v/>
      </c>
      <c r="L18" s="25"/>
      <c r="M18" s="25"/>
      <c r="N18" s="26"/>
      <c r="O18" s="29">
        <f>IFERROR(('Q2 Setup'!$D$8-'Q2 Setup'!$E$8+SUMIFS($N$4:$N17,$C$4:$C17,'Q2 Setup'!$C$8)-SUMIFS($N$4:$N17,$C$4:$C17,'Q2 Setup'!$C$8,$B$4:$B17,"&lt;"&amp;$B18))/IFERROR(NETWORKDAYS($B18,'Q2 Setup'!$G$4),1),0)</f>
        <v>0</v>
      </c>
      <c r="P18" s="43" t="str">
        <f t="shared" si="11"/>
        <v/>
      </c>
    </row>
    <row r="19" spans="2:17" ht="18.75" customHeight="1" x14ac:dyDescent="0.2">
      <c r="B19" s="31">
        <v>46205</v>
      </c>
      <c r="C19" s="32" t="str">
        <f>'Q2 Setup'!$C$9</f>
        <v>Rep 3</v>
      </c>
      <c r="D19" s="33"/>
      <c r="E19" s="25"/>
      <c r="F19" s="34">
        <f t="shared" si="6"/>
        <v>0</v>
      </c>
      <c r="G19" s="34" t="str">
        <f t="shared" si="7"/>
        <v/>
      </c>
      <c r="H19" s="35" t="str">
        <f t="shared" si="8"/>
        <v/>
      </c>
      <c r="I19" s="36"/>
      <c r="J19" s="37">
        <f t="shared" si="9"/>
        <v>0</v>
      </c>
      <c r="K19" s="35" t="str">
        <f t="shared" si="10"/>
        <v/>
      </c>
      <c r="L19" s="25"/>
      <c r="M19" s="25"/>
      <c r="N19" s="26"/>
      <c r="O19" s="29">
        <f>IFERROR(('Q2 Setup'!$D$9-'Q2 Setup'!$E$9+SUMIFS($N$4:$N18,$C$4:$C18,'Q2 Setup'!$C$9)-SUMIFS($N$4:$N18,$C$4:$C18,'Q2 Setup'!$C$9,$B$4:$B18,"&lt;"&amp;$B19))/IFERROR(NETWORKDAYS($B19,'Q2 Setup'!$G$4),1),0)</f>
        <v>0</v>
      </c>
      <c r="P19" s="38" t="str">
        <f t="shared" si="11"/>
        <v/>
      </c>
    </row>
    <row r="20" spans="2:17" ht="18.75" customHeight="1" x14ac:dyDescent="0.2">
      <c r="B20" s="31">
        <v>46205</v>
      </c>
      <c r="C20" s="39" t="str">
        <f>'Q2 Setup'!$C$10</f>
        <v>Rep 4</v>
      </c>
      <c r="D20" s="33"/>
      <c r="E20" s="25"/>
      <c r="F20" s="40">
        <f t="shared" si="6"/>
        <v>0</v>
      </c>
      <c r="G20" s="40" t="str">
        <f t="shared" si="7"/>
        <v/>
      </c>
      <c r="H20" s="41" t="str">
        <f t="shared" si="8"/>
        <v/>
      </c>
      <c r="I20" s="36"/>
      <c r="J20" s="42">
        <f t="shared" si="9"/>
        <v>0</v>
      </c>
      <c r="K20" s="41" t="str">
        <f t="shared" si="10"/>
        <v/>
      </c>
      <c r="L20" s="25"/>
      <c r="M20" s="25"/>
      <c r="N20" s="26"/>
      <c r="O20" s="29">
        <f>IFERROR(('Q2 Setup'!$D$10-'Q2 Setup'!$E$10+SUMIFS($N$4:$N19,$C$4:$C19,'Q2 Setup'!$C$10)-SUMIFS($N$4:$N19,$C$4:$C19,'Q2 Setup'!$C$10,$B$4:$B19,"&lt;"&amp;$B20))/IFERROR(NETWORKDAYS($B20,'Q2 Setup'!$G$4),1),0)</f>
        <v>0</v>
      </c>
      <c r="P20" s="43" t="str">
        <f t="shared" si="11"/>
        <v/>
      </c>
    </row>
    <row r="21" spans="2:17" ht="18.75" customHeight="1" x14ac:dyDescent="0.2">
      <c r="B21" s="31">
        <v>46205</v>
      </c>
      <c r="C21" s="32" t="str">
        <f>'Q2 Setup'!$C$11</f>
        <v>Rep 5</v>
      </c>
      <c r="D21" s="33"/>
      <c r="E21" s="25"/>
      <c r="F21" s="34">
        <f t="shared" si="6"/>
        <v>0</v>
      </c>
      <c r="G21" s="34" t="str">
        <f t="shared" si="7"/>
        <v/>
      </c>
      <c r="H21" s="35" t="str">
        <f t="shared" si="8"/>
        <v/>
      </c>
      <c r="I21" s="36"/>
      <c r="J21" s="37">
        <f t="shared" si="9"/>
        <v>0</v>
      </c>
      <c r="K21" s="35" t="str">
        <f t="shared" si="10"/>
        <v/>
      </c>
      <c r="L21" s="25"/>
      <c r="M21" s="25"/>
      <c r="N21" s="26"/>
      <c r="O21" s="29">
        <f>IFERROR(('Q2 Setup'!$D$11-'Q2 Setup'!$E$11+SUMIFS($N$4:$N20,$C$4:$C20,'Q2 Setup'!$C$11)-SUMIFS($N$4:$N20,$C$4:$C20,'Q2 Setup'!$C$11,$B$4:$B20,"&lt;"&amp;$B21))/IFERROR(NETWORKDAYS($B21,'Q2 Setup'!$G$4),1),0)</f>
        <v>0</v>
      </c>
      <c r="P21" s="38" t="str">
        <f t="shared" si="11"/>
        <v/>
      </c>
    </row>
    <row r="22" spans="2:17" ht="18.75" customHeight="1" x14ac:dyDescent="0.2">
      <c r="B22" s="31">
        <v>46205</v>
      </c>
      <c r="C22" s="39" t="str">
        <f>'Q2 Setup'!$C$12</f>
        <v>Rep 6</v>
      </c>
      <c r="D22" s="33"/>
      <c r="E22" s="25"/>
      <c r="F22" s="40">
        <f t="shared" si="6"/>
        <v>0</v>
      </c>
      <c r="G22" s="40" t="str">
        <f t="shared" si="7"/>
        <v/>
      </c>
      <c r="H22" s="41" t="str">
        <f t="shared" si="8"/>
        <v/>
      </c>
      <c r="I22" s="36"/>
      <c r="J22" s="42">
        <f t="shared" si="9"/>
        <v>0</v>
      </c>
      <c r="K22" s="41" t="str">
        <f t="shared" si="10"/>
        <v/>
      </c>
      <c r="L22" s="25"/>
      <c r="M22" s="25"/>
      <c r="N22" s="26"/>
      <c r="O22" s="29">
        <f>IFERROR(('Q2 Setup'!$D$12-'Q2 Setup'!$E$12+SUMIFS($N$4:$N21,$C$4:$C21,'Q2 Setup'!$C$12)-SUMIFS($N$4:$N21,$C$4:$C21,'Q2 Setup'!$C$12,$B$4:$B21,"&lt;"&amp;$B22))/IFERROR(NETWORKDAYS($B22,'Q2 Setup'!$G$4),1),0)</f>
        <v>0</v>
      </c>
      <c r="P22" s="43" t="str">
        <f t="shared" si="11"/>
        <v/>
      </c>
    </row>
    <row r="23" spans="2:17" ht="18.75" customHeight="1" x14ac:dyDescent="0.2">
      <c r="B23" s="31">
        <v>46205</v>
      </c>
      <c r="C23" s="32" t="str">
        <f>'Q2 Setup'!$C$13</f>
        <v>Rep 7</v>
      </c>
      <c r="D23" s="33"/>
      <c r="E23" s="25"/>
      <c r="F23" s="34">
        <f t="shared" si="6"/>
        <v>0</v>
      </c>
      <c r="G23" s="34" t="str">
        <f t="shared" si="7"/>
        <v/>
      </c>
      <c r="H23" s="35" t="str">
        <f t="shared" si="8"/>
        <v/>
      </c>
      <c r="I23" s="36"/>
      <c r="J23" s="37">
        <f t="shared" si="9"/>
        <v>0</v>
      </c>
      <c r="K23" s="35" t="str">
        <f t="shared" si="10"/>
        <v/>
      </c>
      <c r="L23" s="25"/>
      <c r="M23" s="25"/>
      <c r="N23" s="26"/>
      <c r="O23" s="29">
        <f>IFERROR(('Q2 Setup'!$D$13-'Q2 Setup'!$E$13+SUMIFS($N$4:$N22,$C$4:$C22,'Q2 Setup'!$C$13)-SUMIFS($N$4:$N22,$C$4:$C22,'Q2 Setup'!$C$13,$B$4:$B22,"&lt;"&amp;$B23))/IFERROR(NETWORKDAYS($B23,'Q2 Setup'!$G$4),1),0)</f>
        <v>0</v>
      </c>
      <c r="P23" s="38" t="str">
        <f t="shared" si="11"/>
        <v/>
      </c>
    </row>
    <row r="24" spans="2:17" ht="18.75" customHeight="1" x14ac:dyDescent="0.2">
      <c r="B24" s="31">
        <v>46205</v>
      </c>
      <c r="C24" s="39" t="str">
        <f>'Q2 Setup'!$C$14</f>
        <v>Rep 8</v>
      </c>
      <c r="D24" s="33"/>
      <c r="E24" s="25"/>
      <c r="F24" s="40">
        <f t="shared" si="6"/>
        <v>0</v>
      </c>
      <c r="G24" s="40" t="str">
        <f t="shared" si="7"/>
        <v/>
      </c>
      <c r="H24" s="41" t="str">
        <f t="shared" si="8"/>
        <v/>
      </c>
      <c r="I24" s="36"/>
      <c r="J24" s="42">
        <f t="shared" si="9"/>
        <v>0</v>
      </c>
      <c r="K24" s="41" t="str">
        <f t="shared" si="10"/>
        <v/>
      </c>
      <c r="L24" s="25"/>
      <c r="M24" s="25"/>
      <c r="N24" s="26"/>
      <c r="O24" s="29">
        <f>IFERROR(('Q2 Setup'!$D$14-'Q2 Setup'!$E$14+SUMIFS($N$4:$N23,$C$4:$C23,'Q2 Setup'!$C$14)-SUMIFS($N$4:$N23,$C$4:$C23,'Q2 Setup'!$C$14,$B$4:$B23,"&lt;"&amp;$B24))/IFERROR(NETWORKDAYS($B24,'Q2 Setup'!$G$4),1),0)</f>
        <v>0</v>
      </c>
      <c r="P24" s="43" t="str">
        <f t="shared" si="11"/>
        <v/>
      </c>
    </row>
    <row r="25" spans="2:17" ht="18.75" customHeight="1" x14ac:dyDescent="0.2">
      <c r="B25" s="31">
        <v>46205</v>
      </c>
      <c r="C25" s="32" t="str">
        <f>'Q2 Setup'!$C$15</f>
        <v>Rep 9</v>
      </c>
      <c r="D25" s="33"/>
      <c r="E25" s="25"/>
      <c r="F25" s="34">
        <f t="shared" si="6"/>
        <v>0</v>
      </c>
      <c r="G25" s="34" t="str">
        <f t="shared" si="7"/>
        <v/>
      </c>
      <c r="H25" s="35" t="str">
        <f t="shared" si="8"/>
        <v/>
      </c>
      <c r="I25" s="36"/>
      <c r="J25" s="37">
        <f t="shared" si="9"/>
        <v>0</v>
      </c>
      <c r="K25" s="35" t="str">
        <f t="shared" si="10"/>
        <v/>
      </c>
      <c r="L25" s="25"/>
      <c r="M25" s="25"/>
      <c r="N25" s="26"/>
      <c r="O25" s="29">
        <f>IFERROR(('Q2 Setup'!$D$15-'Q2 Setup'!$E$15+SUMIFS($N$4:$N24,$C$4:$C24,'Q2 Setup'!$C$15)-SUMIFS($N$4:$N24,$C$4:$C24,'Q2 Setup'!$C$15,$B$4:$B24,"&lt;"&amp;$B25))/IFERROR(NETWORKDAYS($B25,'Q2 Setup'!$G$4),1),0)</f>
        <v>0</v>
      </c>
      <c r="P25" s="38" t="str">
        <f t="shared" si="11"/>
        <v/>
      </c>
    </row>
    <row r="26" spans="2:17" ht="18.75" customHeight="1" x14ac:dyDescent="0.2">
      <c r="B26" s="31">
        <v>46205</v>
      </c>
      <c r="C26" s="39" t="str">
        <f>'Q2 Setup'!$C$16</f>
        <v>Rep 10</v>
      </c>
      <c r="D26" s="33"/>
      <c r="E26" s="25"/>
      <c r="F26" s="40">
        <f t="shared" si="6"/>
        <v>0</v>
      </c>
      <c r="G26" s="40" t="str">
        <f t="shared" si="7"/>
        <v/>
      </c>
      <c r="H26" s="41" t="str">
        <f t="shared" si="8"/>
        <v/>
      </c>
      <c r="I26" s="36"/>
      <c r="J26" s="42">
        <f t="shared" si="9"/>
        <v>0</v>
      </c>
      <c r="K26" s="41" t="str">
        <f t="shared" si="10"/>
        <v/>
      </c>
      <c r="L26" s="25"/>
      <c r="M26" s="25"/>
      <c r="N26" s="26"/>
      <c r="O26" s="29">
        <f>IFERROR(('Q2 Setup'!$D$16-'Q2 Setup'!$E$16+SUMIFS($N$4:$N25,$C$4:$C25,'Q2 Setup'!$C$16)-SUMIFS($N$4:$N25,$C$4:$C25,'Q2 Setup'!$C$16,$B$4:$B25,"&lt;"&amp;$B26))/IFERROR(NETWORKDAYS($B26,'Q2 Setup'!$G$4),1),0)</f>
        <v>0</v>
      </c>
      <c r="P26" s="43" t="str">
        <f t="shared" si="11"/>
        <v/>
      </c>
    </row>
    <row r="27" spans="2:17" ht="18.75" customHeight="1" x14ac:dyDescent="0.2">
      <c r="B27" s="31">
        <v>46205</v>
      </c>
      <c r="C27" s="32">
        <f>'Q2 Setup'!$C$17</f>
        <v>0</v>
      </c>
      <c r="D27" s="33"/>
      <c r="E27" s="25"/>
      <c r="F27" s="34">
        <f t="shared" si="6"/>
        <v>0</v>
      </c>
      <c r="G27" s="34" t="str">
        <f t="shared" si="7"/>
        <v/>
      </c>
      <c r="H27" s="35" t="str">
        <f t="shared" si="8"/>
        <v/>
      </c>
      <c r="I27" s="36"/>
      <c r="J27" s="37">
        <f t="shared" si="9"/>
        <v>0</v>
      </c>
      <c r="K27" s="35" t="str">
        <f t="shared" si="10"/>
        <v/>
      </c>
      <c r="L27" s="25"/>
      <c r="M27" s="25"/>
      <c r="N27" s="26"/>
      <c r="O27" s="29">
        <f>IFERROR(('Q2 Setup'!$D$17-'Q2 Setup'!$E$17+SUMIFS($N$4:$N26,$C$4:$C26,'Q2 Setup'!$C$17)-SUMIFS($N$4:$N26,$C$4:$C26,'Q2 Setup'!$C$17,$B$4:$B26,"&lt;"&amp;$B27))/IFERROR(NETWORKDAYS($B27,'Q2 Setup'!$G$4),1),0)</f>
        <v>0</v>
      </c>
      <c r="P27" s="38" t="str">
        <f t="shared" si="11"/>
        <v/>
      </c>
    </row>
    <row r="28" spans="2:17" ht="18.75" customHeight="1" x14ac:dyDescent="0.2">
      <c r="B28" s="31">
        <v>46205</v>
      </c>
      <c r="C28" s="39">
        <f>'Q2 Setup'!$C$18</f>
        <v>0</v>
      </c>
      <c r="D28" s="33"/>
      <c r="E28" s="25"/>
      <c r="F28" s="40">
        <f t="shared" si="6"/>
        <v>0</v>
      </c>
      <c r="G28" s="40" t="str">
        <f t="shared" si="7"/>
        <v/>
      </c>
      <c r="H28" s="41" t="str">
        <f t="shared" si="8"/>
        <v/>
      </c>
      <c r="I28" s="36"/>
      <c r="J28" s="42">
        <f t="shared" si="9"/>
        <v>0</v>
      </c>
      <c r="K28" s="41" t="str">
        <f t="shared" si="10"/>
        <v/>
      </c>
      <c r="L28" s="25"/>
      <c r="M28" s="25"/>
      <c r="N28" s="26"/>
      <c r="O28" s="29">
        <f>IFERROR(('Q2 Setup'!$D$18-'Q2 Setup'!$E$18+SUMIFS($N$4:$N27,$C$4:$C27,'Q2 Setup'!$C$18)-SUMIFS($N$4:$N27,$C$4:$C27,'Q2 Setup'!$C$18,$B$4:$B27,"&lt;"&amp;$B28))/IFERROR(NETWORKDAYS($B28,'Q2 Setup'!$G$4),1),0)</f>
        <v>0</v>
      </c>
      <c r="P28" s="43" t="str">
        <f t="shared" si="11"/>
        <v/>
      </c>
    </row>
    <row r="29" spans="2:17" ht="4.5" customHeight="1" x14ac:dyDescent="0.2"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</row>
    <row r="30" spans="2:17" ht="18.75" customHeight="1" x14ac:dyDescent="0.2">
      <c r="B30" s="31">
        <v>46206</v>
      </c>
      <c r="C30" s="32" t="str">
        <f>'Q2 Setup'!$C$7</f>
        <v>Rep 1</v>
      </c>
      <c r="D30" s="33"/>
      <c r="E30" s="25"/>
      <c r="F30" s="34">
        <f t="shared" ref="F30:F41" si="12">IFERROR(D30*7.5,"")</f>
        <v>0</v>
      </c>
      <c r="G30" s="34" t="str">
        <f t="shared" ref="G30:G41" si="13">IFERROR(E30/D30,"")</f>
        <v/>
      </c>
      <c r="H30" s="35" t="str">
        <f t="shared" ref="H30:H41" si="14">IFERROR(E30/F30,"")</f>
        <v/>
      </c>
      <c r="I30" s="36"/>
      <c r="J30" s="37">
        <f t="shared" ref="J30:J41" si="15">IFERROR(D30*0.375/24,"")</f>
        <v>0</v>
      </c>
      <c r="K30" s="35" t="str">
        <f t="shared" ref="K30:K41" si="16">IFERROR(I30/J30,"")</f>
        <v/>
      </c>
      <c r="L30" s="25"/>
      <c r="M30" s="25"/>
      <c r="N30" s="26"/>
      <c r="O30" s="29">
        <f>IFERROR(('Q2 Setup'!$D$7-'Q2 Setup'!$E$7+SUMIFS($N$4:$N29,$C$4:$C29,'Q2 Setup'!$C$7)-SUMIFS($N$4:$N29,$C$4:$C29,'Q2 Setup'!$C$7,$B$4:$B29,"&lt;"&amp;$B30))/IFERROR(NETWORKDAYS($B30,'Q2 Setup'!$G$4),1),0)</f>
        <v>0</v>
      </c>
      <c r="P30" s="38" t="str">
        <f t="shared" ref="P30:P41" si="17">IFERROR(N30/O30,"")</f>
        <v/>
      </c>
    </row>
    <row r="31" spans="2:17" ht="18.75" customHeight="1" x14ac:dyDescent="0.2">
      <c r="B31" s="31">
        <v>46206</v>
      </c>
      <c r="C31" s="39" t="str">
        <f>'Q2 Setup'!$C$8</f>
        <v>Rep 2</v>
      </c>
      <c r="D31" s="33"/>
      <c r="E31" s="25"/>
      <c r="F31" s="40">
        <f t="shared" si="12"/>
        <v>0</v>
      </c>
      <c r="G31" s="40" t="str">
        <f t="shared" si="13"/>
        <v/>
      </c>
      <c r="H31" s="41" t="str">
        <f t="shared" si="14"/>
        <v/>
      </c>
      <c r="I31" s="36"/>
      <c r="J31" s="42">
        <f t="shared" si="15"/>
        <v>0</v>
      </c>
      <c r="K31" s="41" t="str">
        <f t="shared" si="16"/>
        <v/>
      </c>
      <c r="L31" s="25"/>
      <c r="M31" s="25"/>
      <c r="N31" s="26"/>
      <c r="O31" s="29">
        <f>IFERROR(('Q2 Setup'!$D$8-'Q2 Setup'!$E$8+SUMIFS($N$4:$N30,$C$4:$C30,'Q2 Setup'!$C$8)-SUMIFS($N$4:$N30,$C$4:$C30,'Q2 Setup'!$C$8,$B$4:$B30,"&lt;"&amp;$B31))/IFERROR(NETWORKDAYS($B31,'Q2 Setup'!$G$4),1),0)</f>
        <v>0</v>
      </c>
      <c r="P31" s="43" t="str">
        <f t="shared" si="17"/>
        <v/>
      </c>
    </row>
    <row r="32" spans="2:17" ht="18.75" customHeight="1" x14ac:dyDescent="0.2">
      <c r="B32" s="31">
        <v>46206</v>
      </c>
      <c r="C32" s="32" t="str">
        <f>'Q2 Setup'!$C$9</f>
        <v>Rep 3</v>
      </c>
      <c r="D32" s="33"/>
      <c r="E32" s="25"/>
      <c r="F32" s="34">
        <f t="shared" si="12"/>
        <v>0</v>
      </c>
      <c r="G32" s="34" t="str">
        <f t="shared" si="13"/>
        <v/>
      </c>
      <c r="H32" s="35" t="str">
        <f t="shared" si="14"/>
        <v/>
      </c>
      <c r="I32" s="36"/>
      <c r="J32" s="37">
        <f t="shared" si="15"/>
        <v>0</v>
      </c>
      <c r="K32" s="35" t="str">
        <f t="shared" si="16"/>
        <v/>
      </c>
      <c r="L32" s="25"/>
      <c r="M32" s="25"/>
      <c r="N32" s="26"/>
      <c r="O32" s="29">
        <f>IFERROR(('Q2 Setup'!$D$9-'Q2 Setup'!$E$9+SUMIFS($N$4:$N31,$C$4:$C31,'Q2 Setup'!$C$9)-SUMIFS($N$4:$N31,$C$4:$C31,'Q2 Setup'!$C$9,$B$4:$B31,"&lt;"&amp;$B32))/IFERROR(NETWORKDAYS($B32,'Q2 Setup'!$G$4),1),0)</f>
        <v>0</v>
      </c>
      <c r="P32" s="38" t="str">
        <f t="shared" si="17"/>
        <v/>
      </c>
    </row>
    <row r="33" spans="2:17" ht="18.75" customHeight="1" x14ac:dyDescent="0.2">
      <c r="B33" s="31">
        <v>46206</v>
      </c>
      <c r="C33" s="39" t="str">
        <f>'Q2 Setup'!$C$10</f>
        <v>Rep 4</v>
      </c>
      <c r="D33" s="33"/>
      <c r="E33" s="25"/>
      <c r="F33" s="40">
        <f t="shared" si="12"/>
        <v>0</v>
      </c>
      <c r="G33" s="40" t="str">
        <f t="shared" si="13"/>
        <v/>
      </c>
      <c r="H33" s="41" t="str">
        <f t="shared" si="14"/>
        <v/>
      </c>
      <c r="I33" s="36"/>
      <c r="J33" s="42">
        <f t="shared" si="15"/>
        <v>0</v>
      </c>
      <c r="K33" s="41" t="str">
        <f t="shared" si="16"/>
        <v/>
      </c>
      <c r="L33" s="25"/>
      <c r="M33" s="25"/>
      <c r="N33" s="26"/>
      <c r="O33" s="29">
        <f>IFERROR(('Q2 Setup'!$D$10-'Q2 Setup'!$E$10+SUMIFS($N$4:$N32,$C$4:$C32,'Q2 Setup'!$C$10)-SUMIFS($N$4:$N32,$C$4:$C32,'Q2 Setup'!$C$10,$B$4:$B32,"&lt;"&amp;$B33))/IFERROR(NETWORKDAYS($B33,'Q2 Setup'!$G$4),1),0)</f>
        <v>0</v>
      </c>
      <c r="P33" s="43" t="str">
        <f t="shared" si="17"/>
        <v/>
      </c>
    </row>
    <row r="34" spans="2:17" ht="18.75" customHeight="1" x14ac:dyDescent="0.2">
      <c r="B34" s="31">
        <v>46206</v>
      </c>
      <c r="C34" s="32" t="str">
        <f>'Q2 Setup'!$C$11</f>
        <v>Rep 5</v>
      </c>
      <c r="D34" s="33"/>
      <c r="E34" s="25"/>
      <c r="F34" s="34">
        <f t="shared" si="12"/>
        <v>0</v>
      </c>
      <c r="G34" s="34" t="str">
        <f t="shared" si="13"/>
        <v/>
      </c>
      <c r="H34" s="35" t="str">
        <f t="shared" si="14"/>
        <v/>
      </c>
      <c r="I34" s="36"/>
      <c r="J34" s="37">
        <f t="shared" si="15"/>
        <v>0</v>
      </c>
      <c r="K34" s="35" t="str">
        <f t="shared" si="16"/>
        <v/>
      </c>
      <c r="L34" s="25"/>
      <c r="M34" s="25"/>
      <c r="N34" s="26"/>
      <c r="O34" s="29">
        <f>IFERROR(('Q2 Setup'!$D$11-'Q2 Setup'!$E$11+SUMIFS($N$4:$N33,$C$4:$C33,'Q2 Setup'!$C$11)-SUMIFS($N$4:$N33,$C$4:$C33,'Q2 Setup'!$C$11,$B$4:$B33,"&lt;"&amp;$B34))/IFERROR(NETWORKDAYS($B34,'Q2 Setup'!$G$4),1),0)</f>
        <v>0</v>
      </c>
      <c r="P34" s="38" t="str">
        <f t="shared" si="17"/>
        <v/>
      </c>
    </row>
    <row r="35" spans="2:17" ht="18.75" customHeight="1" x14ac:dyDescent="0.2">
      <c r="B35" s="31">
        <v>46206</v>
      </c>
      <c r="C35" s="39" t="str">
        <f>'Q2 Setup'!$C$12</f>
        <v>Rep 6</v>
      </c>
      <c r="D35" s="33"/>
      <c r="E35" s="25"/>
      <c r="F35" s="40">
        <f t="shared" si="12"/>
        <v>0</v>
      </c>
      <c r="G35" s="40" t="str">
        <f t="shared" si="13"/>
        <v/>
      </c>
      <c r="H35" s="41" t="str">
        <f t="shared" si="14"/>
        <v/>
      </c>
      <c r="I35" s="36"/>
      <c r="J35" s="42">
        <f t="shared" si="15"/>
        <v>0</v>
      </c>
      <c r="K35" s="41" t="str">
        <f t="shared" si="16"/>
        <v/>
      </c>
      <c r="L35" s="25"/>
      <c r="M35" s="25"/>
      <c r="N35" s="26"/>
      <c r="O35" s="29">
        <f>IFERROR(('Q2 Setup'!$D$12-'Q2 Setup'!$E$12+SUMIFS($N$4:$N34,$C$4:$C34,'Q2 Setup'!$C$12)-SUMIFS($N$4:$N34,$C$4:$C34,'Q2 Setup'!$C$12,$B$4:$B34,"&lt;"&amp;$B35))/IFERROR(NETWORKDAYS($B35,'Q2 Setup'!$G$4),1),0)</f>
        <v>0</v>
      </c>
      <c r="P35" s="43" t="str">
        <f t="shared" si="17"/>
        <v/>
      </c>
    </row>
    <row r="36" spans="2:17" ht="18.75" customHeight="1" x14ac:dyDescent="0.2">
      <c r="B36" s="31">
        <v>46206</v>
      </c>
      <c r="C36" s="32" t="str">
        <f>'Q2 Setup'!$C$13</f>
        <v>Rep 7</v>
      </c>
      <c r="D36" s="33"/>
      <c r="E36" s="25"/>
      <c r="F36" s="34">
        <f t="shared" si="12"/>
        <v>0</v>
      </c>
      <c r="G36" s="34" t="str">
        <f t="shared" si="13"/>
        <v/>
      </c>
      <c r="H36" s="35" t="str">
        <f t="shared" si="14"/>
        <v/>
      </c>
      <c r="I36" s="36"/>
      <c r="J36" s="37">
        <f t="shared" si="15"/>
        <v>0</v>
      </c>
      <c r="K36" s="35" t="str">
        <f t="shared" si="16"/>
        <v/>
      </c>
      <c r="L36" s="25"/>
      <c r="M36" s="25"/>
      <c r="N36" s="26"/>
      <c r="O36" s="29">
        <f>IFERROR(('Q2 Setup'!$D$13-'Q2 Setup'!$E$13+SUMIFS($N$4:$N35,$C$4:$C35,'Q2 Setup'!$C$13)-SUMIFS($N$4:$N35,$C$4:$C35,'Q2 Setup'!$C$13,$B$4:$B35,"&lt;"&amp;$B36))/IFERROR(NETWORKDAYS($B36,'Q2 Setup'!$G$4),1),0)</f>
        <v>0</v>
      </c>
      <c r="P36" s="38" t="str">
        <f t="shared" si="17"/>
        <v/>
      </c>
    </row>
    <row r="37" spans="2:17" ht="18.75" customHeight="1" x14ac:dyDescent="0.2">
      <c r="B37" s="31">
        <v>46206</v>
      </c>
      <c r="C37" s="39" t="str">
        <f>'Q2 Setup'!$C$14</f>
        <v>Rep 8</v>
      </c>
      <c r="D37" s="33"/>
      <c r="E37" s="25"/>
      <c r="F37" s="40">
        <f t="shared" si="12"/>
        <v>0</v>
      </c>
      <c r="G37" s="40" t="str">
        <f t="shared" si="13"/>
        <v/>
      </c>
      <c r="H37" s="41" t="str">
        <f t="shared" si="14"/>
        <v/>
      </c>
      <c r="I37" s="36"/>
      <c r="J37" s="42">
        <f t="shared" si="15"/>
        <v>0</v>
      </c>
      <c r="K37" s="41" t="str">
        <f t="shared" si="16"/>
        <v/>
      </c>
      <c r="L37" s="25"/>
      <c r="M37" s="25"/>
      <c r="N37" s="26"/>
      <c r="O37" s="29">
        <f>IFERROR(('Q2 Setup'!$D$14-'Q2 Setup'!$E$14+SUMIFS($N$4:$N36,$C$4:$C36,'Q2 Setup'!$C$14)-SUMIFS($N$4:$N36,$C$4:$C36,'Q2 Setup'!$C$14,$B$4:$B36,"&lt;"&amp;$B37))/IFERROR(NETWORKDAYS($B37,'Q2 Setup'!$G$4),1),0)</f>
        <v>0</v>
      </c>
      <c r="P37" s="43" t="str">
        <f t="shared" si="17"/>
        <v/>
      </c>
    </row>
    <row r="38" spans="2:17" ht="18.75" customHeight="1" x14ac:dyDescent="0.2">
      <c r="B38" s="31">
        <v>46206</v>
      </c>
      <c r="C38" s="32" t="str">
        <f>'Q2 Setup'!$C$15</f>
        <v>Rep 9</v>
      </c>
      <c r="D38" s="33"/>
      <c r="E38" s="25"/>
      <c r="F38" s="34">
        <f t="shared" si="12"/>
        <v>0</v>
      </c>
      <c r="G38" s="34" t="str">
        <f t="shared" si="13"/>
        <v/>
      </c>
      <c r="H38" s="35" t="str">
        <f t="shared" si="14"/>
        <v/>
      </c>
      <c r="I38" s="36"/>
      <c r="J38" s="37">
        <f t="shared" si="15"/>
        <v>0</v>
      </c>
      <c r="K38" s="35" t="str">
        <f t="shared" si="16"/>
        <v/>
      </c>
      <c r="L38" s="25"/>
      <c r="M38" s="25"/>
      <c r="N38" s="26"/>
      <c r="O38" s="29">
        <f>IFERROR(('Q2 Setup'!$D$15-'Q2 Setup'!$E$15+SUMIFS($N$4:$N37,$C$4:$C37,'Q2 Setup'!$C$15)-SUMIFS($N$4:$N37,$C$4:$C37,'Q2 Setup'!$C$15,$B$4:$B37,"&lt;"&amp;$B38))/IFERROR(NETWORKDAYS($B38,'Q2 Setup'!$G$4),1),0)</f>
        <v>0</v>
      </c>
      <c r="P38" s="38" t="str">
        <f t="shared" si="17"/>
        <v/>
      </c>
    </row>
    <row r="39" spans="2:17" ht="18.75" customHeight="1" x14ac:dyDescent="0.2">
      <c r="B39" s="31">
        <v>46206</v>
      </c>
      <c r="C39" s="39" t="str">
        <f>'Q2 Setup'!$C$16</f>
        <v>Rep 10</v>
      </c>
      <c r="D39" s="33"/>
      <c r="E39" s="25"/>
      <c r="F39" s="40">
        <f t="shared" si="12"/>
        <v>0</v>
      </c>
      <c r="G39" s="40" t="str">
        <f t="shared" si="13"/>
        <v/>
      </c>
      <c r="H39" s="41" t="str">
        <f t="shared" si="14"/>
        <v/>
      </c>
      <c r="I39" s="36"/>
      <c r="J39" s="42">
        <f t="shared" si="15"/>
        <v>0</v>
      </c>
      <c r="K39" s="41" t="str">
        <f t="shared" si="16"/>
        <v/>
      </c>
      <c r="L39" s="25"/>
      <c r="M39" s="25"/>
      <c r="N39" s="26"/>
      <c r="O39" s="29">
        <f>IFERROR(('Q2 Setup'!$D$16-'Q2 Setup'!$E$16+SUMIFS($N$4:$N38,$C$4:$C38,'Q2 Setup'!$C$16)-SUMIFS($N$4:$N38,$C$4:$C38,'Q2 Setup'!$C$16,$B$4:$B38,"&lt;"&amp;$B39))/IFERROR(NETWORKDAYS($B39,'Q2 Setup'!$G$4),1),0)</f>
        <v>0</v>
      </c>
      <c r="P39" s="43" t="str">
        <f t="shared" si="17"/>
        <v/>
      </c>
    </row>
    <row r="40" spans="2:17" ht="18.75" customHeight="1" x14ac:dyDescent="0.2">
      <c r="B40" s="31">
        <v>46206</v>
      </c>
      <c r="C40" s="32">
        <f>'Q2 Setup'!$C$17</f>
        <v>0</v>
      </c>
      <c r="D40" s="33"/>
      <c r="E40" s="25"/>
      <c r="F40" s="34">
        <f t="shared" si="12"/>
        <v>0</v>
      </c>
      <c r="G40" s="34" t="str">
        <f t="shared" si="13"/>
        <v/>
      </c>
      <c r="H40" s="35" t="str">
        <f t="shared" si="14"/>
        <v/>
      </c>
      <c r="I40" s="36"/>
      <c r="J40" s="37">
        <f t="shared" si="15"/>
        <v>0</v>
      </c>
      <c r="K40" s="35" t="str">
        <f t="shared" si="16"/>
        <v/>
      </c>
      <c r="L40" s="25"/>
      <c r="M40" s="25"/>
      <c r="N40" s="26"/>
      <c r="O40" s="29">
        <f>IFERROR(('Q2 Setup'!$D$17-'Q2 Setup'!$E$17+SUMIFS($N$4:$N39,$C$4:$C39,'Q2 Setup'!$C$17)-SUMIFS($N$4:$N39,$C$4:$C39,'Q2 Setup'!$C$17,$B$4:$B39,"&lt;"&amp;$B40))/IFERROR(NETWORKDAYS($B40,'Q2 Setup'!$G$4),1),0)</f>
        <v>0</v>
      </c>
      <c r="P40" s="38" t="str">
        <f t="shared" si="17"/>
        <v/>
      </c>
    </row>
    <row r="41" spans="2:17" ht="18.75" customHeight="1" x14ac:dyDescent="0.2">
      <c r="B41" s="31">
        <v>46206</v>
      </c>
      <c r="C41" s="39">
        <f>'Q2 Setup'!$C$18</f>
        <v>0</v>
      </c>
      <c r="D41" s="33"/>
      <c r="E41" s="25"/>
      <c r="F41" s="40">
        <f t="shared" si="12"/>
        <v>0</v>
      </c>
      <c r="G41" s="40" t="str">
        <f t="shared" si="13"/>
        <v/>
      </c>
      <c r="H41" s="41" t="str">
        <f t="shared" si="14"/>
        <v/>
      </c>
      <c r="I41" s="36"/>
      <c r="J41" s="42">
        <f t="shared" si="15"/>
        <v>0</v>
      </c>
      <c r="K41" s="41" t="str">
        <f t="shared" si="16"/>
        <v/>
      </c>
      <c r="L41" s="25"/>
      <c r="M41" s="25"/>
      <c r="N41" s="26"/>
      <c r="O41" s="29">
        <f>IFERROR(('Q2 Setup'!$D$18-'Q2 Setup'!$E$18+SUMIFS($N$4:$N40,$C$4:$C40,'Q2 Setup'!$C$18)-SUMIFS($N$4:$N40,$C$4:$C40,'Q2 Setup'!$C$18,$B$4:$B40,"&lt;"&amp;$B41))/IFERROR(NETWORKDAYS($B41,'Q2 Setup'!$G$4),1),0)</f>
        <v>0</v>
      </c>
      <c r="P41" s="43" t="str">
        <f t="shared" si="17"/>
        <v/>
      </c>
    </row>
    <row r="42" spans="2:17" ht="4.5" customHeight="1" x14ac:dyDescent="0.2"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</row>
    <row r="43" spans="2:17" ht="18.75" customHeight="1" x14ac:dyDescent="0.2">
      <c r="B43" s="31">
        <v>46209</v>
      </c>
      <c r="C43" s="32" t="str">
        <f>'Q2 Setup'!$C$7</f>
        <v>Rep 1</v>
      </c>
      <c r="D43" s="33"/>
      <c r="E43" s="25"/>
      <c r="F43" s="34">
        <f t="shared" ref="F43:F54" si="18">IFERROR(D43*7.5,"")</f>
        <v>0</v>
      </c>
      <c r="G43" s="34" t="str">
        <f t="shared" ref="G43:G54" si="19">IFERROR(E43/D43,"")</f>
        <v/>
      </c>
      <c r="H43" s="35" t="str">
        <f t="shared" ref="H43:H54" si="20">IFERROR(E43/F43,"")</f>
        <v/>
      </c>
      <c r="I43" s="36"/>
      <c r="J43" s="37">
        <f t="shared" ref="J43:J54" si="21">IFERROR(D43*0.375/24,"")</f>
        <v>0</v>
      </c>
      <c r="K43" s="35" t="str">
        <f t="shared" ref="K43:K54" si="22">IFERROR(I43/J43,"")</f>
        <v/>
      </c>
      <c r="L43" s="25"/>
      <c r="M43" s="25"/>
      <c r="N43" s="26"/>
      <c r="O43" s="29">
        <f>IFERROR(('Q2 Setup'!$D$7-'Q2 Setup'!$E$7+SUMIFS($N$4:$N42,$C$4:$C42,'Q2 Setup'!$C$7)-SUMIFS($N$4:$N42,$C$4:$C42,'Q2 Setup'!$C$7,$B$4:$B42,"&lt;"&amp;$B43))/IFERROR(NETWORKDAYS($B43,'Q2 Setup'!$G$4),1),0)</f>
        <v>0</v>
      </c>
      <c r="P43" s="38" t="str">
        <f t="shared" ref="P43:P54" si="23">IFERROR(N43/O43,"")</f>
        <v/>
      </c>
    </row>
    <row r="44" spans="2:17" ht="18.75" customHeight="1" x14ac:dyDescent="0.2">
      <c r="B44" s="31">
        <v>46209</v>
      </c>
      <c r="C44" s="39" t="str">
        <f>'Q2 Setup'!$C$8</f>
        <v>Rep 2</v>
      </c>
      <c r="D44" s="33"/>
      <c r="E44" s="25"/>
      <c r="F44" s="40">
        <f t="shared" si="18"/>
        <v>0</v>
      </c>
      <c r="G44" s="40" t="str">
        <f t="shared" si="19"/>
        <v/>
      </c>
      <c r="H44" s="41" t="str">
        <f t="shared" si="20"/>
        <v/>
      </c>
      <c r="I44" s="36"/>
      <c r="J44" s="42">
        <f t="shared" si="21"/>
        <v>0</v>
      </c>
      <c r="K44" s="41" t="str">
        <f t="shared" si="22"/>
        <v/>
      </c>
      <c r="L44" s="25"/>
      <c r="M44" s="25"/>
      <c r="N44" s="26"/>
      <c r="O44" s="29">
        <f>IFERROR(('Q2 Setup'!$D$8-'Q2 Setup'!$E$8+SUMIFS($N$4:$N43,$C$4:$C43,'Q2 Setup'!$C$8)-SUMIFS($N$4:$N43,$C$4:$C43,'Q2 Setup'!$C$8,$B$4:$B43,"&lt;"&amp;$B44))/IFERROR(NETWORKDAYS($B44,'Q2 Setup'!$G$4),1),0)</f>
        <v>0</v>
      </c>
      <c r="P44" s="43" t="str">
        <f t="shared" si="23"/>
        <v/>
      </c>
    </row>
    <row r="45" spans="2:17" ht="18.75" customHeight="1" x14ac:dyDescent="0.2">
      <c r="B45" s="31">
        <v>46209</v>
      </c>
      <c r="C45" s="32" t="str">
        <f>'Q2 Setup'!$C$9</f>
        <v>Rep 3</v>
      </c>
      <c r="D45" s="33"/>
      <c r="E45" s="25"/>
      <c r="F45" s="34">
        <f t="shared" si="18"/>
        <v>0</v>
      </c>
      <c r="G45" s="34" t="str">
        <f t="shared" si="19"/>
        <v/>
      </c>
      <c r="H45" s="35" t="str">
        <f t="shared" si="20"/>
        <v/>
      </c>
      <c r="I45" s="36"/>
      <c r="J45" s="37">
        <f t="shared" si="21"/>
        <v>0</v>
      </c>
      <c r="K45" s="35" t="str">
        <f t="shared" si="22"/>
        <v/>
      </c>
      <c r="L45" s="25"/>
      <c r="M45" s="25"/>
      <c r="N45" s="26"/>
      <c r="O45" s="29">
        <f>IFERROR(('Q2 Setup'!$D$9-'Q2 Setup'!$E$9+SUMIFS($N$4:$N44,$C$4:$C44,'Q2 Setup'!$C$9)-SUMIFS($N$4:$N44,$C$4:$C44,'Q2 Setup'!$C$9,$B$4:$B44,"&lt;"&amp;$B45))/IFERROR(NETWORKDAYS($B45,'Q2 Setup'!$G$4),1),0)</f>
        <v>0</v>
      </c>
      <c r="P45" s="38" t="str">
        <f t="shared" si="23"/>
        <v/>
      </c>
    </row>
    <row r="46" spans="2:17" ht="18.75" customHeight="1" x14ac:dyDescent="0.2">
      <c r="B46" s="31">
        <v>46209</v>
      </c>
      <c r="C46" s="39" t="str">
        <f>'Q2 Setup'!$C$10</f>
        <v>Rep 4</v>
      </c>
      <c r="D46" s="33"/>
      <c r="E46" s="25"/>
      <c r="F46" s="40">
        <f t="shared" si="18"/>
        <v>0</v>
      </c>
      <c r="G46" s="40" t="str">
        <f t="shared" si="19"/>
        <v/>
      </c>
      <c r="H46" s="41" t="str">
        <f t="shared" si="20"/>
        <v/>
      </c>
      <c r="I46" s="36"/>
      <c r="J46" s="42">
        <f t="shared" si="21"/>
        <v>0</v>
      </c>
      <c r="K46" s="41" t="str">
        <f t="shared" si="22"/>
        <v/>
      </c>
      <c r="L46" s="25"/>
      <c r="M46" s="25"/>
      <c r="N46" s="26"/>
      <c r="O46" s="29">
        <f>IFERROR(('Q2 Setup'!$D$10-'Q2 Setup'!$E$10+SUMIFS($N$4:$N45,$C$4:$C45,'Q2 Setup'!$C$10)-SUMIFS($N$4:$N45,$C$4:$C45,'Q2 Setup'!$C$10,$B$4:$B45,"&lt;"&amp;$B46))/IFERROR(NETWORKDAYS($B46,'Q2 Setup'!$G$4),1),0)</f>
        <v>0</v>
      </c>
      <c r="P46" s="43" t="str">
        <f t="shared" si="23"/>
        <v/>
      </c>
    </row>
    <row r="47" spans="2:17" ht="18.75" customHeight="1" x14ac:dyDescent="0.2">
      <c r="B47" s="31">
        <v>46209</v>
      </c>
      <c r="C47" s="32" t="str">
        <f>'Q2 Setup'!$C$11</f>
        <v>Rep 5</v>
      </c>
      <c r="D47" s="33"/>
      <c r="E47" s="25"/>
      <c r="F47" s="34">
        <f t="shared" si="18"/>
        <v>0</v>
      </c>
      <c r="G47" s="34" t="str">
        <f t="shared" si="19"/>
        <v/>
      </c>
      <c r="H47" s="35" t="str">
        <f t="shared" si="20"/>
        <v/>
      </c>
      <c r="I47" s="36"/>
      <c r="J47" s="37">
        <f t="shared" si="21"/>
        <v>0</v>
      </c>
      <c r="K47" s="35" t="str">
        <f t="shared" si="22"/>
        <v/>
      </c>
      <c r="L47" s="25"/>
      <c r="M47" s="25"/>
      <c r="N47" s="26"/>
      <c r="O47" s="29">
        <f>IFERROR(('Q2 Setup'!$D$11-'Q2 Setup'!$E$11+SUMIFS($N$4:$N46,$C$4:$C46,'Q2 Setup'!$C$11)-SUMIFS($N$4:$N46,$C$4:$C46,'Q2 Setup'!$C$11,$B$4:$B46,"&lt;"&amp;$B47))/IFERROR(NETWORKDAYS($B47,'Q2 Setup'!$G$4),1),0)</f>
        <v>0</v>
      </c>
      <c r="P47" s="38" t="str">
        <f t="shared" si="23"/>
        <v/>
      </c>
    </row>
    <row r="48" spans="2:17" ht="18.75" customHeight="1" x14ac:dyDescent="0.2">
      <c r="B48" s="31">
        <v>46209</v>
      </c>
      <c r="C48" s="39" t="str">
        <f>'Q2 Setup'!$C$12</f>
        <v>Rep 6</v>
      </c>
      <c r="D48" s="33"/>
      <c r="E48" s="25"/>
      <c r="F48" s="40">
        <f t="shared" si="18"/>
        <v>0</v>
      </c>
      <c r="G48" s="40" t="str">
        <f t="shared" si="19"/>
        <v/>
      </c>
      <c r="H48" s="41" t="str">
        <f t="shared" si="20"/>
        <v/>
      </c>
      <c r="I48" s="36"/>
      <c r="J48" s="42">
        <f t="shared" si="21"/>
        <v>0</v>
      </c>
      <c r="K48" s="41" t="str">
        <f t="shared" si="22"/>
        <v/>
      </c>
      <c r="L48" s="25"/>
      <c r="M48" s="25"/>
      <c r="N48" s="26"/>
      <c r="O48" s="29">
        <f>IFERROR(('Q2 Setup'!$D$12-'Q2 Setup'!$E$12+SUMIFS($N$4:$N47,$C$4:$C47,'Q2 Setup'!$C$12)-SUMIFS($N$4:$N47,$C$4:$C47,'Q2 Setup'!$C$12,$B$4:$B47,"&lt;"&amp;$B48))/IFERROR(NETWORKDAYS($B48,'Q2 Setup'!$G$4),1),0)</f>
        <v>0</v>
      </c>
      <c r="P48" s="43" t="str">
        <f t="shared" si="23"/>
        <v/>
      </c>
    </row>
    <row r="49" spans="2:17" ht="18.75" customHeight="1" x14ac:dyDescent="0.2">
      <c r="B49" s="31">
        <v>46209</v>
      </c>
      <c r="C49" s="32" t="str">
        <f>'Q2 Setup'!$C$13</f>
        <v>Rep 7</v>
      </c>
      <c r="D49" s="33"/>
      <c r="E49" s="25"/>
      <c r="F49" s="34">
        <f t="shared" si="18"/>
        <v>0</v>
      </c>
      <c r="G49" s="34" t="str">
        <f t="shared" si="19"/>
        <v/>
      </c>
      <c r="H49" s="35" t="str">
        <f t="shared" si="20"/>
        <v/>
      </c>
      <c r="I49" s="36"/>
      <c r="J49" s="37">
        <f t="shared" si="21"/>
        <v>0</v>
      </c>
      <c r="K49" s="35" t="str">
        <f t="shared" si="22"/>
        <v/>
      </c>
      <c r="L49" s="25"/>
      <c r="M49" s="25"/>
      <c r="N49" s="26"/>
      <c r="O49" s="29">
        <f>IFERROR(('Q2 Setup'!$D$13-'Q2 Setup'!$E$13+SUMIFS($N$4:$N48,$C$4:$C48,'Q2 Setup'!$C$13)-SUMIFS($N$4:$N48,$C$4:$C48,'Q2 Setup'!$C$13,$B$4:$B48,"&lt;"&amp;$B49))/IFERROR(NETWORKDAYS($B49,'Q2 Setup'!$G$4),1),0)</f>
        <v>0</v>
      </c>
      <c r="P49" s="38" t="str">
        <f t="shared" si="23"/>
        <v/>
      </c>
    </row>
    <row r="50" spans="2:17" ht="18.75" customHeight="1" x14ac:dyDescent="0.2">
      <c r="B50" s="31">
        <v>46209</v>
      </c>
      <c r="C50" s="39" t="str">
        <f>'Q2 Setup'!$C$14</f>
        <v>Rep 8</v>
      </c>
      <c r="D50" s="33"/>
      <c r="E50" s="25"/>
      <c r="F50" s="40">
        <f t="shared" si="18"/>
        <v>0</v>
      </c>
      <c r="G50" s="40" t="str">
        <f t="shared" si="19"/>
        <v/>
      </c>
      <c r="H50" s="41" t="str">
        <f t="shared" si="20"/>
        <v/>
      </c>
      <c r="I50" s="36"/>
      <c r="J50" s="42">
        <f t="shared" si="21"/>
        <v>0</v>
      </c>
      <c r="K50" s="41" t="str">
        <f t="shared" si="22"/>
        <v/>
      </c>
      <c r="L50" s="25"/>
      <c r="M50" s="25"/>
      <c r="N50" s="26"/>
      <c r="O50" s="29">
        <f>IFERROR(('Q2 Setup'!$D$14-'Q2 Setup'!$E$14+SUMIFS($N$4:$N49,$C$4:$C49,'Q2 Setup'!$C$14)-SUMIFS($N$4:$N49,$C$4:$C49,'Q2 Setup'!$C$14,$B$4:$B49,"&lt;"&amp;$B50))/IFERROR(NETWORKDAYS($B50,'Q2 Setup'!$G$4),1),0)</f>
        <v>0</v>
      </c>
      <c r="P50" s="43" t="str">
        <f t="shared" si="23"/>
        <v/>
      </c>
    </row>
    <row r="51" spans="2:17" ht="18.75" customHeight="1" x14ac:dyDescent="0.2">
      <c r="B51" s="31">
        <v>46209</v>
      </c>
      <c r="C51" s="32" t="str">
        <f>'Q2 Setup'!$C$15</f>
        <v>Rep 9</v>
      </c>
      <c r="D51" s="33"/>
      <c r="E51" s="25"/>
      <c r="F51" s="34">
        <f t="shared" si="18"/>
        <v>0</v>
      </c>
      <c r="G51" s="34" t="str">
        <f t="shared" si="19"/>
        <v/>
      </c>
      <c r="H51" s="35" t="str">
        <f t="shared" si="20"/>
        <v/>
      </c>
      <c r="I51" s="36"/>
      <c r="J51" s="37">
        <f t="shared" si="21"/>
        <v>0</v>
      </c>
      <c r="K51" s="35" t="str">
        <f t="shared" si="22"/>
        <v/>
      </c>
      <c r="L51" s="25"/>
      <c r="M51" s="25"/>
      <c r="N51" s="26"/>
      <c r="O51" s="29">
        <f>IFERROR(('Q2 Setup'!$D$15-'Q2 Setup'!$E$15+SUMIFS($N$4:$N50,$C$4:$C50,'Q2 Setup'!$C$15)-SUMIFS($N$4:$N50,$C$4:$C50,'Q2 Setup'!$C$15,$B$4:$B50,"&lt;"&amp;$B51))/IFERROR(NETWORKDAYS($B51,'Q2 Setup'!$G$4),1),0)</f>
        <v>0</v>
      </c>
      <c r="P51" s="38" t="str">
        <f t="shared" si="23"/>
        <v/>
      </c>
    </row>
    <row r="52" spans="2:17" ht="18.75" customHeight="1" x14ac:dyDescent="0.2">
      <c r="B52" s="31">
        <v>46209</v>
      </c>
      <c r="C52" s="39" t="str">
        <f>'Q2 Setup'!$C$16</f>
        <v>Rep 10</v>
      </c>
      <c r="D52" s="33"/>
      <c r="E52" s="25"/>
      <c r="F52" s="40">
        <f t="shared" si="18"/>
        <v>0</v>
      </c>
      <c r="G52" s="40" t="str">
        <f t="shared" si="19"/>
        <v/>
      </c>
      <c r="H52" s="41" t="str">
        <f t="shared" si="20"/>
        <v/>
      </c>
      <c r="I52" s="36"/>
      <c r="J52" s="42">
        <f t="shared" si="21"/>
        <v>0</v>
      </c>
      <c r="K52" s="41" t="str">
        <f t="shared" si="22"/>
        <v/>
      </c>
      <c r="L52" s="25"/>
      <c r="M52" s="25"/>
      <c r="N52" s="26"/>
      <c r="O52" s="29">
        <f>IFERROR(('Q2 Setup'!$D$16-'Q2 Setup'!$E$16+SUMIFS($N$4:$N51,$C$4:$C51,'Q2 Setup'!$C$16)-SUMIFS($N$4:$N51,$C$4:$C51,'Q2 Setup'!$C$16,$B$4:$B51,"&lt;"&amp;$B52))/IFERROR(NETWORKDAYS($B52,'Q2 Setup'!$G$4),1),0)</f>
        <v>0</v>
      </c>
      <c r="P52" s="43" t="str">
        <f t="shared" si="23"/>
        <v/>
      </c>
    </row>
    <row r="53" spans="2:17" ht="18.75" customHeight="1" x14ac:dyDescent="0.2">
      <c r="B53" s="31">
        <v>46209</v>
      </c>
      <c r="C53" s="32">
        <f>'Q2 Setup'!$C$17</f>
        <v>0</v>
      </c>
      <c r="D53" s="33"/>
      <c r="E53" s="25"/>
      <c r="F53" s="34">
        <f t="shared" si="18"/>
        <v>0</v>
      </c>
      <c r="G53" s="34" t="str">
        <f t="shared" si="19"/>
        <v/>
      </c>
      <c r="H53" s="35" t="str">
        <f t="shared" si="20"/>
        <v/>
      </c>
      <c r="I53" s="36"/>
      <c r="J53" s="37">
        <f t="shared" si="21"/>
        <v>0</v>
      </c>
      <c r="K53" s="35" t="str">
        <f t="shared" si="22"/>
        <v/>
      </c>
      <c r="L53" s="25"/>
      <c r="M53" s="25"/>
      <c r="N53" s="26"/>
      <c r="O53" s="29">
        <f>IFERROR(('Q2 Setup'!$D$17-'Q2 Setup'!$E$17+SUMIFS($N$4:$N52,$C$4:$C52,'Q2 Setup'!$C$17)-SUMIFS($N$4:$N52,$C$4:$C52,'Q2 Setup'!$C$17,$B$4:$B52,"&lt;"&amp;$B53))/IFERROR(NETWORKDAYS($B53,'Q2 Setup'!$G$4),1),0)</f>
        <v>0</v>
      </c>
      <c r="P53" s="38" t="str">
        <f t="shared" si="23"/>
        <v/>
      </c>
    </row>
    <row r="54" spans="2:17" ht="18.75" customHeight="1" x14ac:dyDescent="0.2">
      <c r="B54" s="31">
        <v>46209</v>
      </c>
      <c r="C54" s="39">
        <f>'Q2 Setup'!$C$18</f>
        <v>0</v>
      </c>
      <c r="D54" s="33"/>
      <c r="E54" s="25"/>
      <c r="F54" s="40">
        <f t="shared" si="18"/>
        <v>0</v>
      </c>
      <c r="G54" s="40" t="str">
        <f t="shared" si="19"/>
        <v/>
      </c>
      <c r="H54" s="41" t="str">
        <f t="shared" si="20"/>
        <v/>
      </c>
      <c r="I54" s="36"/>
      <c r="J54" s="42">
        <f t="shared" si="21"/>
        <v>0</v>
      </c>
      <c r="K54" s="41" t="str">
        <f t="shared" si="22"/>
        <v/>
      </c>
      <c r="L54" s="25"/>
      <c r="M54" s="25"/>
      <c r="N54" s="26"/>
      <c r="O54" s="29">
        <f>IFERROR(('Q2 Setup'!$D$18-'Q2 Setup'!$E$18+SUMIFS($N$4:$N53,$C$4:$C53,'Q2 Setup'!$C$18)-SUMIFS($N$4:$N53,$C$4:$C53,'Q2 Setup'!$C$18,$B$4:$B53,"&lt;"&amp;$B54))/IFERROR(NETWORKDAYS($B54,'Q2 Setup'!$G$4),1),0)</f>
        <v>0</v>
      </c>
      <c r="P54" s="43" t="str">
        <f t="shared" si="23"/>
        <v/>
      </c>
    </row>
    <row r="55" spans="2:17" ht="4.5" customHeight="1" x14ac:dyDescent="0.2"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8.75" customHeight="1" x14ac:dyDescent="0.2">
      <c r="B56" s="31">
        <v>46210</v>
      </c>
      <c r="C56" s="32" t="str">
        <f>'Q2 Setup'!$C$7</f>
        <v>Rep 1</v>
      </c>
      <c r="D56" s="33"/>
      <c r="E56" s="25"/>
      <c r="F56" s="34">
        <f t="shared" ref="F56:F67" si="24">IFERROR(D56*7.5,"")</f>
        <v>0</v>
      </c>
      <c r="G56" s="34" t="str">
        <f t="shared" ref="G56:G67" si="25">IFERROR(E56/D56,"")</f>
        <v/>
      </c>
      <c r="H56" s="35" t="str">
        <f t="shared" ref="H56:H67" si="26">IFERROR(E56/F56,"")</f>
        <v/>
      </c>
      <c r="I56" s="36"/>
      <c r="J56" s="37">
        <f t="shared" ref="J56:J67" si="27">IFERROR(D56*0.375/24,"")</f>
        <v>0</v>
      </c>
      <c r="K56" s="35" t="str">
        <f t="shared" ref="K56:K67" si="28">IFERROR(I56/J56,"")</f>
        <v/>
      </c>
      <c r="L56" s="25"/>
      <c r="M56" s="25"/>
      <c r="N56" s="26"/>
      <c r="O56" s="29">
        <f>IFERROR(('Q2 Setup'!$D$7-'Q2 Setup'!$E$7+SUMIFS($N$4:$N55,$C$4:$C55,'Q2 Setup'!$C$7)-SUMIFS($N$4:$N55,$C$4:$C55,'Q2 Setup'!$C$7,$B$4:$B55,"&lt;"&amp;$B56))/IFERROR(NETWORKDAYS($B56,'Q2 Setup'!$G$4),1),0)</f>
        <v>0</v>
      </c>
      <c r="P56" s="38" t="str">
        <f t="shared" ref="P56:P67" si="29">IFERROR(N56/O56,"")</f>
        <v/>
      </c>
    </row>
    <row r="57" spans="2:17" ht="18.75" customHeight="1" x14ac:dyDescent="0.2">
      <c r="B57" s="31">
        <v>46210</v>
      </c>
      <c r="C57" s="39" t="str">
        <f>'Q2 Setup'!$C$8</f>
        <v>Rep 2</v>
      </c>
      <c r="D57" s="33"/>
      <c r="E57" s="25"/>
      <c r="F57" s="40">
        <f t="shared" si="24"/>
        <v>0</v>
      </c>
      <c r="G57" s="40" t="str">
        <f t="shared" si="25"/>
        <v/>
      </c>
      <c r="H57" s="41" t="str">
        <f t="shared" si="26"/>
        <v/>
      </c>
      <c r="I57" s="36"/>
      <c r="J57" s="42">
        <f t="shared" si="27"/>
        <v>0</v>
      </c>
      <c r="K57" s="41" t="str">
        <f t="shared" si="28"/>
        <v/>
      </c>
      <c r="L57" s="25"/>
      <c r="M57" s="25"/>
      <c r="N57" s="26"/>
      <c r="O57" s="29">
        <f>IFERROR(('Q2 Setup'!$D$8-'Q2 Setup'!$E$8+SUMIFS($N$4:$N56,$C$4:$C56,'Q2 Setup'!$C$8)-SUMIFS($N$4:$N56,$C$4:$C56,'Q2 Setup'!$C$8,$B$4:$B56,"&lt;"&amp;$B57))/IFERROR(NETWORKDAYS($B57,'Q2 Setup'!$G$4),1),0)</f>
        <v>0</v>
      </c>
      <c r="P57" s="43" t="str">
        <f t="shared" si="29"/>
        <v/>
      </c>
    </row>
    <row r="58" spans="2:17" ht="18.75" customHeight="1" x14ac:dyDescent="0.2">
      <c r="B58" s="31">
        <v>46210</v>
      </c>
      <c r="C58" s="32" t="str">
        <f>'Q2 Setup'!$C$9</f>
        <v>Rep 3</v>
      </c>
      <c r="D58" s="33"/>
      <c r="E58" s="25"/>
      <c r="F58" s="34">
        <f t="shared" si="24"/>
        <v>0</v>
      </c>
      <c r="G58" s="34" t="str">
        <f t="shared" si="25"/>
        <v/>
      </c>
      <c r="H58" s="35" t="str">
        <f t="shared" si="26"/>
        <v/>
      </c>
      <c r="I58" s="36"/>
      <c r="J58" s="37">
        <f t="shared" si="27"/>
        <v>0</v>
      </c>
      <c r="K58" s="35" t="str">
        <f t="shared" si="28"/>
        <v/>
      </c>
      <c r="L58" s="25"/>
      <c r="M58" s="25"/>
      <c r="N58" s="26"/>
      <c r="O58" s="29">
        <f>IFERROR(('Q2 Setup'!$D$9-'Q2 Setup'!$E$9+SUMIFS($N$4:$N57,$C$4:$C57,'Q2 Setup'!$C$9)-SUMIFS($N$4:$N57,$C$4:$C57,'Q2 Setup'!$C$9,$B$4:$B57,"&lt;"&amp;$B58))/IFERROR(NETWORKDAYS($B58,'Q2 Setup'!$G$4),1),0)</f>
        <v>0</v>
      </c>
      <c r="P58" s="38" t="str">
        <f t="shared" si="29"/>
        <v/>
      </c>
    </row>
    <row r="59" spans="2:17" ht="18.75" customHeight="1" x14ac:dyDescent="0.2">
      <c r="B59" s="31">
        <v>46210</v>
      </c>
      <c r="C59" s="39" t="str">
        <f>'Q2 Setup'!$C$10</f>
        <v>Rep 4</v>
      </c>
      <c r="D59" s="33"/>
      <c r="E59" s="25"/>
      <c r="F59" s="40">
        <f t="shared" si="24"/>
        <v>0</v>
      </c>
      <c r="G59" s="40" t="str">
        <f t="shared" si="25"/>
        <v/>
      </c>
      <c r="H59" s="41" t="str">
        <f t="shared" si="26"/>
        <v/>
      </c>
      <c r="I59" s="36"/>
      <c r="J59" s="42">
        <f t="shared" si="27"/>
        <v>0</v>
      </c>
      <c r="K59" s="41" t="str">
        <f t="shared" si="28"/>
        <v/>
      </c>
      <c r="L59" s="25"/>
      <c r="M59" s="25"/>
      <c r="N59" s="26"/>
      <c r="O59" s="29">
        <f>IFERROR(('Q2 Setup'!$D$10-'Q2 Setup'!$E$10+SUMIFS($N$4:$N58,$C$4:$C58,'Q2 Setup'!$C$10)-SUMIFS($N$4:$N58,$C$4:$C58,'Q2 Setup'!$C$10,$B$4:$B58,"&lt;"&amp;$B59))/IFERROR(NETWORKDAYS($B59,'Q2 Setup'!$G$4),1),0)</f>
        <v>0</v>
      </c>
      <c r="P59" s="43" t="str">
        <f t="shared" si="29"/>
        <v/>
      </c>
    </row>
    <row r="60" spans="2:17" ht="18.75" customHeight="1" x14ac:dyDescent="0.2">
      <c r="B60" s="31">
        <v>46210</v>
      </c>
      <c r="C60" s="32" t="str">
        <f>'Q2 Setup'!$C$11</f>
        <v>Rep 5</v>
      </c>
      <c r="D60" s="33"/>
      <c r="E60" s="25"/>
      <c r="F60" s="34">
        <f t="shared" si="24"/>
        <v>0</v>
      </c>
      <c r="G60" s="34" t="str">
        <f t="shared" si="25"/>
        <v/>
      </c>
      <c r="H60" s="35" t="str">
        <f t="shared" si="26"/>
        <v/>
      </c>
      <c r="I60" s="36"/>
      <c r="J60" s="37">
        <f t="shared" si="27"/>
        <v>0</v>
      </c>
      <c r="K60" s="35" t="str">
        <f t="shared" si="28"/>
        <v/>
      </c>
      <c r="L60" s="25"/>
      <c r="M60" s="25"/>
      <c r="N60" s="26"/>
      <c r="O60" s="29">
        <f>IFERROR(('Q2 Setup'!$D$11-'Q2 Setup'!$E$11+SUMIFS($N$4:$N59,$C$4:$C59,'Q2 Setup'!$C$11)-SUMIFS($N$4:$N59,$C$4:$C59,'Q2 Setup'!$C$11,$B$4:$B59,"&lt;"&amp;$B60))/IFERROR(NETWORKDAYS($B60,'Q2 Setup'!$G$4),1),0)</f>
        <v>0</v>
      </c>
      <c r="P60" s="38" t="str">
        <f t="shared" si="29"/>
        <v/>
      </c>
    </row>
    <row r="61" spans="2:17" ht="18.75" customHeight="1" x14ac:dyDescent="0.2">
      <c r="B61" s="31">
        <v>46210</v>
      </c>
      <c r="C61" s="39" t="str">
        <f>'Q2 Setup'!$C$12</f>
        <v>Rep 6</v>
      </c>
      <c r="D61" s="33"/>
      <c r="E61" s="25"/>
      <c r="F61" s="40">
        <f t="shared" si="24"/>
        <v>0</v>
      </c>
      <c r="G61" s="40" t="str">
        <f t="shared" si="25"/>
        <v/>
      </c>
      <c r="H61" s="41" t="str">
        <f t="shared" si="26"/>
        <v/>
      </c>
      <c r="I61" s="36"/>
      <c r="J61" s="42">
        <f t="shared" si="27"/>
        <v>0</v>
      </c>
      <c r="K61" s="41" t="str">
        <f t="shared" si="28"/>
        <v/>
      </c>
      <c r="L61" s="25"/>
      <c r="M61" s="25"/>
      <c r="N61" s="26"/>
      <c r="O61" s="29">
        <f>IFERROR(('Q2 Setup'!$D$12-'Q2 Setup'!$E$12+SUMIFS($N$4:$N60,$C$4:$C60,'Q2 Setup'!$C$12)-SUMIFS($N$4:$N60,$C$4:$C60,'Q2 Setup'!$C$12,$B$4:$B60,"&lt;"&amp;$B61))/IFERROR(NETWORKDAYS($B61,'Q2 Setup'!$G$4),1),0)</f>
        <v>0</v>
      </c>
      <c r="P61" s="43" t="str">
        <f t="shared" si="29"/>
        <v/>
      </c>
    </row>
    <row r="62" spans="2:17" ht="18.75" customHeight="1" x14ac:dyDescent="0.2">
      <c r="B62" s="31">
        <v>46210</v>
      </c>
      <c r="C62" s="32" t="str">
        <f>'Q2 Setup'!$C$13</f>
        <v>Rep 7</v>
      </c>
      <c r="D62" s="33"/>
      <c r="E62" s="25"/>
      <c r="F62" s="34">
        <f t="shared" si="24"/>
        <v>0</v>
      </c>
      <c r="G62" s="34" t="str">
        <f t="shared" si="25"/>
        <v/>
      </c>
      <c r="H62" s="35" t="str">
        <f t="shared" si="26"/>
        <v/>
      </c>
      <c r="I62" s="36"/>
      <c r="J62" s="37">
        <f t="shared" si="27"/>
        <v>0</v>
      </c>
      <c r="K62" s="35" t="str">
        <f t="shared" si="28"/>
        <v/>
      </c>
      <c r="L62" s="25"/>
      <c r="M62" s="25"/>
      <c r="N62" s="26"/>
      <c r="O62" s="29">
        <f>IFERROR(('Q2 Setup'!$D$13-'Q2 Setup'!$E$13+SUMIFS($N$4:$N61,$C$4:$C61,'Q2 Setup'!$C$13)-SUMIFS($N$4:$N61,$C$4:$C61,'Q2 Setup'!$C$13,$B$4:$B61,"&lt;"&amp;$B62))/IFERROR(NETWORKDAYS($B62,'Q2 Setup'!$G$4),1),0)</f>
        <v>0</v>
      </c>
      <c r="P62" s="38" t="str">
        <f t="shared" si="29"/>
        <v/>
      </c>
    </row>
    <row r="63" spans="2:17" ht="18.75" customHeight="1" x14ac:dyDescent="0.2">
      <c r="B63" s="31">
        <v>46210</v>
      </c>
      <c r="C63" s="39" t="str">
        <f>'Q2 Setup'!$C$14</f>
        <v>Rep 8</v>
      </c>
      <c r="D63" s="33"/>
      <c r="E63" s="25"/>
      <c r="F63" s="40">
        <f t="shared" si="24"/>
        <v>0</v>
      </c>
      <c r="G63" s="40" t="str">
        <f t="shared" si="25"/>
        <v/>
      </c>
      <c r="H63" s="41" t="str">
        <f t="shared" si="26"/>
        <v/>
      </c>
      <c r="I63" s="36"/>
      <c r="J63" s="42">
        <f t="shared" si="27"/>
        <v>0</v>
      </c>
      <c r="K63" s="41" t="str">
        <f t="shared" si="28"/>
        <v/>
      </c>
      <c r="L63" s="25"/>
      <c r="M63" s="25"/>
      <c r="N63" s="26"/>
      <c r="O63" s="29">
        <f>IFERROR(('Q2 Setup'!$D$14-'Q2 Setup'!$E$14+SUMIFS($N$4:$N62,$C$4:$C62,'Q2 Setup'!$C$14)-SUMIFS($N$4:$N62,$C$4:$C62,'Q2 Setup'!$C$14,$B$4:$B62,"&lt;"&amp;$B63))/IFERROR(NETWORKDAYS($B63,'Q2 Setup'!$G$4),1),0)</f>
        <v>0</v>
      </c>
      <c r="P63" s="43" t="str">
        <f t="shared" si="29"/>
        <v/>
      </c>
    </row>
    <row r="64" spans="2:17" ht="18.75" customHeight="1" x14ac:dyDescent="0.2">
      <c r="B64" s="31">
        <v>46210</v>
      </c>
      <c r="C64" s="32" t="str">
        <f>'Q2 Setup'!$C$15</f>
        <v>Rep 9</v>
      </c>
      <c r="D64" s="33"/>
      <c r="E64" s="25"/>
      <c r="F64" s="34">
        <f t="shared" si="24"/>
        <v>0</v>
      </c>
      <c r="G64" s="34" t="str">
        <f t="shared" si="25"/>
        <v/>
      </c>
      <c r="H64" s="35" t="str">
        <f t="shared" si="26"/>
        <v/>
      </c>
      <c r="I64" s="36"/>
      <c r="J64" s="37">
        <f t="shared" si="27"/>
        <v>0</v>
      </c>
      <c r="K64" s="35" t="str">
        <f t="shared" si="28"/>
        <v/>
      </c>
      <c r="L64" s="25"/>
      <c r="M64" s="25"/>
      <c r="N64" s="26"/>
      <c r="O64" s="29">
        <f>IFERROR(('Q2 Setup'!$D$15-'Q2 Setup'!$E$15+SUMIFS($N$4:$N63,$C$4:$C63,'Q2 Setup'!$C$15)-SUMIFS($N$4:$N63,$C$4:$C63,'Q2 Setup'!$C$15,$B$4:$B63,"&lt;"&amp;$B64))/IFERROR(NETWORKDAYS($B64,'Q2 Setup'!$G$4),1),0)</f>
        <v>0</v>
      </c>
      <c r="P64" s="38" t="str">
        <f t="shared" si="29"/>
        <v/>
      </c>
    </row>
    <row r="65" spans="2:17" ht="18.75" customHeight="1" x14ac:dyDescent="0.2">
      <c r="B65" s="31">
        <v>46210</v>
      </c>
      <c r="C65" s="39" t="str">
        <f>'Q2 Setup'!$C$16</f>
        <v>Rep 10</v>
      </c>
      <c r="D65" s="33"/>
      <c r="E65" s="25"/>
      <c r="F65" s="40">
        <f t="shared" si="24"/>
        <v>0</v>
      </c>
      <c r="G65" s="40" t="str">
        <f t="shared" si="25"/>
        <v/>
      </c>
      <c r="H65" s="41" t="str">
        <f t="shared" si="26"/>
        <v/>
      </c>
      <c r="I65" s="36"/>
      <c r="J65" s="42">
        <f t="shared" si="27"/>
        <v>0</v>
      </c>
      <c r="K65" s="41" t="str">
        <f t="shared" si="28"/>
        <v/>
      </c>
      <c r="L65" s="25"/>
      <c r="M65" s="25"/>
      <c r="N65" s="26"/>
      <c r="O65" s="29">
        <f>IFERROR(('Q2 Setup'!$D$16-'Q2 Setup'!$E$16+SUMIFS($N$4:$N64,$C$4:$C64,'Q2 Setup'!$C$16)-SUMIFS($N$4:$N64,$C$4:$C64,'Q2 Setup'!$C$16,$B$4:$B64,"&lt;"&amp;$B65))/IFERROR(NETWORKDAYS($B65,'Q2 Setup'!$G$4),1),0)</f>
        <v>0</v>
      </c>
      <c r="P65" s="43" t="str">
        <f t="shared" si="29"/>
        <v/>
      </c>
    </row>
    <row r="66" spans="2:17" ht="18.75" customHeight="1" x14ac:dyDescent="0.2">
      <c r="B66" s="31">
        <v>46210</v>
      </c>
      <c r="C66" s="32">
        <f>'Q2 Setup'!$C$17</f>
        <v>0</v>
      </c>
      <c r="D66" s="33"/>
      <c r="E66" s="25"/>
      <c r="F66" s="34">
        <f t="shared" si="24"/>
        <v>0</v>
      </c>
      <c r="G66" s="34" t="str">
        <f t="shared" si="25"/>
        <v/>
      </c>
      <c r="H66" s="35" t="str">
        <f t="shared" si="26"/>
        <v/>
      </c>
      <c r="I66" s="36"/>
      <c r="J66" s="37">
        <f t="shared" si="27"/>
        <v>0</v>
      </c>
      <c r="K66" s="35" t="str">
        <f t="shared" si="28"/>
        <v/>
      </c>
      <c r="L66" s="25"/>
      <c r="M66" s="25"/>
      <c r="N66" s="26"/>
      <c r="O66" s="29">
        <f>IFERROR(('Q2 Setup'!$D$17-'Q2 Setup'!$E$17+SUMIFS($N$4:$N65,$C$4:$C65,'Q2 Setup'!$C$17)-SUMIFS($N$4:$N65,$C$4:$C65,'Q2 Setup'!$C$17,$B$4:$B65,"&lt;"&amp;$B66))/IFERROR(NETWORKDAYS($B66,'Q2 Setup'!$G$4),1),0)</f>
        <v>0</v>
      </c>
      <c r="P66" s="38" t="str">
        <f t="shared" si="29"/>
        <v/>
      </c>
    </row>
    <row r="67" spans="2:17" ht="18.75" customHeight="1" x14ac:dyDescent="0.2">
      <c r="B67" s="31">
        <v>46210</v>
      </c>
      <c r="C67" s="39">
        <f>'Q2 Setup'!$C$18</f>
        <v>0</v>
      </c>
      <c r="D67" s="33"/>
      <c r="E67" s="25"/>
      <c r="F67" s="40">
        <f t="shared" si="24"/>
        <v>0</v>
      </c>
      <c r="G67" s="40" t="str">
        <f t="shared" si="25"/>
        <v/>
      </c>
      <c r="H67" s="41" t="str">
        <f t="shared" si="26"/>
        <v/>
      </c>
      <c r="I67" s="36"/>
      <c r="J67" s="42">
        <f t="shared" si="27"/>
        <v>0</v>
      </c>
      <c r="K67" s="41" t="str">
        <f t="shared" si="28"/>
        <v/>
      </c>
      <c r="L67" s="25"/>
      <c r="M67" s="25"/>
      <c r="N67" s="26"/>
      <c r="O67" s="29">
        <f>IFERROR(('Q2 Setup'!$D$18-'Q2 Setup'!$E$18+SUMIFS($N$4:$N66,$C$4:$C66,'Q2 Setup'!$C$18)-SUMIFS($N$4:$N66,$C$4:$C66,'Q2 Setup'!$C$18,$B$4:$B66,"&lt;"&amp;$B67))/IFERROR(NETWORKDAYS($B67,'Q2 Setup'!$G$4),1),0)</f>
        <v>0</v>
      </c>
      <c r="P67" s="43" t="str">
        <f t="shared" si="29"/>
        <v/>
      </c>
    </row>
    <row r="68" spans="2:17" ht="4.5" customHeight="1" x14ac:dyDescent="0.2"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8.75" customHeight="1" x14ac:dyDescent="0.2">
      <c r="B69" s="31">
        <v>46211</v>
      </c>
      <c r="C69" s="32" t="str">
        <f>'Q2 Setup'!$C$7</f>
        <v>Rep 1</v>
      </c>
      <c r="D69" s="33"/>
      <c r="E69" s="25"/>
      <c r="F69" s="34">
        <f t="shared" ref="F69:F80" si="30">IFERROR(D69*7.5,"")</f>
        <v>0</v>
      </c>
      <c r="G69" s="34" t="str">
        <f t="shared" ref="G69:G80" si="31">IFERROR(E69/D69,"")</f>
        <v/>
      </c>
      <c r="H69" s="35" t="str">
        <f t="shared" ref="H69:H80" si="32">IFERROR(E69/F69,"")</f>
        <v/>
      </c>
      <c r="I69" s="36"/>
      <c r="J69" s="37">
        <f t="shared" ref="J69:J80" si="33">IFERROR(D69*0.375/24,"")</f>
        <v>0</v>
      </c>
      <c r="K69" s="35" t="str">
        <f t="shared" ref="K69:K80" si="34">IFERROR(I69/J69,"")</f>
        <v/>
      </c>
      <c r="L69" s="25"/>
      <c r="M69" s="25"/>
      <c r="N69" s="26"/>
      <c r="O69" s="29">
        <f>IFERROR(('Q2 Setup'!$D$7-'Q2 Setup'!$E$7+SUMIFS($N$4:$N68,$C$4:$C68,'Q2 Setup'!$C$7)-SUMIFS($N$4:$N68,$C$4:$C68,'Q2 Setup'!$C$7,$B$4:$B68,"&lt;"&amp;$B69))/IFERROR(NETWORKDAYS($B69,'Q2 Setup'!$G$4),1),0)</f>
        <v>0</v>
      </c>
      <c r="P69" s="38" t="str">
        <f t="shared" ref="P69:P80" si="35">IFERROR(N69/O69,"")</f>
        <v/>
      </c>
    </row>
    <row r="70" spans="2:17" ht="18.75" customHeight="1" x14ac:dyDescent="0.2">
      <c r="B70" s="31">
        <v>46211</v>
      </c>
      <c r="C70" s="39" t="str">
        <f>'Q2 Setup'!$C$8</f>
        <v>Rep 2</v>
      </c>
      <c r="D70" s="33"/>
      <c r="E70" s="25"/>
      <c r="F70" s="40">
        <f t="shared" si="30"/>
        <v>0</v>
      </c>
      <c r="G70" s="40" t="str">
        <f t="shared" si="31"/>
        <v/>
      </c>
      <c r="H70" s="41" t="str">
        <f t="shared" si="32"/>
        <v/>
      </c>
      <c r="I70" s="36"/>
      <c r="J70" s="42">
        <f t="shared" si="33"/>
        <v>0</v>
      </c>
      <c r="K70" s="41" t="str">
        <f t="shared" si="34"/>
        <v/>
      </c>
      <c r="L70" s="25"/>
      <c r="M70" s="25"/>
      <c r="N70" s="26"/>
      <c r="O70" s="29">
        <f>IFERROR(('Q2 Setup'!$D$8-'Q2 Setup'!$E$8+SUMIFS($N$4:$N69,$C$4:$C69,'Q2 Setup'!$C$8)-SUMIFS($N$4:$N69,$C$4:$C69,'Q2 Setup'!$C$8,$B$4:$B69,"&lt;"&amp;$B70))/IFERROR(NETWORKDAYS($B70,'Q2 Setup'!$G$4),1),0)</f>
        <v>0</v>
      </c>
      <c r="P70" s="43" t="str">
        <f t="shared" si="35"/>
        <v/>
      </c>
    </row>
    <row r="71" spans="2:17" ht="18.75" customHeight="1" x14ac:dyDescent="0.2">
      <c r="B71" s="31">
        <v>46211</v>
      </c>
      <c r="C71" s="32" t="str">
        <f>'Q2 Setup'!$C$9</f>
        <v>Rep 3</v>
      </c>
      <c r="D71" s="33"/>
      <c r="E71" s="25"/>
      <c r="F71" s="34">
        <f t="shared" si="30"/>
        <v>0</v>
      </c>
      <c r="G71" s="34" t="str">
        <f t="shared" si="31"/>
        <v/>
      </c>
      <c r="H71" s="35" t="str">
        <f t="shared" si="32"/>
        <v/>
      </c>
      <c r="I71" s="36"/>
      <c r="J71" s="37">
        <f t="shared" si="33"/>
        <v>0</v>
      </c>
      <c r="K71" s="35" t="str">
        <f t="shared" si="34"/>
        <v/>
      </c>
      <c r="L71" s="25"/>
      <c r="M71" s="25"/>
      <c r="N71" s="26"/>
      <c r="O71" s="29">
        <f>IFERROR(('Q2 Setup'!$D$9-'Q2 Setup'!$E$9+SUMIFS($N$4:$N70,$C$4:$C70,'Q2 Setup'!$C$9)-SUMIFS($N$4:$N70,$C$4:$C70,'Q2 Setup'!$C$9,$B$4:$B70,"&lt;"&amp;$B71))/IFERROR(NETWORKDAYS($B71,'Q2 Setup'!$G$4),1),0)</f>
        <v>0</v>
      </c>
      <c r="P71" s="38" t="str">
        <f t="shared" si="35"/>
        <v/>
      </c>
    </row>
    <row r="72" spans="2:17" ht="18.75" customHeight="1" x14ac:dyDescent="0.2">
      <c r="B72" s="31">
        <v>46211</v>
      </c>
      <c r="C72" s="39" t="str">
        <f>'Q2 Setup'!$C$10</f>
        <v>Rep 4</v>
      </c>
      <c r="D72" s="33"/>
      <c r="E72" s="25"/>
      <c r="F72" s="40">
        <f t="shared" si="30"/>
        <v>0</v>
      </c>
      <c r="G72" s="40" t="str">
        <f t="shared" si="31"/>
        <v/>
      </c>
      <c r="H72" s="41" t="str">
        <f t="shared" si="32"/>
        <v/>
      </c>
      <c r="I72" s="36"/>
      <c r="J72" s="42">
        <f t="shared" si="33"/>
        <v>0</v>
      </c>
      <c r="K72" s="41" t="str">
        <f t="shared" si="34"/>
        <v/>
      </c>
      <c r="L72" s="25"/>
      <c r="M72" s="25"/>
      <c r="N72" s="26"/>
      <c r="O72" s="29">
        <f>IFERROR(('Q2 Setup'!$D$10-'Q2 Setup'!$E$10+SUMIFS($N$4:$N71,$C$4:$C71,'Q2 Setup'!$C$10)-SUMIFS($N$4:$N71,$C$4:$C71,'Q2 Setup'!$C$10,$B$4:$B71,"&lt;"&amp;$B72))/IFERROR(NETWORKDAYS($B72,'Q2 Setup'!$G$4),1),0)</f>
        <v>0</v>
      </c>
      <c r="P72" s="43" t="str">
        <f t="shared" si="35"/>
        <v/>
      </c>
    </row>
    <row r="73" spans="2:17" ht="18.75" customHeight="1" x14ac:dyDescent="0.2">
      <c r="B73" s="31">
        <v>46211</v>
      </c>
      <c r="C73" s="32" t="str">
        <f>'Q2 Setup'!$C$11</f>
        <v>Rep 5</v>
      </c>
      <c r="D73" s="33"/>
      <c r="E73" s="25"/>
      <c r="F73" s="34">
        <f t="shared" si="30"/>
        <v>0</v>
      </c>
      <c r="G73" s="34" t="str">
        <f t="shared" si="31"/>
        <v/>
      </c>
      <c r="H73" s="35" t="str">
        <f t="shared" si="32"/>
        <v/>
      </c>
      <c r="I73" s="36"/>
      <c r="J73" s="37">
        <f t="shared" si="33"/>
        <v>0</v>
      </c>
      <c r="K73" s="35" t="str">
        <f t="shared" si="34"/>
        <v/>
      </c>
      <c r="L73" s="25"/>
      <c r="M73" s="25"/>
      <c r="N73" s="26"/>
      <c r="O73" s="29">
        <f>IFERROR(('Q2 Setup'!$D$11-'Q2 Setup'!$E$11+SUMIFS($N$4:$N72,$C$4:$C72,'Q2 Setup'!$C$11)-SUMIFS($N$4:$N72,$C$4:$C72,'Q2 Setup'!$C$11,$B$4:$B72,"&lt;"&amp;$B73))/IFERROR(NETWORKDAYS($B73,'Q2 Setup'!$G$4),1),0)</f>
        <v>0</v>
      </c>
      <c r="P73" s="38" t="str">
        <f t="shared" si="35"/>
        <v/>
      </c>
    </row>
    <row r="74" spans="2:17" ht="18.75" customHeight="1" x14ac:dyDescent="0.2">
      <c r="B74" s="31">
        <v>46211</v>
      </c>
      <c r="C74" s="39" t="str">
        <f>'Q2 Setup'!$C$12</f>
        <v>Rep 6</v>
      </c>
      <c r="D74" s="33"/>
      <c r="E74" s="25"/>
      <c r="F74" s="40">
        <f t="shared" si="30"/>
        <v>0</v>
      </c>
      <c r="G74" s="40" t="str">
        <f t="shared" si="31"/>
        <v/>
      </c>
      <c r="H74" s="41" t="str">
        <f t="shared" si="32"/>
        <v/>
      </c>
      <c r="I74" s="36"/>
      <c r="J74" s="42">
        <f t="shared" si="33"/>
        <v>0</v>
      </c>
      <c r="K74" s="41" t="str">
        <f t="shared" si="34"/>
        <v/>
      </c>
      <c r="L74" s="25"/>
      <c r="M74" s="25"/>
      <c r="N74" s="26"/>
      <c r="O74" s="29">
        <f>IFERROR(('Q2 Setup'!$D$12-'Q2 Setup'!$E$12+SUMIFS($N$4:$N73,$C$4:$C73,'Q2 Setup'!$C$12)-SUMIFS($N$4:$N73,$C$4:$C73,'Q2 Setup'!$C$12,$B$4:$B73,"&lt;"&amp;$B74))/IFERROR(NETWORKDAYS($B74,'Q2 Setup'!$G$4),1),0)</f>
        <v>0</v>
      </c>
      <c r="P74" s="43" t="str">
        <f t="shared" si="35"/>
        <v/>
      </c>
    </row>
    <row r="75" spans="2:17" ht="18.75" customHeight="1" x14ac:dyDescent="0.2">
      <c r="B75" s="31">
        <v>46211</v>
      </c>
      <c r="C75" s="32" t="str">
        <f>'Q2 Setup'!$C$13</f>
        <v>Rep 7</v>
      </c>
      <c r="D75" s="33"/>
      <c r="E75" s="25"/>
      <c r="F75" s="34">
        <f t="shared" si="30"/>
        <v>0</v>
      </c>
      <c r="G75" s="34" t="str">
        <f t="shared" si="31"/>
        <v/>
      </c>
      <c r="H75" s="35" t="str">
        <f t="shared" si="32"/>
        <v/>
      </c>
      <c r="I75" s="36"/>
      <c r="J75" s="37">
        <f t="shared" si="33"/>
        <v>0</v>
      </c>
      <c r="K75" s="35" t="str">
        <f t="shared" si="34"/>
        <v/>
      </c>
      <c r="L75" s="25"/>
      <c r="M75" s="25"/>
      <c r="N75" s="26"/>
      <c r="O75" s="29">
        <f>IFERROR(('Q2 Setup'!$D$13-'Q2 Setup'!$E$13+SUMIFS($N$4:$N74,$C$4:$C74,'Q2 Setup'!$C$13)-SUMIFS($N$4:$N74,$C$4:$C74,'Q2 Setup'!$C$13,$B$4:$B74,"&lt;"&amp;$B75))/IFERROR(NETWORKDAYS($B75,'Q2 Setup'!$G$4),1),0)</f>
        <v>0</v>
      </c>
      <c r="P75" s="38" t="str">
        <f t="shared" si="35"/>
        <v/>
      </c>
    </row>
    <row r="76" spans="2:17" ht="18.75" customHeight="1" x14ac:dyDescent="0.2">
      <c r="B76" s="31">
        <v>46211</v>
      </c>
      <c r="C76" s="39" t="str">
        <f>'Q2 Setup'!$C$14</f>
        <v>Rep 8</v>
      </c>
      <c r="D76" s="33"/>
      <c r="E76" s="25"/>
      <c r="F76" s="40">
        <f t="shared" si="30"/>
        <v>0</v>
      </c>
      <c r="G76" s="40" t="str">
        <f t="shared" si="31"/>
        <v/>
      </c>
      <c r="H76" s="41" t="str">
        <f t="shared" si="32"/>
        <v/>
      </c>
      <c r="I76" s="36"/>
      <c r="J76" s="42">
        <f t="shared" si="33"/>
        <v>0</v>
      </c>
      <c r="K76" s="41" t="str">
        <f t="shared" si="34"/>
        <v/>
      </c>
      <c r="L76" s="25"/>
      <c r="M76" s="25"/>
      <c r="N76" s="26"/>
      <c r="O76" s="29">
        <f>IFERROR(('Q2 Setup'!$D$14-'Q2 Setup'!$E$14+SUMIFS($N$4:$N75,$C$4:$C75,'Q2 Setup'!$C$14)-SUMIFS($N$4:$N75,$C$4:$C75,'Q2 Setup'!$C$14,$B$4:$B75,"&lt;"&amp;$B76))/IFERROR(NETWORKDAYS($B76,'Q2 Setup'!$G$4),1),0)</f>
        <v>0</v>
      </c>
      <c r="P76" s="43" t="str">
        <f t="shared" si="35"/>
        <v/>
      </c>
    </row>
    <row r="77" spans="2:17" ht="18.75" customHeight="1" x14ac:dyDescent="0.2">
      <c r="B77" s="31">
        <v>46211</v>
      </c>
      <c r="C77" s="32" t="str">
        <f>'Q2 Setup'!$C$15</f>
        <v>Rep 9</v>
      </c>
      <c r="D77" s="33"/>
      <c r="E77" s="25"/>
      <c r="F77" s="34">
        <f t="shared" si="30"/>
        <v>0</v>
      </c>
      <c r="G77" s="34" t="str">
        <f t="shared" si="31"/>
        <v/>
      </c>
      <c r="H77" s="35" t="str">
        <f t="shared" si="32"/>
        <v/>
      </c>
      <c r="I77" s="36"/>
      <c r="J77" s="37">
        <f t="shared" si="33"/>
        <v>0</v>
      </c>
      <c r="K77" s="35" t="str">
        <f t="shared" si="34"/>
        <v/>
      </c>
      <c r="L77" s="25"/>
      <c r="M77" s="25"/>
      <c r="N77" s="26"/>
      <c r="O77" s="29">
        <f>IFERROR(('Q2 Setup'!$D$15-'Q2 Setup'!$E$15+SUMIFS($N$4:$N76,$C$4:$C76,'Q2 Setup'!$C$15)-SUMIFS($N$4:$N76,$C$4:$C76,'Q2 Setup'!$C$15,$B$4:$B76,"&lt;"&amp;$B77))/IFERROR(NETWORKDAYS($B77,'Q2 Setup'!$G$4),1),0)</f>
        <v>0</v>
      </c>
      <c r="P77" s="38" t="str">
        <f t="shared" si="35"/>
        <v/>
      </c>
    </row>
    <row r="78" spans="2:17" ht="18.75" customHeight="1" x14ac:dyDescent="0.2">
      <c r="B78" s="31">
        <v>46211</v>
      </c>
      <c r="C78" s="39" t="str">
        <f>'Q2 Setup'!$C$16</f>
        <v>Rep 10</v>
      </c>
      <c r="D78" s="33"/>
      <c r="E78" s="25"/>
      <c r="F78" s="40">
        <f t="shared" si="30"/>
        <v>0</v>
      </c>
      <c r="G78" s="40" t="str">
        <f t="shared" si="31"/>
        <v/>
      </c>
      <c r="H78" s="41" t="str">
        <f t="shared" si="32"/>
        <v/>
      </c>
      <c r="I78" s="36"/>
      <c r="J78" s="42">
        <f t="shared" si="33"/>
        <v>0</v>
      </c>
      <c r="K78" s="41" t="str">
        <f t="shared" si="34"/>
        <v/>
      </c>
      <c r="L78" s="25"/>
      <c r="M78" s="25"/>
      <c r="N78" s="26"/>
      <c r="O78" s="29">
        <f>IFERROR(('Q2 Setup'!$D$16-'Q2 Setup'!$E$16+SUMIFS($N$4:$N77,$C$4:$C77,'Q2 Setup'!$C$16)-SUMIFS($N$4:$N77,$C$4:$C77,'Q2 Setup'!$C$16,$B$4:$B77,"&lt;"&amp;$B78))/IFERROR(NETWORKDAYS($B78,'Q2 Setup'!$G$4),1),0)</f>
        <v>0</v>
      </c>
      <c r="P78" s="43" t="str">
        <f t="shared" si="35"/>
        <v/>
      </c>
    </row>
    <row r="79" spans="2:17" ht="18.75" customHeight="1" x14ac:dyDescent="0.2">
      <c r="B79" s="31">
        <v>46211</v>
      </c>
      <c r="C79" s="32">
        <f>'Q2 Setup'!$C$17</f>
        <v>0</v>
      </c>
      <c r="D79" s="33"/>
      <c r="E79" s="25"/>
      <c r="F79" s="34">
        <f t="shared" si="30"/>
        <v>0</v>
      </c>
      <c r="G79" s="34" t="str">
        <f t="shared" si="31"/>
        <v/>
      </c>
      <c r="H79" s="35" t="str">
        <f t="shared" si="32"/>
        <v/>
      </c>
      <c r="I79" s="36"/>
      <c r="J79" s="37">
        <f t="shared" si="33"/>
        <v>0</v>
      </c>
      <c r="K79" s="35" t="str">
        <f t="shared" si="34"/>
        <v/>
      </c>
      <c r="L79" s="25"/>
      <c r="M79" s="25"/>
      <c r="N79" s="26"/>
      <c r="O79" s="29">
        <f>IFERROR(('Q2 Setup'!$D$17-'Q2 Setup'!$E$17+SUMIFS($N$4:$N78,$C$4:$C78,'Q2 Setup'!$C$17)-SUMIFS($N$4:$N78,$C$4:$C78,'Q2 Setup'!$C$17,$B$4:$B78,"&lt;"&amp;$B79))/IFERROR(NETWORKDAYS($B79,'Q2 Setup'!$G$4),1),0)</f>
        <v>0</v>
      </c>
      <c r="P79" s="38" t="str">
        <f t="shared" si="35"/>
        <v/>
      </c>
    </row>
    <row r="80" spans="2:17" ht="18.75" customHeight="1" x14ac:dyDescent="0.2">
      <c r="B80" s="31">
        <v>46211</v>
      </c>
      <c r="C80" s="39">
        <f>'Q2 Setup'!$C$18</f>
        <v>0</v>
      </c>
      <c r="D80" s="33"/>
      <c r="E80" s="25"/>
      <c r="F80" s="40">
        <f t="shared" si="30"/>
        <v>0</v>
      </c>
      <c r="G80" s="40" t="str">
        <f t="shared" si="31"/>
        <v/>
      </c>
      <c r="H80" s="41" t="str">
        <f t="shared" si="32"/>
        <v/>
      </c>
      <c r="I80" s="36"/>
      <c r="J80" s="42">
        <f t="shared" si="33"/>
        <v>0</v>
      </c>
      <c r="K80" s="41" t="str">
        <f t="shared" si="34"/>
        <v/>
      </c>
      <c r="L80" s="25"/>
      <c r="M80" s="25"/>
      <c r="N80" s="26"/>
      <c r="O80" s="29">
        <f>IFERROR(('Q2 Setup'!$D$18-'Q2 Setup'!$E$18+SUMIFS($N$4:$N79,$C$4:$C79,'Q2 Setup'!$C$18)-SUMIFS($N$4:$N79,$C$4:$C79,'Q2 Setup'!$C$18,$B$4:$B79,"&lt;"&amp;$B80))/IFERROR(NETWORKDAYS($B80,'Q2 Setup'!$G$4),1),0)</f>
        <v>0</v>
      </c>
      <c r="P80" s="43" t="str">
        <f t="shared" si="35"/>
        <v/>
      </c>
    </row>
    <row r="81" spans="2:17" ht="4.5" customHeight="1" x14ac:dyDescent="0.2"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</row>
    <row r="82" spans="2:17" ht="18.75" customHeight="1" x14ac:dyDescent="0.2">
      <c r="B82" s="31">
        <v>46212</v>
      </c>
      <c r="C82" s="32" t="str">
        <f>'Q2 Setup'!$C$7</f>
        <v>Rep 1</v>
      </c>
      <c r="D82" s="33"/>
      <c r="E82" s="25"/>
      <c r="F82" s="34">
        <f t="shared" ref="F82:F93" si="36">IFERROR(D82*7.5,"")</f>
        <v>0</v>
      </c>
      <c r="G82" s="34" t="str">
        <f t="shared" ref="G82:G93" si="37">IFERROR(E82/D82,"")</f>
        <v/>
      </c>
      <c r="H82" s="35" t="str">
        <f t="shared" ref="H82:H93" si="38">IFERROR(E82/F82,"")</f>
        <v/>
      </c>
      <c r="I82" s="36"/>
      <c r="J82" s="37">
        <f t="shared" ref="J82:J93" si="39">IFERROR(D82*0.375/24,"")</f>
        <v>0</v>
      </c>
      <c r="K82" s="35" t="str">
        <f t="shared" ref="K82:K93" si="40">IFERROR(I82/J82,"")</f>
        <v/>
      </c>
      <c r="L82" s="25"/>
      <c r="M82" s="25"/>
      <c r="N82" s="26"/>
      <c r="O82" s="29">
        <f>IFERROR(('Q2 Setup'!$D$7-'Q2 Setup'!$E$7+SUMIFS($N$4:$N81,$C$4:$C81,'Q2 Setup'!$C$7)-SUMIFS($N$4:$N81,$C$4:$C81,'Q2 Setup'!$C$7,$B$4:$B81,"&lt;"&amp;$B82))/IFERROR(NETWORKDAYS($B82,'Q2 Setup'!$G$4),1),0)</f>
        <v>0</v>
      </c>
      <c r="P82" s="38" t="str">
        <f t="shared" ref="P82:P93" si="41">IFERROR(N82/O82,"")</f>
        <v/>
      </c>
    </row>
    <row r="83" spans="2:17" ht="18.75" customHeight="1" x14ac:dyDescent="0.2">
      <c r="B83" s="31">
        <v>46212</v>
      </c>
      <c r="C83" s="39" t="str">
        <f>'Q2 Setup'!$C$8</f>
        <v>Rep 2</v>
      </c>
      <c r="D83" s="33"/>
      <c r="E83" s="25"/>
      <c r="F83" s="40">
        <f t="shared" si="36"/>
        <v>0</v>
      </c>
      <c r="G83" s="40" t="str">
        <f t="shared" si="37"/>
        <v/>
      </c>
      <c r="H83" s="41" t="str">
        <f t="shared" si="38"/>
        <v/>
      </c>
      <c r="I83" s="36"/>
      <c r="J83" s="42">
        <f t="shared" si="39"/>
        <v>0</v>
      </c>
      <c r="K83" s="41" t="str">
        <f t="shared" si="40"/>
        <v/>
      </c>
      <c r="L83" s="25"/>
      <c r="M83" s="25"/>
      <c r="N83" s="26"/>
      <c r="O83" s="29">
        <f>IFERROR(('Q2 Setup'!$D$8-'Q2 Setup'!$E$8+SUMIFS($N$4:$N82,$C$4:$C82,'Q2 Setup'!$C$8)-SUMIFS($N$4:$N82,$C$4:$C82,'Q2 Setup'!$C$8,$B$4:$B82,"&lt;"&amp;$B83))/IFERROR(NETWORKDAYS($B83,'Q2 Setup'!$G$4),1),0)</f>
        <v>0</v>
      </c>
      <c r="P83" s="43" t="str">
        <f t="shared" si="41"/>
        <v/>
      </c>
    </row>
    <row r="84" spans="2:17" ht="18.75" customHeight="1" x14ac:dyDescent="0.2">
      <c r="B84" s="31">
        <v>46212</v>
      </c>
      <c r="C84" s="32" t="str">
        <f>'Q2 Setup'!$C$9</f>
        <v>Rep 3</v>
      </c>
      <c r="D84" s="33"/>
      <c r="E84" s="25"/>
      <c r="F84" s="34">
        <f t="shared" si="36"/>
        <v>0</v>
      </c>
      <c r="G84" s="34" t="str">
        <f t="shared" si="37"/>
        <v/>
      </c>
      <c r="H84" s="35" t="str">
        <f t="shared" si="38"/>
        <v/>
      </c>
      <c r="I84" s="36"/>
      <c r="J84" s="37">
        <f t="shared" si="39"/>
        <v>0</v>
      </c>
      <c r="K84" s="35" t="str">
        <f t="shared" si="40"/>
        <v/>
      </c>
      <c r="L84" s="25"/>
      <c r="M84" s="25"/>
      <c r="N84" s="26"/>
      <c r="O84" s="29">
        <f>IFERROR(('Q2 Setup'!$D$9-'Q2 Setup'!$E$9+SUMIFS($N$4:$N83,$C$4:$C83,'Q2 Setup'!$C$9)-SUMIFS($N$4:$N83,$C$4:$C83,'Q2 Setup'!$C$9,$B$4:$B83,"&lt;"&amp;$B84))/IFERROR(NETWORKDAYS($B84,'Q2 Setup'!$G$4),1),0)</f>
        <v>0</v>
      </c>
      <c r="P84" s="38" t="str">
        <f t="shared" si="41"/>
        <v/>
      </c>
    </row>
    <row r="85" spans="2:17" ht="18.75" customHeight="1" x14ac:dyDescent="0.2">
      <c r="B85" s="31">
        <v>46212</v>
      </c>
      <c r="C85" s="39" t="str">
        <f>'Q2 Setup'!$C$10</f>
        <v>Rep 4</v>
      </c>
      <c r="D85" s="33"/>
      <c r="E85" s="25"/>
      <c r="F85" s="40">
        <f t="shared" si="36"/>
        <v>0</v>
      </c>
      <c r="G85" s="40" t="str">
        <f t="shared" si="37"/>
        <v/>
      </c>
      <c r="H85" s="41" t="str">
        <f t="shared" si="38"/>
        <v/>
      </c>
      <c r="I85" s="36"/>
      <c r="J85" s="42">
        <f t="shared" si="39"/>
        <v>0</v>
      </c>
      <c r="K85" s="41" t="str">
        <f t="shared" si="40"/>
        <v/>
      </c>
      <c r="L85" s="25"/>
      <c r="M85" s="25"/>
      <c r="N85" s="26"/>
      <c r="O85" s="29">
        <f>IFERROR(('Q2 Setup'!$D$10-'Q2 Setup'!$E$10+SUMIFS($N$4:$N84,$C$4:$C84,'Q2 Setup'!$C$10)-SUMIFS($N$4:$N84,$C$4:$C84,'Q2 Setup'!$C$10,$B$4:$B84,"&lt;"&amp;$B85))/IFERROR(NETWORKDAYS($B85,'Q2 Setup'!$G$4),1),0)</f>
        <v>0</v>
      </c>
      <c r="P85" s="43" t="str">
        <f t="shared" si="41"/>
        <v/>
      </c>
    </row>
    <row r="86" spans="2:17" ht="18.75" customHeight="1" x14ac:dyDescent="0.2">
      <c r="B86" s="31">
        <v>46212</v>
      </c>
      <c r="C86" s="32" t="str">
        <f>'Q2 Setup'!$C$11</f>
        <v>Rep 5</v>
      </c>
      <c r="D86" s="33"/>
      <c r="E86" s="25"/>
      <c r="F86" s="34">
        <f t="shared" si="36"/>
        <v>0</v>
      </c>
      <c r="G86" s="34" t="str">
        <f t="shared" si="37"/>
        <v/>
      </c>
      <c r="H86" s="35" t="str">
        <f t="shared" si="38"/>
        <v/>
      </c>
      <c r="I86" s="36"/>
      <c r="J86" s="37">
        <f t="shared" si="39"/>
        <v>0</v>
      </c>
      <c r="K86" s="35" t="str">
        <f t="shared" si="40"/>
        <v/>
      </c>
      <c r="L86" s="25"/>
      <c r="M86" s="25"/>
      <c r="N86" s="26"/>
      <c r="O86" s="29">
        <f>IFERROR(('Q2 Setup'!$D$11-'Q2 Setup'!$E$11+SUMIFS($N$4:$N85,$C$4:$C85,'Q2 Setup'!$C$11)-SUMIFS($N$4:$N85,$C$4:$C85,'Q2 Setup'!$C$11,$B$4:$B85,"&lt;"&amp;$B86))/IFERROR(NETWORKDAYS($B86,'Q2 Setup'!$G$4),1),0)</f>
        <v>0</v>
      </c>
      <c r="P86" s="38" t="str">
        <f t="shared" si="41"/>
        <v/>
      </c>
    </row>
    <row r="87" spans="2:17" ht="18.75" customHeight="1" x14ac:dyDescent="0.2">
      <c r="B87" s="31">
        <v>46212</v>
      </c>
      <c r="C87" s="39" t="str">
        <f>'Q2 Setup'!$C$12</f>
        <v>Rep 6</v>
      </c>
      <c r="D87" s="33"/>
      <c r="E87" s="25"/>
      <c r="F87" s="40">
        <f t="shared" si="36"/>
        <v>0</v>
      </c>
      <c r="G87" s="40" t="str">
        <f t="shared" si="37"/>
        <v/>
      </c>
      <c r="H87" s="41" t="str">
        <f t="shared" si="38"/>
        <v/>
      </c>
      <c r="I87" s="36"/>
      <c r="J87" s="42">
        <f t="shared" si="39"/>
        <v>0</v>
      </c>
      <c r="K87" s="41" t="str">
        <f t="shared" si="40"/>
        <v/>
      </c>
      <c r="L87" s="25"/>
      <c r="M87" s="25"/>
      <c r="N87" s="26"/>
      <c r="O87" s="29">
        <f>IFERROR(('Q2 Setup'!$D$12-'Q2 Setup'!$E$12+SUMIFS($N$4:$N86,$C$4:$C86,'Q2 Setup'!$C$12)-SUMIFS($N$4:$N86,$C$4:$C86,'Q2 Setup'!$C$12,$B$4:$B86,"&lt;"&amp;$B87))/IFERROR(NETWORKDAYS($B87,'Q2 Setup'!$G$4),1),0)</f>
        <v>0</v>
      </c>
      <c r="P87" s="43" t="str">
        <f t="shared" si="41"/>
        <v/>
      </c>
    </row>
    <row r="88" spans="2:17" ht="18.75" customHeight="1" x14ac:dyDescent="0.2">
      <c r="B88" s="31">
        <v>46212</v>
      </c>
      <c r="C88" s="32" t="str">
        <f>'Q2 Setup'!$C$13</f>
        <v>Rep 7</v>
      </c>
      <c r="D88" s="33"/>
      <c r="E88" s="25"/>
      <c r="F88" s="34">
        <f t="shared" si="36"/>
        <v>0</v>
      </c>
      <c r="G88" s="34" t="str">
        <f t="shared" si="37"/>
        <v/>
      </c>
      <c r="H88" s="35" t="str">
        <f t="shared" si="38"/>
        <v/>
      </c>
      <c r="I88" s="36"/>
      <c r="J88" s="37">
        <f t="shared" si="39"/>
        <v>0</v>
      </c>
      <c r="K88" s="35" t="str">
        <f t="shared" si="40"/>
        <v/>
      </c>
      <c r="L88" s="25"/>
      <c r="M88" s="25"/>
      <c r="N88" s="26"/>
      <c r="O88" s="29">
        <f>IFERROR(('Q2 Setup'!$D$13-'Q2 Setup'!$E$13+SUMIFS($N$4:$N87,$C$4:$C87,'Q2 Setup'!$C$13)-SUMIFS($N$4:$N87,$C$4:$C87,'Q2 Setup'!$C$13,$B$4:$B87,"&lt;"&amp;$B88))/IFERROR(NETWORKDAYS($B88,'Q2 Setup'!$G$4),1),0)</f>
        <v>0</v>
      </c>
      <c r="P88" s="38" t="str">
        <f t="shared" si="41"/>
        <v/>
      </c>
    </row>
    <row r="89" spans="2:17" ht="18.75" customHeight="1" x14ac:dyDescent="0.2">
      <c r="B89" s="31">
        <v>46212</v>
      </c>
      <c r="C89" s="39" t="str">
        <f>'Q2 Setup'!$C$14</f>
        <v>Rep 8</v>
      </c>
      <c r="D89" s="33"/>
      <c r="E89" s="25"/>
      <c r="F89" s="40">
        <f t="shared" si="36"/>
        <v>0</v>
      </c>
      <c r="G89" s="40" t="str">
        <f t="shared" si="37"/>
        <v/>
      </c>
      <c r="H89" s="41" t="str">
        <f t="shared" si="38"/>
        <v/>
      </c>
      <c r="I89" s="36"/>
      <c r="J89" s="42">
        <f t="shared" si="39"/>
        <v>0</v>
      </c>
      <c r="K89" s="41" t="str">
        <f t="shared" si="40"/>
        <v/>
      </c>
      <c r="L89" s="25"/>
      <c r="M89" s="25"/>
      <c r="N89" s="26"/>
      <c r="O89" s="29">
        <f>IFERROR(('Q2 Setup'!$D$14-'Q2 Setup'!$E$14+SUMIFS($N$4:$N88,$C$4:$C88,'Q2 Setup'!$C$14)-SUMIFS($N$4:$N88,$C$4:$C88,'Q2 Setup'!$C$14,$B$4:$B88,"&lt;"&amp;$B89))/IFERROR(NETWORKDAYS($B89,'Q2 Setup'!$G$4),1),0)</f>
        <v>0</v>
      </c>
      <c r="P89" s="43" t="str">
        <f t="shared" si="41"/>
        <v/>
      </c>
    </row>
    <row r="90" spans="2:17" ht="18.75" customHeight="1" x14ac:dyDescent="0.2">
      <c r="B90" s="31">
        <v>46212</v>
      </c>
      <c r="C90" s="32" t="str">
        <f>'Q2 Setup'!$C$15</f>
        <v>Rep 9</v>
      </c>
      <c r="D90" s="33"/>
      <c r="E90" s="25"/>
      <c r="F90" s="34">
        <f t="shared" si="36"/>
        <v>0</v>
      </c>
      <c r="G90" s="34" t="str">
        <f t="shared" si="37"/>
        <v/>
      </c>
      <c r="H90" s="35" t="str">
        <f t="shared" si="38"/>
        <v/>
      </c>
      <c r="I90" s="36"/>
      <c r="J90" s="37">
        <f t="shared" si="39"/>
        <v>0</v>
      </c>
      <c r="K90" s="35" t="str">
        <f t="shared" si="40"/>
        <v/>
      </c>
      <c r="L90" s="25"/>
      <c r="M90" s="25"/>
      <c r="N90" s="26"/>
      <c r="O90" s="29">
        <f>IFERROR(('Q2 Setup'!$D$15-'Q2 Setup'!$E$15+SUMIFS($N$4:$N89,$C$4:$C89,'Q2 Setup'!$C$15)-SUMIFS($N$4:$N89,$C$4:$C89,'Q2 Setup'!$C$15,$B$4:$B89,"&lt;"&amp;$B90))/IFERROR(NETWORKDAYS($B90,'Q2 Setup'!$G$4),1),0)</f>
        <v>0</v>
      </c>
      <c r="P90" s="38" t="str">
        <f t="shared" si="41"/>
        <v/>
      </c>
    </row>
    <row r="91" spans="2:17" ht="18.75" customHeight="1" x14ac:dyDescent="0.2">
      <c r="B91" s="31">
        <v>46212</v>
      </c>
      <c r="C91" s="39" t="str">
        <f>'Q2 Setup'!$C$16</f>
        <v>Rep 10</v>
      </c>
      <c r="D91" s="33"/>
      <c r="E91" s="25"/>
      <c r="F91" s="40">
        <f t="shared" si="36"/>
        <v>0</v>
      </c>
      <c r="G91" s="40" t="str">
        <f t="shared" si="37"/>
        <v/>
      </c>
      <c r="H91" s="41" t="str">
        <f t="shared" si="38"/>
        <v/>
      </c>
      <c r="I91" s="36"/>
      <c r="J91" s="42">
        <f t="shared" si="39"/>
        <v>0</v>
      </c>
      <c r="K91" s="41" t="str">
        <f t="shared" si="40"/>
        <v/>
      </c>
      <c r="L91" s="25"/>
      <c r="M91" s="25"/>
      <c r="N91" s="26"/>
      <c r="O91" s="29">
        <f>IFERROR(('Q2 Setup'!$D$16-'Q2 Setup'!$E$16+SUMIFS($N$4:$N90,$C$4:$C90,'Q2 Setup'!$C$16)-SUMIFS($N$4:$N90,$C$4:$C90,'Q2 Setup'!$C$16,$B$4:$B90,"&lt;"&amp;$B91))/IFERROR(NETWORKDAYS($B91,'Q2 Setup'!$G$4),1),0)</f>
        <v>0</v>
      </c>
      <c r="P91" s="43" t="str">
        <f t="shared" si="41"/>
        <v/>
      </c>
    </row>
    <row r="92" spans="2:17" ht="18.75" customHeight="1" x14ac:dyDescent="0.2">
      <c r="B92" s="31">
        <v>46212</v>
      </c>
      <c r="C92" s="32">
        <f>'Q2 Setup'!$C$17</f>
        <v>0</v>
      </c>
      <c r="D92" s="33"/>
      <c r="E92" s="25"/>
      <c r="F92" s="34">
        <f t="shared" si="36"/>
        <v>0</v>
      </c>
      <c r="G92" s="34" t="str">
        <f t="shared" si="37"/>
        <v/>
      </c>
      <c r="H92" s="35" t="str">
        <f t="shared" si="38"/>
        <v/>
      </c>
      <c r="I92" s="36"/>
      <c r="J92" s="37">
        <f t="shared" si="39"/>
        <v>0</v>
      </c>
      <c r="K92" s="35" t="str">
        <f t="shared" si="40"/>
        <v/>
      </c>
      <c r="L92" s="25"/>
      <c r="M92" s="25"/>
      <c r="N92" s="26"/>
      <c r="O92" s="29">
        <f>IFERROR(('Q2 Setup'!$D$17-'Q2 Setup'!$E$17+SUMIFS($N$4:$N91,$C$4:$C91,'Q2 Setup'!$C$17)-SUMIFS($N$4:$N91,$C$4:$C91,'Q2 Setup'!$C$17,$B$4:$B91,"&lt;"&amp;$B92))/IFERROR(NETWORKDAYS($B92,'Q2 Setup'!$G$4),1),0)</f>
        <v>0</v>
      </c>
      <c r="P92" s="38" t="str">
        <f t="shared" si="41"/>
        <v/>
      </c>
    </row>
    <row r="93" spans="2:17" ht="18.75" customHeight="1" x14ac:dyDescent="0.2">
      <c r="B93" s="31">
        <v>46212</v>
      </c>
      <c r="C93" s="39">
        <f>'Q2 Setup'!$C$18</f>
        <v>0</v>
      </c>
      <c r="D93" s="33"/>
      <c r="E93" s="25"/>
      <c r="F93" s="40">
        <f t="shared" si="36"/>
        <v>0</v>
      </c>
      <c r="G93" s="40" t="str">
        <f t="shared" si="37"/>
        <v/>
      </c>
      <c r="H93" s="41" t="str">
        <f t="shared" si="38"/>
        <v/>
      </c>
      <c r="I93" s="36"/>
      <c r="J93" s="42">
        <f t="shared" si="39"/>
        <v>0</v>
      </c>
      <c r="K93" s="41" t="str">
        <f t="shared" si="40"/>
        <v/>
      </c>
      <c r="L93" s="25"/>
      <c r="M93" s="25"/>
      <c r="N93" s="26"/>
      <c r="O93" s="29">
        <f>IFERROR(('Q2 Setup'!$D$18-'Q2 Setup'!$E$18+SUMIFS($N$4:$N92,$C$4:$C92,'Q2 Setup'!$C$18)-SUMIFS($N$4:$N92,$C$4:$C92,'Q2 Setup'!$C$18,$B$4:$B92,"&lt;"&amp;$B93))/IFERROR(NETWORKDAYS($B93,'Q2 Setup'!$G$4),1),0)</f>
        <v>0</v>
      </c>
      <c r="P93" s="43" t="str">
        <f t="shared" si="41"/>
        <v/>
      </c>
    </row>
    <row r="94" spans="2:17" ht="4.5" customHeight="1" x14ac:dyDescent="0.2"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</row>
    <row r="95" spans="2:17" ht="18.75" customHeight="1" x14ac:dyDescent="0.2">
      <c r="B95" s="31">
        <v>46213</v>
      </c>
      <c r="C95" s="32" t="str">
        <f>'Q2 Setup'!$C$7</f>
        <v>Rep 1</v>
      </c>
      <c r="D95" s="33"/>
      <c r="E95" s="25"/>
      <c r="F95" s="34">
        <f t="shared" ref="F95:F106" si="42">IFERROR(D95*7.5,"")</f>
        <v>0</v>
      </c>
      <c r="G95" s="34" t="str">
        <f t="shared" ref="G95:G106" si="43">IFERROR(E95/D95,"")</f>
        <v/>
      </c>
      <c r="H95" s="35" t="str">
        <f t="shared" ref="H95:H106" si="44">IFERROR(E95/F95,"")</f>
        <v/>
      </c>
      <c r="I95" s="36"/>
      <c r="J95" s="37">
        <f t="shared" ref="J95:J106" si="45">IFERROR(D95*0.375/24,"")</f>
        <v>0</v>
      </c>
      <c r="K95" s="35" t="str">
        <f t="shared" ref="K95:K106" si="46">IFERROR(I95/J95,"")</f>
        <v/>
      </c>
      <c r="L95" s="25"/>
      <c r="M95" s="25"/>
      <c r="N95" s="26"/>
      <c r="O95" s="29">
        <f>IFERROR(('Q2 Setup'!$D$7-'Q2 Setup'!$E$7+SUMIFS($N$4:$N94,$C$4:$C94,'Q2 Setup'!$C$7)-SUMIFS($N$4:$N94,$C$4:$C94,'Q2 Setup'!$C$7,$B$4:$B94,"&lt;"&amp;$B95))/IFERROR(NETWORKDAYS($B95,'Q2 Setup'!$G$4),1),0)</f>
        <v>0</v>
      </c>
      <c r="P95" s="38" t="str">
        <f t="shared" ref="P95:P106" si="47">IFERROR(N95/O95,"")</f>
        <v/>
      </c>
    </row>
    <row r="96" spans="2:17" ht="18.75" customHeight="1" x14ac:dyDescent="0.2">
      <c r="B96" s="31">
        <v>46213</v>
      </c>
      <c r="C96" s="39" t="str">
        <f>'Q2 Setup'!$C$8</f>
        <v>Rep 2</v>
      </c>
      <c r="D96" s="33"/>
      <c r="E96" s="25"/>
      <c r="F96" s="40">
        <f t="shared" si="42"/>
        <v>0</v>
      </c>
      <c r="G96" s="40" t="str">
        <f t="shared" si="43"/>
        <v/>
      </c>
      <c r="H96" s="41" t="str">
        <f t="shared" si="44"/>
        <v/>
      </c>
      <c r="I96" s="36"/>
      <c r="J96" s="42">
        <f t="shared" si="45"/>
        <v>0</v>
      </c>
      <c r="K96" s="41" t="str">
        <f t="shared" si="46"/>
        <v/>
      </c>
      <c r="L96" s="25"/>
      <c r="M96" s="25"/>
      <c r="N96" s="26"/>
      <c r="O96" s="29">
        <f>IFERROR(('Q2 Setup'!$D$8-'Q2 Setup'!$E$8+SUMIFS($N$4:$N95,$C$4:$C95,'Q2 Setup'!$C$8)-SUMIFS($N$4:$N95,$C$4:$C95,'Q2 Setup'!$C$8,$B$4:$B95,"&lt;"&amp;$B96))/IFERROR(NETWORKDAYS($B96,'Q2 Setup'!$G$4),1),0)</f>
        <v>0</v>
      </c>
      <c r="P96" s="43" t="str">
        <f t="shared" si="47"/>
        <v/>
      </c>
    </row>
    <row r="97" spans="2:17" ht="18.75" customHeight="1" x14ac:dyDescent="0.2">
      <c r="B97" s="31">
        <v>46213</v>
      </c>
      <c r="C97" s="32" t="str">
        <f>'Q2 Setup'!$C$9</f>
        <v>Rep 3</v>
      </c>
      <c r="D97" s="33"/>
      <c r="E97" s="25"/>
      <c r="F97" s="34">
        <f t="shared" si="42"/>
        <v>0</v>
      </c>
      <c r="G97" s="34" t="str">
        <f t="shared" si="43"/>
        <v/>
      </c>
      <c r="H97" s="35" t="str">
        <f t="shared" si="44"/>
        <v/>
      </c>
      <c r="I97" s="36"/>
      <c r="J97" s="37">
        <f t="shared" si="45"/>
        <v>0</v>
      </c>
      <c r="K97" s="35" t="str">
        <f t="shared" si="46"/>
        <v/>
      </c>
      <c r="L97" s="25"/>
      <c r="M97" s="25"/>
      <c r="N97" s="26"/>
      <c r="O97" s="29">
        <f>IFERROR(('Q2 Setup'!$D$9-'Q2 Setup'!$E$9+SUMIFS($N$4:$N96,$C$4:$C96,'Q2 Setup'!$C$9)-SUMIFS($N$4:$N96,$C$4:$C96,'Q2 Setup'!$C$9,$B$4:$B96,"&lt;"&amp;$B97))/IFERROR(NETWORKDAYS($B97,'Q2 Setup'!$G$4),1),0)</f>
        <v>0</v>
      </c>
      <c r="P97" s="38" t="str">
        <f t="shared" si="47"/>
        <v/>
      </c>
    </row>
    <row r="98" spans="2:17" ht="18.75" customHeight="1" x14ac:dyDescent="0.2">
      <c r="B98" s="31">
        <v>46213</v>
      </c>
      <c r="C98" s="39" t="str">
        <f>'Q2 Setup'!$C$10</f>
        <v>Rep 4</v>
      </c>
      <c r="D98" s="33"/>
      <c r="E98" s="25"/>
      <c r="F98" s="40">
        <f t="shared" si="42"/>
        <v>0</v>
      </c>
      <c r="G98" s="40" t="str">
        <f t="shared" si="43"/>
        <v/>
      </c>
      <c r="H98" s="41" t="str">
        <f t="shared" si="44"/>
        <v/>
      </c>
      <c r="I98" s="36"/>
      <c r="J98" s="42">
        <f t="shared" si="45"/>
        <v>0</v>
      </c>
      <c r="K98" s="41" t="str">
        <f t="shared" si="46"/>
        <v/>
      </c>
      <c r="L98" s="25"/>
      <c r="M98" s="25"/>
      <c r="N98" s="26"/>
      <c r="O98" s="29">
        <f>IFERROR(('Q2 Setup'!$D$10-'Q2 Setup'!$E$10+SUMIFS($N$4:$N97,$C$4:$C97,'Q2 Setup'!$C$10)-SUMIFS($N$4:$N97,$C$4:$C97,'Q2 Setup'!$C$10,$B$4:$B97,"&lt;"&amp;$B98))/IFERROR(NETWORKDAYS($B98,'Q2 Setup'!$G$4),1),0)</f>
        <v>0</v>
      </c>
      <c r="P98" s="43" t="str">
        <f t="shared" si="47"/>
        <v/>
      </c>
    </row>
    <row r="99" spans="2:17" ht="18.75" customHeight="1" x14ac:dyDescent="0.2">
      <c r="B99" s="31">
        <v>46213</v>
      </c>
      <c r="C99" s="32" t="str">
        <f>'Q2 Setup'!$C$11</f>
        <v>Rep 5</v>
      </c>
      <c r="D99" s="33"/>
      <c r="E99" s="25"/>
      <c r="F99" s="34">
        <f t="shared" si="42"/>
        <v>0</v>
      </c>
      <c r="G99" s="34" t="str">
        <f t="shared" si="43"/>
        <v/>
      </c>
      <c r="H99" s="35" t="str">
        <f t="shared" si="44"/>
        <v/>
      </c>
      <c r="I99" s="36"/>
      <c r="J99" s="37">
        <f t="shared" si="45"/>
        <v>0</v>
      </c>
      <c r="K99" s="35" t="str">
        <f t="shared" si="46"/>
        <v/>
      </c>
      <c r="L99" s="25"/>
      <c r="M99" s="25"/>
      <c r="N99" s="26"/>
      <c r="O99" s="29">
        <f>IFERROR(('Q2 Setup'!$D$11-'Q2 Setup'!$E$11+SUMIFS($N$4:$N98,$C$4:$C98,'Q2 Setup'!$C$11)-SUMIFS($N$4:$N98,$C$4:$C98,'Q2 Setup'!$C$11,$B$4:$B98,"&lt;"&amp;$B99))/IFERROR(NETWORKDAYS($B99,'Q2 Setup'!$G$4),1),0)</f>
        <v>0</v>
      </c>
      <c r="P99" s="38" t="str">
        <f t="shared" si="47"/>
        <v/>
      </c>
    </row>
    <row r="100" spans="2:17" ht="18.75" customHeight="1" x14ac:dyDescent="0.2">
      <c r="B100" s="31">
        <v>46213</v>
      </c>
      <c r="C100" s="39" t="str">
        <f>'Q2 Setup'!$C$12</f>
        <v>Rep 6</v>
      </c>
      <c r="D100" s="33"/>
      <c r="E100" s="25"/>
      <c r="F100" s="40">
        <f t="shared" si="42"/>
        <v>0</v>
      </c>
      <c r="G100" s="40" t="str">
        <f t="shared" si="43"/>
        <v/>
      </c>
      <c r="H100" s="41" t="str">
        <f t="shared" si="44"/>
        <v/>
      </c>
      <c r="I100" s="36"/>
      <c r="J100" s="42">
        <f t="shared" si="45"/>
        <v>0</v>
      </c>
      <c r="K100" s="41" t="str">
        <f t="shared" si="46"/>
        <v/>
      </c>
      <c r="L100" s="25"/>
      <c r="M100" s="25"/>
      <c r="N100" s="26"/>
      <c r="O100" s="29">
        <f>IFERROR(('Q2 Setup'!$D$12-'Q2 Setup'!$E$12+SUMIFS($N$4:$N99,$C$4:$C99,'Q2 Setup'!$C$12)-SUMIFS($N$4:$N99,$C$4:$C99,'Q2 Setup'!$C$12,$B$4:$B99,"&lt;"&amp;$B100))/IFERROR(NETWORKDAYS($B100,'Q2 Setup'!$G$4),1),0)</f>
        <v>0</v>
      </c>
      <c r="P100" s="43" t="str">
        <f t="shared" si="47"/>
        <v/>
      </c>
    </row>
    <row r="101" spans="2:17" ht="18.75" customHeight="1" x14ac:dyDescent="0.2">
      <c r="B101" s="31">
        <v>46213</v>
      </c>
      <c r="C101" s="32" t="str">
        <f>'Q2 Setup'!$C$13</f>
        <v>Rep 7</v>
      </c>
      <c r="D101" s="33"/>
      <c r="E101" s="25"/>
      <c r="F101" s="34">
        <f t="shared" si="42"/>
        <v>0</v>
      </c>
      <c r="G101" s="34" t="str">
        <f t="shared" si="43"/>
        <v/>
      </c>
      <c r="H101" s="35" t="str">
        <f t="shared" si="44"/>
        <v/>
      </c>
      <c r="I101" s="36"/>
      <c r="J101" s="37">
        <f t="shared" si="45"/>
        <v>0</v>
      </c>
      <c r="K101" s="35" t="str">
        <f t="shared" si="46"/>
        <v/>
      </c>
      <c r="L101" s="25"/>
      <c r="M101" s="25"/>
      <c r="N101" s="26"/>
      <c r="O101" s="29">
        <f>IFERROR(('Q2 Setup'!$D$13-'Q2 Setup'!$E$13+SUMIFS($N$4:$N100,$C$4:$C100,'Q2 Setup'!$C$13)-SUMIFS($N$4:$N100,$C$4:$C100,'Q2 Setup'!$C$13,$B$4:$B100,"&lt;"&amp;$B101))/IFERROR(NETWORKDAYS($B101,'Q2 Setup'!$G$4),1),0)</f>
        <v>0</v>
      </c>
      <c r="P101" s="38" t="str">
        <f t="shared" si="47"/>
        <v/>
      </c>
    </row>
    <row r="102" spans="2:17" ht="18.75" customHeight="1" x14ac:dyDescent="0.2">
      <c r="B102" s="31">
        <v>46213</v>
      </c>
      <c r="C102" s="39" t="str">
        <f>'Q2 Setup'!$C$14</f>
        <v>Rep 8</v>
      </c>
      <c r="D102" s="33"/>
      <c r="E102" s="25"/>
      <c r="F102" s="40">
        <f t="shared" si="42"/>
        <v>0</v>
      </c>
      <c r="G102" s="40" t="str">
        <f t="shared" si="43"/>
        <v/>
      </c>
      <c r="H102" s="41" t="str">
        <f t="shared" si="44"/>
        <v/>
      </c>
      <c r="I102" s="36"/>
      <c r="J102" s="42">
        <f t="shared" si="45"/>
        <v>0</v>
      </c>
      <c r="K102" s="41" t="str">
        <f t="shared" si="46"/>
        <v/>
      </c>
      <c r="L102" s="25"/>
      <c r="M102" s="25"/>
      <c r="N102" s="26"/>
      <c r="O102" s="29">
        <f>IFERROR(('Q2 Setup'!$D$14-'Q2 Setup'!$E$14+SUMIFS($N$4:$N101,$C$4:$C101,'Q2 Setup'!$C$14)-SUMIFS($N$4:$N101,$C$4:$C101,'Q2 Setup'!$C$14,$B$4:$B101,"&lt;"&amp;$B102))/IFERROR(NETWORKDAYS($B102,'Q2 Setup'!$G$4),1),0)</f>
        <v>0</v>
      </c>
      <c r="P102" s="43" t="str">
        <f t="shared" si="47"/>
        <v/>
      </c>
    </row>
    <row r="103" spans="2:17" ht="18.75" customHeight="1" x14ac:dyDescent="0.2">
      <c r="B103" s="31">
        <v>46213</v>
      </c>
      <c r="C103" s="32" t="str">
        <f>'Q2 Setup'!$C$15</f>
        <v>Rep 9</v>
      </c>
      <c r="D103" s="33"/>
      <c r="E103" s="25"/>
      <c r="F103" s="34">
        <f t="shared" si="42"/>
        <v>0</v>
      </c>
      <c r="G103" s="34" t="str">
        <f t="shared" si="43"/>
        <v/>
      </c>
      <c r="H103" s="35" t="str">
        <f t="shared" si="44"/>
        <v/>
      </c>
      <c r="I103" s="36"/>
      <c r="J103" s="37">
        <f t="shared" si="45"/>
        <v>0</v>
      </c>
      <c r="K103" s="35" t="str">
        <f t="shared" si="46"/>
        <v/>
      </c>
      <c r="L103" s="25"/>
      <c r="M103" s="25"/>
      <c r="N103" s="26"/>
      <c r="O103" s="29">
        <f>IFERROR(('Q2 Setup'!$D$15-'Q2 Setup'!$E$15+SUMIFS($N$4:$N102,$C$4:$C102,'Q2 Setup'!$C$15)-SUMIFS($N$4:$N102,$C$4:$C102,'Q2 Setup'!$C$15,$B$4:$B102,"&lt;"&amp;$B103))/IFERROR(NETWORKDAYS($B103,'Q2 Setup'!$G$4),1),0)</f>
        <v>0</v>
      </c>
      <c r="P103" s="38" t="str">
        <f t="shared" si="47"/>
        <v/>
      </c>
    </row>
    <row r="104" spans="2:17" ht="18.75" customHeight="1" x14ac:dyDescent="0.2">
      <c r="B104" s="31">
        <v>46213</v>
      </c>
      <c r="C104" s="39" t="str">
        <f>'Q2 Setup'!$C$16</f>
        <v>Rep 10</v>
      </c>
      <c r="D104" s="33"/>
      <c r="E104" s="25"/>
      <c r="F104" s="40">
        <f t="shared" si="42"/>
        <v>0</v>
      </c>
      <c r="G104" s="40" t="str">
        <f t="shared" si="43"/>
        <v/>
      </c>
      <c r="H104" s="41" t="str">
        <f t="shared" si="44"/>
        <v/>
      </c>
      <c r="I104" s="36"/>
      <c r="J104" s="42">
        <f t="shared" si="45"/>
        <v>0</v>
      </c>
      <c r="K104" s="41" t="str">
        <f t="shared" si="46"/>
        <v/>
      </c>
      <c r="L104" s="25"/>
      <c r="M104" s="25"/>
      <c r="N104" s="26"/>
      <c r="O104" s="29">
        <f>IFERROR(('Q2 Setup'!$D$16-'Q2 Setup'!$E$16+SUMIFS($N$4:$N103,$C$4:$C103,'Q2 Setup'!$C$16)-SUMIFS($N$4:$N103,$C$4:$C103,'Q2 Setup'!$C$16,$B$4:$B103,"&lt;"&amp;$B104))/IFERROR(NETWORKDAYS($B104,'Q2 Setup'!$G$4),1),0)</f>
        <v>0</v>
      </c>
      <c r="P104" s="43" t="str">
        <f t="shared" si="47"/>
        <v/>
      </c>
    </row>
    <row r="105" spans="2:17" ht="18.75" customHeight="1" x14ac:dyDescent="0.2">
      <c r="B105" s="31">
        <v>46213</v>
      </c>
      <c r="C105" s="32">
        <f>'Q2 Setup'!$C$17</f>
        <v>0</v>
      </c>
      <c r="D105" s="33"/>
      <c r="E105" s="25"/>
      <c r="F105" s="34">
        <f t="shared" si="42"/>
        <v>0</v>
      </c>
      <c r="G105" s="34" t="str">
        <f t="shared" si="43"/>
        <v/>
      </c>
      <c r="H105" s="35" t="str">
        <f t="shared" si="44"/>
        <v/>
      </c>
      <c r="I105" s="36"/>
      <c r="J105" s="37">
        <f t="shared" si="45"/>
        <v>0</v>
      </c>
      <c r="K105" s="35" t="str">
        <f t="shared" si="46"/>
        <v/>
      </c>
      <c r="L105" s="25"/>
      <c r="M105" s="25"/>
      <c r="N105" s="26"/>
      <c r="O105" s="29">
        <f>IFERROR(('Q2 Setup'!$D$17-'Q2 Setup'!$E$17+SUMIFS($N$4:$N104,$C$4:$C104,'Q2 Setup'!$C$17)-SUMIFS($N$4:$N104,$C$4:$C104,'Q2 Setup'!$C$17,$B$4:$B104,"&lt;"&amp;$B105))/IFERROR(NETWORKDAYS($B105,'Q2 Setup'!$G$4),1),0)</f>
        <v>0</v>
      </c>
      <c r="P105" s="38" t="str">
        <f t="shared" si="47"/>
        <v/>
      </c>
    </row>
    <row r="106" spans="2:17" ht="18.75" customHeight="1" x14ac:dyDescent="0.2">
      <c r="B106" s="31">
        <v>46213</v>
      </c>
      <c r="C106" s="39">
        <f>'Q2 Setup'!$C$18</f>
        <v>0</v>
      </c>
      <c r="D106" s="33"/>
      <c r="E106" s="25"/>
      <c r="F106" s="40">
        <f t="shared" si="42"/>
        <v>0</v>
      </c>
      <c r="G106" s="40" t="str">
        <f t="shared" si="43"/>
        <v/>
      </c>
      <c r="H106" s="41" t="str">
        <f t="shared" si="44"/>
        <v/>
      </c>
      <c r="I106" s="36"/>
      <c r="J106" s="42">
        <f t="shared" si="45"/>
        <v>0</v>
      </c>
      <c r="K106" s="41" t="str">
        <f t="shared" si="46"/>
        <v/>
      </c>
      <c r="L106" s="25"/>
      <c r="M106" s="25"/>
      <c r="N106" s="26"/>
      <c r="O106" s="29">
        <f>IFERROR(('Q2 Setup'!$D$18-'Q2 Setup'!$E$18+SUMIFS($N$4:$N105,$C$4:$C105,'Q2 Setup'!$C$18)-SUMIFS($N$4:$N105,$C$4:$C105,'Q2 Setup'!$C$18,$B$4:$B105,"&lt;"&amp;$B106))/IFERROR(NETWORKDAYS($B106,'Q2 Setup'!$G$4),1),0)</f>
        <v>0</v>
      </c>
      <c r="P106" s="43" t="str">
        <f t="shared" si="47"/>
        <v/>
      </c>
    </row>
    <row r="107" spans="2:17" ht="4.5" customHeight="1" x14ac:dyDescent="0.2"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</row>
    <row r="108" spans="2:17" ht="18.75" customHeight="1" x14ac:dyDescent="0.2">
      <c r="B108" s="31">
        <v>46216</v>
      </c>
      <c r="C108" s="32" t="str">
        <f>'Q2 Setup'!$C$7</f>
        <v>Rep 1</v>
      </c>
      <c r="D108" s="33"/>
      <c r="E108" s="25"/>
      <c r="F108" s="34">
        <f t="shared" ref="F108:F119" si="48">IFERROR(D108*7.5,"")</f>
        <v>0</v>
      </c>
      <c r="G108" s="34" t="str">
        <f t="shared" ref="G108:G119" si="49">IFERROR(E108/D108,"")</f>
        <v/>
      </c>
      <c r="H108" s="35" t="str">
        <f t="shared" ref="H108:H119" si="50">IFERROR(E108/F108,"")</f>
        <v/>
      </c>
      <c r="I108" s="36"/>
      <c r="J108" s="37">
        <f t="shared" ref="J108:J119" si="51">IFERROR(D108*0.375/24,"")</f>
        <v>0</v>
      </c>
      <c r="K108" s="35" t="str">
        <f t="shared" ref="K108:K119" si="52">IFERROR(I108/J108,"")</f>
        <v/>
      </c>
      <c r="L108" s="25"/>
      <c r="M108" s="25"/>
      <c r="N108" s="26"/>
      <c r="O108" s="29">
        <f>IFERROR(('Q2 Setup'!$D$7-'Q2 Setup'!$E$7+SUMIFS($N$4:$N107,$C$4:$C107,'Q2 Setup'!$C$7)-SUMIFS($N$4:$N107,$C$4:$C107,'Q2 Setup'!$C$7,$B$4:$B107,"&lt;"&amp;$B108))/IFERROR(NETWORKDAYS($B108,'Q2 Setup'!$G$4),1),0)</f>
        <v>0</v>
      </c>
      <c r="P108" s="38" t="str">
        <f t="shared" ref="P108:P119" si="53">IFERROR(N108/O108,"")</f>
        <v/>
      </c>
    </row>
    <row r="109" spans="2:17" ht="18.75" customHeight="1" x14ac:dyDescent="0.2">
      <c r="B109" s="31">
        <v>46216</v>
      </c>
      <c r="C109" s="39" t="str">
        <f>'Q2 Setup'!$C$8</f>
        <v>Rep 2</v>
      </c>
      <c r="D109" s="33"/>
      <c r="E109" s="25"/>
      <c r="F109" s="40">
        <f t="shared" si="48"/>
        <v>0</v>
      </c>
      <c r="G109" s="40" t="str">
        <f t="shared" si="49"/>
        <v/>
      </c>
      <c r="H109" s="41" t="str">
        <f t="shared" si="50"/>
        <v/>
      </c>
      <c r="I109" s="36"/>
      <c r="J109" s="42">
        <f t="shared" si="51"/>
        <v>0</v>
      </c>
      <c r="K109" s="41" t="str">
        <f t="shared" si="52"/>
        <v/>
      </c>
      <c r="L109" s="25"/>
      <c r="M109" s="25"/>
      <c r="N109" s="26"/>
      <c r="O109" s="29">
        <f>IFERROR(('Q2 Setup'!$D$8-'Q2 Setup'!$E$8+SUMIFS($N$4:$N108,$C$4:$C108,'Q2 Setup'!$C$8)-SUMIFS($N$4:$N108,$C$4:$C108,'Q2 Setup'!$C$8,$B$4:$B108,"&lt;"&amp;$B109))/IFERROR(NETWORKDAYS($B109,'Q2 Setup'!$G$4),1),0)</f>
        <v>0</v>
      </c>
      <c r="P109" s="43" t="str">
        <f t="shared" si="53"/>
        <v/>
      </c>
    </row>
    <row r="110" spans="2:17" ht="18.75" customHeight="1" x14ac:dyDescent="0.2">
      <c r="B110" s="31">
        <v>46216</v>
      </c>
      <c r="C110" s="32" t="str">
        <f>'Q2 Setup'!$C$9</f>
        <v>Rep 3</v>
      </c>
      <c r="D110" s="33"/>
      <c r="E110" s="25"/>
      <c r="F110" s="34">
        <f t="shared" si="48"/>
        <v>0</v>
      </c>
      <c r="G110" s="34" t="str">
        <f t="shared" si="49"/>
        <v/>
      </c>
      <c r="H110" s="35" t="str">
        <f t="shared" si="50"/>
        <v/>
      </c>
      <c r="I110" s="36"/>
      <c r="J110" s="37">
        <f t="shared" si="51"/>
        <v>0</v>
      </c>
      <c r="K110" s="35" t="str">
        <f t="shared" si="52"/>
        <v/>
      </c>
      <c r="L110" s="25"/>
      <c r="M110" s="25"/>
      <c r="N110" s="26"/>
      <c r="O110" s="29">
        <f>IFERROR(('Q2 Setup'!$D$9-'Q2 Setup'!$E$9+SUMIFS($N$4:$N109,$C$4:$C109,'Q2 Setup'!$C$9)-SUMIFS($N$4:$N109,$C$4:$C109,'Q2 Setup'!$C$9,$B$4:$B109,"&lt;"&amp;$B110))/IFERROR(NETWORKDAYS($B110,'Q2 Setup'!$G$4),1),0)</f>
        <v>0</v>
      </c>
      <c r="P110" s="38" t="str">
        <f t="shared" si="53"/>
        <v/>
      </c>
    </row>
    <row r="111" spans="2:17" ht="18.75" customHeight="1" x14ac:dyDescent="0.2">
      <c r="B111" s="31">
        <v>46216</v>
      </c>
      <c r="C111" s="39" t="str">
        <f>'Q2 Setup'!$C$10</f>
        <v>Rep 4</v>
      </c>
      <c r="D111" s="33"/>
      <c r="E111" s="25"/>
      <c r="F111" s="40">
        <f t="shared" si="48"/>
        <v>0</v>
      </c>
      <c r="G111" s="40" t="str">
        <f t="shared" si="49"/>
        <v/>
      </c>
      <c r="H111" s="41" t="str">
        <f t="shared" si="50"/>
        <v/>
      </c>
      <c r="I111" s="36"/>
      <c r="J111" s="42">
        <f t="shared" si="51"/>
        <v>0</v>
      </c>
      <c r="K111" s="41" t="str">
        <f t="shared" si="52"/>
        <v/>
      </c>
      <c r="L111" s="25"/>
      <c r="M111" s="25"/>
      <c r="N111" s="26"/>
      <c r="O111" s="29">
        <f>IFERROR(('Q2 Setup'!$D$10-'Q2 Setup'!$E$10+SUMIFS($N$4:$N110,$C$4:$C110,'Q2 Setup'!$C$10)-SUMIFS($N$4:$N110,$C$4:$C110,'Q2 Setup'!$C$10,$B$4:$B110,"&lt;"&amp;$B111))/IFERROR(NETWORKDAYS($B111,'Q2 Setup'!$G$4),1),0)</f>
        <v>0</v>
      </c>
      <c r="P111" s="43" t="str">
        <f t="shared" si="53"/>
        <v/>
      </c>
    </row>
    <row r="112" spans="2:17" ht="18.75" customHeight="1" x14ac:dyDescent="0.2">
      <c r="B112" s="31">
        <v>46216</v>
      </c>
      <c r="C112" s="32" t="str">
        <f>'Q2 Setup'!$C$11</f>
        <v>Rep 5</v>
      </c>
      <c r="D112" s="33"/>
      <c r="E112" s="25"/>
      <c r="F112" s="34">
        <f t="shared" si="48"/>
        <v>0</v>
      </c>
      <c r="G112" s="34" t="str">
        <f t="shared" si="49"/>
        <v/>
      </c>
      <c r="H112" s="35" t="str">
        <f t="shared" si="50"/>
        <v/>
      </c>
      <c r="I112" s="36"/>
      <c r="J112" s="37">
        <f t="shared" si="51"/>
        <v>0</v>
      </c>
      <c r="K112" s="35" t="str">
        <f t="shared" si="52"/>
        <v/>
      </c>
      <c r="L112" s="25"/>
      <c r="M112" s="25"/>
      <c r="N112" s="26"/>
      <c r="O112" s="29">
        <f>IFERROR(('Q2 Setup'!$D$11-'Q2 Setup'!$E$11+SUMIFS($N$4:$N111,$C$4:$C111,'Q2 Setup'!$C$11)-SUMIFS($N$4:$N111,$C$4:$C111,'Q2 Setup'!$C$11,$B$4:$B111,"&lt;"&amp;$B112))/IFERROR(NETWORKDAYS($B112,'Q2 Setup'!$G$4),1),0)</f>
        <v>0</v>
      </c>
      <c r="P112" s="38" t="str">
        <f t="shared" si="53"/>
        <v/>
      </c>
    </row>
    <row r="113" spans="2:17" ht="18.75" customHeight="1" x14ac:dyDescent="0.2">
      <c r="B113" s="31">
        <v>46216</v>
      </c>
      <c r="C113" s="39" t="str">
        <f>'Q2 Setup'!$C$12</f>
        <v>Rep 6</v>
      </c>
      <c r="D113" s="33"/>
      <c r="E113" s="25"/>
      <c r="F113" s="40">
        <f t="shared" si="48"/>
        <v>0</v>
      </c>
      <c r="G113" s="40" t="str">
        <f t="shared" si="49"/>
        <v/>
      </c>
      <c r="H113" s="41" t="str">
        <f t="shared" si="50"/>
        <v/>
      </c>
      <c r="I113" s="36"/>
      <c r="J113" s="42">
        <f t="shared" si="51"/>
        <v>0</v>
      </c>
      <c r="K113" s="41" t="str">
        <f t="shared" si="52"/>
        <v/>
      </c>
      <c r="L113" s="25"/>
      <c r="M113" s="25"/>
      <c r="N113" s="26"/>
      <c r="O113" s="29">
        <f>IFERROR(('Q2 Setup'!$D$12-'Q2 Setup'!$E$12+SUMIFS($N$4:$N112,$C$4:$C112,'Q2 Setup'!$C$12)-SUMIFS($N$4:$N112,$C$4:$C112,'Q2 Setup'!$C$12,$B$4:$B112,"&lt;"&amp;$B113))/IFERROR(NETWORKDAYS($B113,'Q2 Setup'!$G$4),1),0)</f>
        <v>0</v>
      </c>
      <c r="P113" s="43" t="str">
        <f t="shared" si="53"/>
        <v/>
      </c>
    </row>
    <row r="114" spans="2:17" ht="18.75" customHeight="1" x14ac:dyDescent="0.2">
      <c r="B114" s="31">
        <v>46216</v>
      </c>
      <c r="C114" s="32" t="str">
        <f>'Q2 Setup'!$C$13</f>
        <v>Rep 7</v>
      </c>
      <c r="D114" s="33"/>
      <c r="E114" s="25"/>
      <c r="F114" s="34">
        <f t="shared" si="48"/>
        <v>0</v>
      </c>
      <c r="G114" s="34" t="str">
        <f t="shared" si="49"/>
        <v/>
      </c>
      <c r="H114" s="35" t="str">
        <f t="shared" si="50"/>
        <v/>
      </c>
      <c r="I114" s="36"/>
      <c r="J114" s="37">
        <f t="shared" si="51"/>
        <v>0</v>
      </c>
      <c r="K114" s="35" t="str">
        <f t="shared" si="52"/>
        <v/>
      </c>
      <c r="L114" s="25"/>
      <c r="M114" s="25"/>
      <c r="N114" s="26"/>
      <c r="O114" s="29">
        <f>IFERROR(('Q2 Setup'!$D$13-'Q2 Setup'!$E$13+SUMIFS($N$4:$N113,$C$4:$C113,'Q2 Setup'!$C$13)-SUMIFS($N$4:$N113,$C$4:$C113,'Q2 Setup'!$C$13,$B$4:$B113,"&lt;"&amp;$B114))/IFERROR(NETWORKDAYS($B114,'Q2 Setup'!$G$4),1),0)</f>
        <v>0</v>
      </c>
      <c r="P114" s="38" t="str">
        <f t="shared" si="53"/>
        <v/>
      </c>
    </row>
    <row r="115" spans="2:17" ht="18.75" customHeight="1" x14ac:dyDescent="0.2">
      <c r="B115" s="31">
        <v>46216</v>
      </c>
      <c r="C115" s="39" t="str">
        <f>'Q2 Setup'!$C$14</f>
        <v>Rep 8</v>
      </c>
      <c r="D115" s="33"/>
      <c r="E115" s="25"/>
      <c r="F115" s="40">
        <f t="shared" si="48"/>
        <v>0</v>
      </c>
      <c r="G115" s="40" t="str">
        <f t="shared" si="49"/>
        <v/>
      </c>
      <c r="H115" s="41" t="str">
        <f t="shared" si="50"/>
        <v/>
      </c>
      <c r="I115" s="36"/>
      <c r="J115" s="42">
        <f t="shared" si="51"/>
        <v>0</v>
      </c>
      <c r="K115" s="41" t="str">
        <f t="shared" si="52"/>
        <v/>
      </c>
      <c r="L115" s="25"/>
      <c r="M115" s="25"/>
      <c r="N115" s="26"/>
      <c r="O115" s="29">
        <f>IFERROR(('Q2 Setup'!$D$14-'Q2 Setup'!$E$14+SUMIFS($N$4:$N114,$C$4:$C114,'Q2 Setup'!$C$14)-SUMIFS($N$4:$N114,$C$4:$C114,'Q2 Setup'!$C$14,$B$4:$B114,"&lt;"&amp;$B115))/IFERROR(NETWORKDAYS($B115,'Q2 Setup'!$G$4),1),0)</f>
        <v>0</v>
      </c>
      <c r="P115" s="43" t="str">
        <f t="shared" si="53"/>
        <v/>
      </c>
    </row>
    <row r="116" spans="2:17" ht="18.75" customHeight="1" x14ac:dyDescent="0.2">
      <c r="B116" s="31">
        <v>46216</v>
      </c>
      <c r="C116" s="32" t="str">
        <f>'Q2 Setup'!$C$15</f>
        <v>Rep 9</v>
      </c>
      <c r="D116" s="33"/>
      <c r="E116" s="25"/>
      <c r="F116" s="34">
        <f t="shared" si="48"/>
        <v>0</v>
      </c>
      <c r="G116" s="34" t="str">
        <f t="shared" si="49"/>
        <v/>
      </c>
      <c r="H116" s="35" t="str">
        <f t="shared" si="50"/>
        <v/>
      </c>
      <c r="I116" s="36"/>
      <c r="J116" s="37">
        <f t="shared" si="51"/>
        <v>0</v>
      </c>
      <c r="K116" s="35" t="str">
        <f t="shared" si="52"/>
        <v/>
      </c>
      <c r="L116" s="25"/>
      <c r="M116" s="25"/>
      <c r="N116" s="26"/>
      <c r="O116" s="29">
        <f>IFERROR(('Q2 Setup'!$D$15-'Q2 Setup'!$E$15+SUMIFS($N$4:$N115,$C$4:$C115,'Q2 Setup'!$C$15)-SUMIFS($N$4:$N115,$C$4:$C115,'Q2 Setup'!$C$15,$B$4:$B115,"&lt;"&amp;$B116))/IFERROR(NETWORKDAYS($B116,'Q2 Setup'!$G$4),1),0)</f>
        <v>0</v>
      </c>
      <c r="P116" s="38" t="str">
        <f t="shared" si="53"/>
        <v/>
      </c>
    </row>
    <row r="117" spans="2:17" ht="18.75" customHeight="1" x14ac:dyDescent="0.2">
      <c r="B117" s="31">
        <v>46216</v>
      </c>
      <c r="C117" s="39" t="str">
        <f>'Q2 Setup'!$C$16</f>
        <v>Rep 10</v>
      </c>
      <c r="D117" s="33"/>
      <c r="E117" s="25"/>
      <c r="F117" s="40">
        <f t="shared" si="48"/>
        <v>0</v>
      </c>
      <c r="G117" s="40" t="str">
        <f t="shared" si="49"/>
        <v/>
      </c>
      <c r="H117" s="41" t="str">
        <f t="shared" si="50"/>
        <v/>
      </c>
      <c r="I117" s="36"/>
      <c r="J117" s="42">
        <f t="shared" si="51"/>
        <v>0</v>
      </c>
      <c r="K117" s="41" t="str">
        <f t="shared" si="52"/>
        <v/>
      </c>
      <c r="L117" s="25"/>
      <c r="M117" s="25"/>
      <c r="N117" s="26"/>
      <c r="O117" s="29">
        <f>IFERROR(('Q2 Setup'!$D$16-'Q2 Setup'!$E$16+SUMIFS($N$4:$N116,$C$4:$C116,'Q2 Setup'!$C$16)-SUMIFS($N$4:$N116,$C$4:$C116,'Q2 Setup'!$C$16,$B$4:$B116,"&lt;"&amp;$B117))/IFERROR(NETWORKDAYS($B117,'Q2 Setup'!$G$4),1),0)</f>
        <v>0</v>
      </c>
      <c r="P117" s="43" t="str">
        <f t="shared" si="53"/>
        <v/>
      </c>
    </row>
    <row r="118" spans="2:17" ht="18.75" customHeight="1" x14ac:dyDescent="0.2">
      <c r="B118" s="31">
        <v>46216</v>
      </c>
      <c r="C118" s="32">
        <f>'Q2 Setup'!$C$17</f>
        <v>0</v>
      </c>
      <c r="D118" s="33"/>
      <c r="E118" s="25"/>
      <c r="F118" s="34">
        <f t="shared" si="48"/>
        <v>0</v>
      </c>
      <c r="G118" s="34" t="str">
        <f t="shared" si="49"/>
        <v/>
      </c>
      <c r="H118" s="35" t="str">
        <f t="shared" si="50"/>
        <v/>
      </c>
      <c r="I118" s="36"/>
      <c r="J118" s="37">
        <f t="shared" si="51"/>
        <v>0</v>
      </c>
      <c r="K118" s="35" t="str">
        <f t="shared" si="52"/>
        <v/>
      </c>
      <c r="L118" s="25"/>
      <c r="M118" s="25"/>
      <c r="N118" s="26"/>
      <c r="O118" s="29">
        <f>IFERROR(('Q2 Setup'!$D$17-'Q2 Setup'!$E$17+SUMIFS($N$4:$N117,$C$4:$C117,'Q2 Setup'!$C$17)-SUMIFS($N$4:$N117,$C$4:$C117,'Q2 Setup'!$C$17,$B$4:$B117,"&lt;"&amp;$B118))/IFERROR(NETWORKDAYS($B118,'Q2 Setup'!$G$4),1),0)</f>
        <v>0</v>
      </c>
      <c r="P118" s="38" t="str">
        <f t="shared" si="53"/>
        <v/>
      </c>
    </row>
    <row r="119" spans="2:17" ht="18.75" customHeight="1" x14ac:dyDescent="0.2">
      <c r="B119" s="31">
        <v>46216</v>
      </c>
      <c r="C119" s="39">
        <f>'Q2 Setup'!$C$18</f>
        <v>0</v>
      </c>
      <c r="D119" s="33"/>
      <c r="E119" s="25"/>
      <c r="F119" s="40">
        <f t="shared" si="48"/>
        <v>0</v>
      </c>
      <c r="G119" s="40" t="str">
        <f t="shared" si="49"/>
        <v/>
      </c>
      <c r="H119" s="41" t="str">
        <f t="shared" si="50"/>
        <v/>
      </c>
      <c r="I119" s="36"/>
      <c r="J119" s="42">
        <f t="shared" si="51"/>
        <v>0</v>
      </c>
      <c r="K119" s="41" t="str">
        <f t="shared" si="52"/>
        <v/>
      </c>
      <c r="L119" s="25"/>
      <c r="M119" s="25"/>
      <c r="N119" s="26"/>
      <c r="O119" s="29">
        <f>IFERROR(('Q2 Setup'!$D$18-'Q2 Setup'!$E$18+SUMIFS($N$4:$N118,$C$4:$C118,'Q2 Setup'!$C$18)-SUMIFS($N$4:$N118,$C$4:$C118,'Q2 Setup'!$C$18,$B$4:$B118,"&lt;"&amp;$B119))/IFERROR(NETWORKDAYS($B119,'Q2 Setup'!$G$4),1),0)</f>
        <v>0</v>
      </c>
      <c r="P119" s="43" t="str">
        <f t="shared" si="53"/>
        <v/>
      </c>
    </row>
    <row r="120" spans="2:17" ht="4.5" customHeight="1" x14ac:dyDescent="0.2"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2:17" ht="18.75" customHeight="1" x14ac:dyDescent="0.2">
      <c r="B121" s="31">
        <v>46217</v>
      </c>
      <c r="C121" s="32" t="str">
        <f>'Q2 Setup'!$C$7</f>
        <v>Rep 1</v>
      </c>
      <c r="D121" s="33"/>
      <c r="E121" s="25"/>
      <c r="F121" s="34">
        <f t="shared" ref="F121:F132" si="54">IFERROR(D121*7.5,"")</f>
        <v>0</v>
      </c>
      <c r="G121" s="34" t="str">
        <f t="shared" ref="G121:G132" si="55">IFERROR(E121/D121,"")</f>
        <v/>
      </c>
      <c r="H121" s="35" t="str">
        <f t="shared" ref="H121:H132" si="56">IFERROR(E121/F121,"")</f>
        <v/>
      </c>
      <c r="I121" s="36"/>
      <c r="J121" s="37">
        <f t="shared" ref="J121:J132" si="57">IFERROR(D121*0.375/24,"")</f>
        <v>0</v>
      </c>
      <c r="K121" s="35" t="str">
        <f t="shared" ref="K121:K132" si="58">IFERROR(I121/J121,"")</f>
        <v/>
      </c>
      <c r="L121" s="25"/>
      <c r="M121" s="25"/>
      <c r="N121" s="26"/>
      <c r="O121" s="29">
        <f>IFERROR(('Q2 Setup'!$D$7-'Q2 Setup'!$E$7+SUMIFS($N$4:$N120,$C$4:$C120,'Q2 Setup'!$C$7)-SUMIFS($N$4:$N120,$C$4:$C120,'Q2 Setup'!$C$7,$B$4:$B120,"&lt;"&amp;$B121))/IFERROR(NETWORKDAYS($B121,'Q2 Setup'!$G$4),1),0)</f>
        <v>0</v>
      </c>
      <c r="P121" s="38" t="str">
        <f t="shared" ref="P121:P132" si="59">IFERROR(N121/O121,"")</f>
        <v/>
      </c>
    </row>
    <row r="122" spans="2:17" ht="18.75" customHeight="1" x14ac:dyDescent="0.2">
      <c r="B122" s="31">
        <v>46217</v>
      </c>
      <c r="C122" s="39" t="str">
        <f>'Q2 Setup'!$C$8</f>
        <v>Rep 2</v>
      </c>
      <c r="D122" s="33"/>
      <c r="E122" s="25"/>
      <c r="F122" s="40">
        <f t="shared" si="54"/>
        <v>0</v>
      </c>
      <c r="G122" s="40" t="str">
        <f t="shared" si="55"/>
        <v/>
      </c>
      <c r="H122" s="41" t="str">
        <f t="shared" si="56"/>
        <v/>
      </c>
      <c r="I122" s="36"/>
      <c r="J122" s="42">
        <f t="shared" si="57"/>
        <v>0</v>
      </c>
      <c r="K122" s="41" t="str">
        <f t="shared" si="58"/>
        <v/>
      </c>
      <c r="L122" s="25"/>
      <c r="M122" s="25"/>
      <c r="N122" s="26"/>
      <c r="O122" s="29">
        <f>IFERROR(('Q2 Setup'!$D$8-'Q2 Setup'!$E$8+SUMIFS($N$4:$N121,$C$4:$C121,'Q2 Setup'!$C$8)-SUMIFS($N$4:$N121,$C$4:$C121,'Q2 Setup'!$C$8,$B$4:$B121,"&lt;"&amp;$B122))/IFERROR(NETWORKDAYS($B122,'Q2 Setup'!$G$4),1),0)</f>
        <v>0</v>
      </c>
      <c r="P122" s="43" t="str">
        <f t="shared" si="59"/>
        <v/>
      </c>
    </row>
    <row r="123" spans="2:17" ht="18.75" customHeight="1" x14ac:dyDescent="0.2">
      <c r="B123" s="31">
        <v>46217</v>
      </c>
      <c r="C123" s="32" t="str">
        <f>'Q2 Setup'!$C$9</f>
        <v>Rep 3</v>
      </c>
      <c r="D123" s="33"/>
      <c r="E123" s="25"/>
      <c r="F123" s="34">
        <f t="shared" si="54"/>
        <v>0</v>
      </c>
      <c r="G123" s="34" t="str">
        <f t="shared" si="55"/>
        <v/>
      </c>
      <c r="H123" s="35" t="str">
        <f t="shared" si="56"/>
        <v/>
      </c>
      <c r="I123" s="36"/>
      <c r="J123" s="37">
        <f t="shared" si="57"/>
        <v>0</v>
      </c>
      <c r="K123" s="35" t="str">
        <f t="shared" si="58"/>
        <v/>
      </c>
      <c r="L123" s="25"/>
      <c r="M123" s="25"/>
      <c r="N123" s="26"/>
      <c r="O123" s="29">
        <f>IFERROR(('Q2 Setup'!$D$9-'Q2 Setup'!$E$9+SUMIFS($N$4:$N122,$C$4:$C122,'Q2 Setup'!$C$9)-SUMIFS($N$4:$N122,$C$4:$C122,'Q2 Setup'!$C$9,$B$4:$B122,"&lt;"&amp;$B123))/IFERROR(NETWORKDAYS($B123,'Q2 Setup'!$G$4),1),0)</f>
        <v>0</v>
      </c>
      <c r="P123" s="38" t="str">
        <f t="shared" si="59"/>
        <v/>
      </c>
    </row>
    <row r="124" spans="2:17" ht="18.75" customHeight="1" x14ac:dyDescent="0.2">
      <c r="B124" s="31">
        <v>46217</v>
      </c>
      <c r="C124" s="39" t="str">
        <f>'Q2 Setup'!$C$10</f>
        <v>Rep 4</v>
      </c>
      <c r="D124" s="33"/>
      <c r="E124" s="25"/>
      <c r="F124" s="40">
        <f t="shared" si="54"/>
        <v>0</v>
      </c>
      <c r="G124" s="40" t="str">
        <f t="shared" si="55"/>
        <v/>
      </c>
      <c r="H124" s="41" t="str">
        <f t="shared" si="56"/>
        <v/>
      </c>
      <c r="I124" s="36"/>
      <c r="J124" s="42">
        <f t="shared" si="57"/>
        <v>0</v>
      </c>
      <c r="K124" s="41" t="str">
        <f t="shared" si="58"/>
        <v/>
      </c>
      <c r="L124" s="25"/>
      <c r="M124" s="25"/>
      <c r="N124" s="26"/>
      <c r="O124" s="29">
        <f>IFERROR(('Q2 Setup'!$D$10-'Q2 Setup'!$E$10+SUMIFS($N$4:$N123,$C$4:$C123,'Q2 Setup'!$C$10)-SUMIFS($N$4:$N123,$C$4:$C123,'Q2 Setup'!$C$10,$B$4:$B123,"&lt;"&amp;$B124))/IFERROR(NETWORKDAYS($B124,'Q2 Setup'!$G$4),1),0)</f>
        <v>0</v>
      </c>
      <c r="P124" s="43" t="str">
        <f t="shared" si="59"/>
        <v/>
      </c>
    </row>
    <row r="125" spans="2:17" ht="18.75" customHeight="1" x14ac:dyDescent="0.2">
      <c r="B125" s="31">
        <v>46217</v>
      </c>
      <c r="C125" s="32" t="str">
        <f>'Q2 Setup'!$C$11</f>
        <v>Rep 5</v>
      </c>
      <c r="D125" s="33"/>
      <c r="E125" s="25"/>
      <c r="F125" s="34">
        <f t="shared" si="54"/>
        <v>0</v>
      </c>
      <c r="G125" s="34" t="str">
        <f t="shared" si="55"/>
        <v/>
      </c>
      <c r="H125" s="35" t="str">
        <f t="shared" si="56"/>
        <v/>
      </c>
      <c r="I125" s="36"/>
      <c r="J125" s="37">
        <f t="shared" si="57"/>
        <v>0</v>
      </c>
      <c r="K125" s="35" t="str">
        <f t="shared" si="58"/>
        <v/>
      </c>
      <c r="L125" s="25"/>
      <c r="M125" s="25"/>
      <c r="N125" s="26"/>
      <c r="O125" s="29">
        <f>IFERROR(('Q2 Setup'!$D$11-'Q2 Setup'!$E$11+SUMIFS($N$4:$N124,$C$4:$C124,'Q2 Setup'!$C$11)-SUMIFS($N$4:$N124,$C$4:$C124,'Q2 Setup'!$C$11,$B$4:$B124,"&lt;"&amp;$B125))/IFERROR(NETWORKDAYS($B125,'Q2 Setup'!$G$4),1),0)</f>
        <v>0</v>
      </c>
      <c r="P125" s="38" t="str">
        <f t="shared" si="59"/>
        <v/>
      </c>
    </row>
    <row r="126" spans="2:17" ht="18.75" customHeight="1" x14ac:dyDescent="0.2">
      <c r="B126" s="31">
        <v>46217</v>
      </c>
      <c r="C126" s="39" t="str">
        <f>'Q2 Setup'!$C$12</f>
        <v>Rep 6</v>
      </c>
      <c r="D126" s="33"/>
      <c r="E126" s="25"/>
      <c r="F126" s="40">
        <f t="shared" si="54"/>
        <v>0</v>
      </c>
      <c r="G126" s="40" t="str">
        <f t="shared" si="55"/>
        <v/>
      </c>
      <c r="H126" s="41" t="str">
        <f t="shared" si="56"/>
        <v/>
      </c>
      <c r="I126" s="36"/>
      <c r="J126" s="42">
        <f t="shared" si="57"/>
        <v>0</v>
      </c>
      <c r="K126" s="41" t="str">
        <f t="shared" si="58"/>
        <v/>
      </c>
      <c r="L126" s="25"/>
      <c r="M126" s="25"/>
      <c r="N126" s="26"/>
      <c r="O126" s="29">
        <f>IFERROR(('Q2 Setup'!$D$12-'Q2 Setup'!$E$12+SUMIFS($N$4:$N125,$C$4:$C125,'Q2 Setup'!$C$12)-SUMIFS($N$4:$N125,$C$4:$C125,'Q2 Setup'!$C$12,$B$4:$B125,"&lt;"&amp;$B126))/IFERROR(NETWORKDAYS($B126,'Q2 Setup'!$G$4),1),0)</f>
        <v>0</v>
      </c>
      <c r="P126" s="43" t="str">
        <f t="shared" si="59"/>
        <v/>
      </c>
    </row>
    <row r="127" spans="2:17" ht="18.75" customHeight="1" x14ac:dyDescent="0.2">
      <c r="B127" s="31">
        <v>46217</v>
      </c>
      <c r="C127" s="32" t="str">
        <f>'Q2 Setup'!$C$13</f>
        <v>Rep 7</v>
      </c>
      <c r="D127" s="33"/>
      <c r="E127" s="25"/>
      <c r="F127" s="34">
        <f t="shared" si="54"/>
        <v>0</v>
      </c>
      <c r="G127" s="34" t="str">
        <f t="shared" si="55"/>
        <v/>
      </c>
      <c r="H127" s="35" t="str">
        <f t="shared" si="56"/>
        <v/>
      </c>
      <c r="I127" s="36"/>
      <c r="J127" s="37">
        <f t="shared" si="57"/>
        <v>0</v>
      </c>
      <c r="K127" s="35" t="str">
        <f t="shared" si="58"/>
        <v/>
      </c>
      <c r="L127" s="25"/>
      <c r="M127" s="25"/>
      <c r="N127" s="26"/>
      <c r="O127" s="29">
        <f>IFERROR(('Q2 Setup'!$D$13-'Q2 Setup'!$E$13+SUMIFS($N$4:$N126,$C$4:$C126,'Q2 Setup'!$C$13)-SUMIFS($N$4:$N126,$C$4:$C126,'Q2 Setup'!$C$13,$B$4:$B126,"&lt;"&amp;$B127))/IFERROR(NETWORKDAYS($B127,'Q2 Setup'!$G$4),1),0)</f>
        <v>0</v>
      </c>
      <c r="P127" s="38" t="str">
        <f t="shared" si="59"/>
        <v/>
      </c>
    </row>
    <row r="128" spans="2:17" ht="18.75" customHeight="1" x14ac:dyDescent="0.2">
      <c r="B128" s="31">
        <v>46217</v>
      </c>
      <c r="C128" s="39" t="str">
        <f>'Q2 Setup'!$C$14</f>
        <v>Rep 8</v>
      </c>
      <c r="D128" s="33"/>
      <c r="E128" s="25"/>
      <c r="F128" s="40">
        <f t="shared" si="54"/>
        <v>0</v>
      </c>
      <c r="G128" s="40" t="str">
        <f t="shared" si="55"/>
        <v/>
      </c>
      <c r="H128" s="41" t="str">
        <f t="shared" si="56"/>
        <v/>
      </c>
      <c r="I128" s="36"/>
      <c r="J128" s="42">
        <f t="shared" si="57"/>
        <v>0</v>
      </c>
      <c r="K128" s="41" t="str">
        <f t="shared" si="58"/>
        <v/>
      </c>
      <c r="L128" s="25"/>
      <c r="M128" s="25"/>
      <c r="N128" s="26"/>
      <c r="O128" s="29">
        <f>IFERROR(('Q2 Setup'!$D$14-'Q2 Setup'!$E$14+SUMIFS($N$4:$N127,$C$4:$C127,'Q2 Setup'!$C$14)-SUMIFS($N$4:$N127,$C$4:$C127,'Q2 Setup'!$C$14,$B$4:$B127,"&lt;"&amp;$B128))/IFERROR(NETWORKDAYS($B128,'Q2 Setup'!$G$4),1),0)</f>
        <v>0</v>
      </c>
      <c r="P128" s="43" t="str">
        <f t="shared" si="59"/>
        <v/>
      </c>
    </row>
    <row r="129" spans="2:17" ht="18.75" customHeight="1" x14ac:dyDescent="0.2">
      <c r="B129" s="31">
        <v>46217</v>
      </c>
      <c r="C129" s="32" t="str">
        <f>'Q2 Setup'!$C$15</f>
        <v>Rep 9</v>
      </c>
      <c r="D129" s="33"/>
      <c r="E129" s="25"/>
      <c r="F129" s="34">
        <f t="shared" si="54"/>
        <v>0</v>
      </c>
      <c r="G129" s="34" t="str">
        <f t="shared" si="55"/>
        <v/>
      </c>
      <c r="H129" s="35" t="str">
        <f t="shared" si="56"/>
        <v/>
      </c>
      <c r="I129" s="36"/>
      <c r="J129" s="37">
        <f t="shared" si="57"/>
        <v>0</v>
      </c>
      <c r="K129" s="35" t="str">
        <f t="shared" si="58"/>
        <v/>
      </c>
      <c r="L129" s="25"/>
      <c r="M129" s="25"/>
      <c r="N129" s="26"/>
      <c r="O129" s="29">
        <f>IFERROR(('Q2 Setup'!$D$15-'Q2 Setup'!$E$15+SUMIFS($N$4:$N128,$C$4:$C128,'Q2 Setup'!$C$15)-SUMIFS($N$4:$N128,$C$4:$C128,'Q2 Setup'!$C$15,$B$4:$B128,"&lt;"&amp;$B129))/IFERROR(NETWORKDAYS($B129,'Q2 Setup'!$G$4),1),0)</f>
        <v>0</v>
      </c>
      <c r="P129" s="38" t="str">
        <f t="shared" si="59"/>
        <v/>
      </c>
    </row>
    <row r="130" spans="2:17" ht="18.75" customHeight="1" x14ac:dyDescent="0.2">
      <c r="B130" s="31">
        <v>46217</v>
      </c>
      <c r="C130" s="39" t="str">
        <f>'Q2 Setup'!$C$16</f>
        <v>Rep 10</v>
      </c>
      <c r="D130" s="33"/>
      <c r="E130" s="25"/>
      <c r="F130" s="40">
        <f t="shared" si="54"/>
        <v>0</v>
      </c>
      <c r="G130" s="40" t="str">
        <f t="shared" si="55"/>
        <v/>
      </c>
      <c r="H130" s="41" t="str">
        <f t="shared" si="56"/>
        <v/>
      </c>
      <c r="I130" s="36"/>
      <c r="J130" s="42">
        <f t="shared" si="57"/>
        <v>0</v>
      </c>
      <c r="K130" s="41" t="str">
        <f t="shared" si="58"/>
        <v/>
      </c>
      <c r="L130" s="25"/>
      <c r="M130" s="25"/>
      <c r="N130" s="26"/>
      <c r="O130" s="29">
        <f>IFERROR(('Q2 Setup'!$D$16-'Q2 Setup'!$E$16+SUMIFS($N$4:$N129,$C$4:$C129,'Q2 Setup'!$C$16)-SUMIFS($N$4:$N129,$C$4:$C129,'Q2 Setup'!$C$16,$B$4:$B129,"&lt;"&amp;$B130))/IFERROR(NETWORKDAYS($B130,'Q2 Setup'!$G$4),1),0)</f>
        <v>0</v>
      </c>
      <c r="P130" s="43" t="str">
        <f t="shared" si="59"/>
        <v/>
      </c>
    </row>
    <row r="131" spans="2:17" ht="18.75" customHeight="1" x14ac:dyDescent="0.2">
      <c r="B131" s="31">
        <v>46217</v>
      </c>
      <c r="C131" s="32">
        <f>'Q2 Setup'!$C$17</f>
        <v>0</v>
      </c>
      <c r="D131" s="33"/>
      <c r="E131" s="25"/>
      <c r="F131" s="34">
        <f t="shared" si="54"/>
        <v>0</v>
      </c>
      <c r="G131" s="34" t="str">
        <f t="shared" si="55"/>
        <v/>
      </c>
      <c r="H131" s="35" t="str">
        <f t="shared" si="56"/>
        <v/>
      </c>
      <c r="I131" s="36"/>
      <c r="J131" s="37">
        <f t="shared" si="57"/>
        <v>0</v>
      </c>
      <c r="K131" s="35" t="str">
        <f t="shared" si="58"/>
        <v/>
      </c>
      <c r="L131" s="25"/>
      <c r="M131" s="25"/>
      <c r="N131" s="26"/>
      <c r="O131" s="29">
        <f>IFERROR(('Q2 Setup'!$D$17-'Q2 Setup'!$E$17+SUMIFS($N$4:$N130,$C$4:$C130,'Q2 Setup'!$C$17)-SUMIFS($N$4:$N130,$C$4:$C130,'Q2 Setup'!$C$17,$B$4:$B130,"&lt;"&amp;$B131))/IFERROR(NETWORKDAYS($B131,'Q2 Setup'!$G$4),1),0)</f>
        <v>0</v>
      </c>
      <c r="P131" s="38" t="str">
        <f t="shared" si="59"/>
        <v/>
      </c>
    </row>
    <row r="132" spans="2:17" ht="18.75" customHeight="1" x14ac:dyDescent="0.2">
      <c r="B132" s="31">
        <v>46217</v>
      </c>
      <c r="C132" s="39">
        <f>'Q2 Setup'!$C$18</f>
        <v>0</v>
      </c>
      <c r="D132" s="33"/>
      <c r="E132" s="25"/>
      <c r="F132" s="40">
        <f t="shared" si="54"/>
        <v>0</v>
      </c>
      <c r="G132" s="40" t="str">
        <f t="shared" si="55"/>
        <v/>
      </c>
      <c r="H132" s="41" t="str">
        <f t="shared" si="56"/>
        <v/>
      </c>
      <c r="I132" s="36"/>
      <c r="J132" s="42">
        <f t="shared" si="57"/>
        <v>0</v>
      </c>
      <c r="K132" s="41" t="str">
        <f t="shared" si="58"/>
        <v/>
      </c>
      <c r="L132" s="25"/>
      <c r="M132" s="25"/>
      <c r="N132" s="26"/>
      <c r="O132" s="29">
        <f>IFERROR(('Q2 Setup'!$D$18-'Q2 Setup'!$E$18+SUMIFS($N$4:$N131,$C$4:$C131,'Q2 Setup'!$C$18)-SUMIFS($N$4:$N131,$C$4:$C131,'Q2 Setup'!$C$18,$B$4:$B131,"&lt;"&amp;$B132))/IFERROR(NETWORKDAYS($B132,'Q2 Setup'!$G$4),1),0)</f>
        <v>0</v>
      </c>
      <c r="P132" s="43" t="str">
        <f t="shared" si="59"/>
        <v/>
      </c>
    </row>
    <row r="133" spans="2:17" ht="4.5" customHeight="1" x14ac:dyDescent="0.2"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</row>
    <row r="134" spans="2:17" ht="18.75" customHeight="1" x14ac:dyDescent="0.2">
      <c r="B134" s="31">
        <v>46218</v>
      </c>
      <c r="C134" s="32" t="str">
        <f>'Q2 Setup'!$C$7</f>
        <v>Rep 1</v>
      </c>
      <c r="D134" s="33"/>
      <c r="E134" s="25"/>
      <c r="F134" s="34">
        <f t="shared" ref="F134:F145" si="60">IFERROR(D134*7.5,"")</f>
        <v>0</v>
      </c>
      <c r="G134" s="34" t="str">
        <f t="shared" ref="G134:G145" si="61">IFERROR(E134/D134,"")</f>
        <v/>
      </c>
      <c r="H134" s="35" t="str">
        <f t="shared" ref="H134:H145" si="62">IFERROR(E134/F134,"")</f>
        <v/>
      </c>
      <c r="I134" s="36"/>
      <c r="J134" s="37">
        <f t="shared" ref="J134:J145" si="63">IFERROR(D134*0.375/24,"")</f>
        <v>0</v>
      </c>
      <c r="K134" s="35" t="str">
        <f t="shared" ref="K134:K145" si="64">IFERROR(I134/J134,"")</f>
        <v/>
      </c>
      <c r="L134" s="25"/>
      <c r="M134" s="25"/>
      <c r="N134" s="26"/>
      <c r="O134" s="29">
        <f>IFERROR(('Q2 Setup'!$D$7-'Q2 Setup'!$E$7+SUMIFS($N$4:$N133,$C$4:$C133,'Q2 Setup'!$C$7)-SUMIFS($N$4:$N133,$C$4:$C133,'Q2 Setup'!$C$7,$B$4:$B133,"&lt;"&amp;$B134))/IFERROR(NETWORKDAYS($B134,'Q2 Setup'!$G$4),1),0)</f>
        <v>0</v>
      </c>
      <c r="P134" s="38" t="str">
        <f t="shared" ref="P134:P145" si="65">IFERROR(N134/O134,"")</f>
        <v/>
      </c>
    </row>
    <row r="135" spans="2:17" ht="18.75" customHeight="1" x14ac:dyDescent="0.2">
      <c r="B135" s="31">
        <v>46218</v>
      </c>
      <c r="C135" s="39" t="str">
        <f>'Q2 Setup'!$C$8</f>
        <v>Rep 2</v>
      </c>
      <c r="D135" s="33"/>
      <c r="E135" s="25"/>
      <c r="F135" s="40">
        <f t="shared" si="60"/>
        <v>0</v>
      </c>
      <c r="G135" s="40" t="str">
        <f t="shared" si="61"/>
        <v/>
      </c>
      <c r="H135" s="41" t="str">
        <f t="shared" si="62"/>
        <v/>
      </c>
      <c r="I135" s="36"/>
      <c r="J135" s="42">
        <f t="shared" si="63"/>
        <v>0</v>
      </c>
      <c r="K135" s="41" t="str">
        <f t="shared" si="64"/>
        <v/>
      </c>
      <c r="L135" s="25"/>
      <c r="M135" s="25"/>
      <c r="N135" s="26"/>
      <c r="O135" s="29">
        <f>IFERROR(('Q2 Setup'!$D$8-'Q2 Setup'!$E$8+SUMIFS($N$4:$N134,$C$4:$C134,'Q2 Setup'!$C$8)-SUMIFS($N$4:$N134,$C$4:$C134,'Q2 Setup'!$C$8,$B$4:$B134,"&lt;"&amp;$B135))/IFERROR(NETWORKDAYS($B135,'Q2 Setup'!$G$4),1),0)</f>
        <v>0</v>
      </c>
      <c r="P135" s="43" t="str">
        <f t="shared" si="65"/>
        <v/>
      </c>
    </row>
    <row r="136" spans="2:17" ht="18.75" customHeight="1" x14ac:dyDescent="0.2">
      <c r="B136" s="31">
        <v>46218</v>
      </c>
      <c r="C136" s="32" t="str">
        <f>'Q2 Setup'!$C$9</f>
        <v>Rep 3</v>
      </c>
      <c r="D136" s="33"/>
      <c r="E136" s="25"/>
      <c r="F136" s="34">
        <f t="shared" si="60"/>
        <v>0</v>
      </c>
      <c r="G136" s="34" t="str">
        <f t="shared" si="61"/>
        <v/>
      </c>
      <c r="H136" s="35" t="str">
        <f t="shared" si="62"/>
        <v/>
      </c>
      <c r="I136" s="36"/>
      <c r="J136" s="37">
        <f t="shared" si="63"/>
        <v>0</v>
      </c>
      <c r="K136" s="35" t="str">
        <f t="shared" si="64"/>
        <v/>
      </c>
      <c r="L136" s="25"/>
      <c r="M136" s="25"/>
      <c r="N136" s="26"/>
      <c r="O136" s="29">
        <f>IFERROR(('Q2 Setup'!$D$9-'Q2 Setup'!$E$9+SUMIFS($N$4:$N135,$C$4:$C135,'Q2 Setup'!$C$9)-SUMIFS($N$4:$N135,$C$4:$C135,'Q2 Setup'!$C$9,$B$4:$B135,"&lt;"&amp;$B136))/IFERROR(NETWORKDAYS($B136,'Q2 Setup'!$G$4),1),0)</f>
        <v>0</v>
      </c>
      <c r="P136" s="38" t="str">
        <f t="shared" si="65"/>
        <v/>
      </c>
    </row>
    <row r="137" spans="2:17" ht="18.75" customHeight="1" x14ac:dyDescent="0.2">
      <c r="B137" s="31">
        <v>46218</v>
      </c>
      <c r="C137" s="39" t="str">
        <f>'Q2 Setup'!$C$10</f>
        <v>Rep 4</v>
      </c>
      <c r="D137" s="33"/>
      <c r="E137" s="25"/>
      <c r="F137" s="40">
        <f t="shared" si="60"/>
        <v>0</v>
      </c>
      <c r="G137" s="40" t="str">
        <f t="shared" si="61"/>
        <v/>
      </c>
      <c r="H137" s="41" t="str">
        <f t="shared" si="62"/>
        <v/>
      </c>
      <c r="I137" s="36"/>
      <c r="J137" s="42">
        <f t="shared" si="63"/>
        <v>0</v>
      </c>
      <c r="K137" s="41" t="str">
        <f t="shared" si="64"/>
        <v/>
      </c>
      <c r="L137" s="25"/>
      <c r="M137" s="25"/>
      <c r="N137" s="26"/>
      <c r="O137" s="29">
        <f>IFERROR(('Q2 Setup'!$D$10-'Q2 Setup'!$E$10+SUMIFS($N$4:$N136,$C$4:$C136,'Q2 Setup'!$C$10)-SUMIFS($N$4:$N136,$C$4:$C136,'Q2 Setup'!$C$10,$B$4:$B136,"&lt;"&amp;$B137))/IFERROR(NETWORKDAYS($B137,'Q2 Setup'!$G$4),1),0)</f>
        <v>0</v>
      </c>
      <c r="P137" s="43" t="str">
        <f t="shared" si="65"/>
        <v/>
      </c>
    </row>
    <row r="138" spans="2:17" ht="18.75" customHeight="1" x14ac:dyDescent="0.2">
      <c r="B138" s="31">
        <v>46218</v>
      </c>
      <c r="C138" s="32" t="str">
        <f>'Q2 Setup'!$C$11</f>
        <v>Rep 5</v>
      </c>
      <c r="D138" s="33"/>
      <c r="E138" s="25"/>
      <c r="F138" s="34">
        <f t="shared" si="60"/>
        <v>0</v>
      </c>
      <c r="G138" s="34" t="str">
        <f t="shared" si="61"/>
        <v/>
      </c>
      <c r="H138" s="35" t="str">
        <f t="shared" si="62"/>
        <v/>
      </c>
      <c r="I138" s="36"/>
      <c r="J138" s="37">
        <f t="shared" si="63"/>
        <v>0</v>
      </c>
      <c r="K138" s="35" t="str">
        <f t="shared" si="64"/>
        <v/>
      </c>
      <c r="L138" s="25"/>
      <c r="M138" s="25"/>
      <c r="N138" s="26"/>
      <c r="O138" s="29">
        <f>IFERROR(('Q2 Setup'!$D$11-'Q2 Setup'!$E$11+SUMIFS($N$4:$N137,$C$4:$C137,'Q2 Setup'!$C$11)-SUMIFS($N$4:$N137,$C$4:$C137,'Q2 Setup'!$C$11,$B$4:$B137,"&lt;"&amp;$B138))/IFERROR(NETWORKDAYS($B138,'Q2 Setup'!$G$4),1),0)</f>
        <v>0</v>
      </c>
      <c r="P138" s="38" t="str">
        <f t="shared" si="65"/>
        <v/>
      </c>
    </row>
    <row r="139" spans="2:17" ht="18.75" customHeight="1" x14ac:dyDescent="0.2">
      <c r="B139" s="31">
        <v>46218</v>
      </c>
      <c r="C139" s="39" t="str">
        <f>'Q2 Setup'!$C$12</f>
        <v>Rep 6</v>
      </c>
      <c r="D139" s="33"/>
      <c r="E139" s="25"/>
      <c r="F139" s="40">
        <f t="shared" si="60"/>
        <v>0</v>
      </c>
      <c r="G139" s="40" t="str">
        <f t="shared" si="61"/>
        <v/>
      </c>
      <c r="H139" s="41" t="str">
        <f t="shared" si="62"/>
        <v/>
      </c>
      <c r="I139" s="36"/>
      <c r="J139" s="42">
        <f t="shared" si="63"/>
        <v>0</v>
      </c>
      <c r="K139" s="41" t="str">
        <f t="shared" si="64"/>
        <v/>
      </c>
      <c r="L139" s="25"/>
      <c r="M139" s="25"/>
      <c r="N139" s="26"/>
      <c r="O139" s="29">
        <f>IFERROR(('Q2 Setup'!$D$12-'Q2 Setup'!$E$12+SUMIFS($N$4:$N138,$C$4:$C138,'Q2 Setup'!$C$12)-SUMIFS($N$4:$N138,$C$4:$C138,'Q2 Setup'!$C$12,$B$4:$B138,"&lt;"&amp;$B139))/IFERROR(NETWORKDAYS($B139,'Q2 Setup'!$G$4),1),0)</f>
        <v>0</v>
      </c>
      <c r="P139" s="43" t="str">
        <f t="shared" si="65"/>
        <v/>
      </c>
    </row>
    <row r="140" spans="2:17" ht="18.75" customHeight="1" x14ac:dyDescent="0.2">
      <c r="B140" s="31">
        <v>46218</v>
      </c>
      <c r="C140" s="32" t="str">
        <f>'Q2 Setup'!$C$13</f>
        <v>Rep 7</v>
      </c>
      <c r="D140" s="33"/>
      <c r="E140" s="25"/>
      <c r="F140" s="34">
        <f t="shared" si="60"/>
        <v>0</v>
      </c>
      <c r="G140" s="34" t="str">
        <f t="shared" si="61"/>
        <v/>
      </c>
      <c r="H140" s="35" t="str">
        <f t="shared" si="62"/>
        <v/>
      </c>
      <c r="I140" s="36"/>
      <c r="J140" s="37">
        <f t="shared" si="63"/>
        <v>0</v>
      </c>
      <c r="K140" s="35" t="str">
        <f t="shared" si="64"/>
        <v/>
      </c>
      <c r="L140" s="25"/>
      <c r="M140" s="25"/>
      <c r="N140" s="26"/>
      <c r="O140" s="29">
        <f>IFERROR(('Q2 Setup'!$D$13-'Q2 Setup'!$E$13+SUMIFS($N$4:$N139,$C$4:$C139,'Q2 Setup'!$C$13)-SUMIFS($N$4:$N139,$C$4:$C139,'Q2 Setup'!$C$13,$B$4:$B139,"&lt;"&amp;$B140))/IFERROR(NETWORKDAYS($B140,'Q2 Setup'!$G$4),1),0)</f>
        <v>0</v>
      </c>
      <c r="P140" s="38" t="str">
        <f t="shared" si="65"/>
        <v/>
      </c>
    </row>
    <row r="141" spans="2:17" ht="18.75" customHeight="1" x14ac:dyDescent="0.2">
      <c r="B141" s="31">
        <v>46218</v>
      </c>
      <c r="C141" s="39" t="str">
        <f>'Q2 Setup'!$C$14</f>
        <v>Rep 8</v>
      </c>
      <c r="D141" s="33"/>
      <c r="E141" s="25"/>
      <c r="F141" s="40">
        <f t="shared" si="60"/>
        <v>0</v>
      </c>
      <c r="G141" s="40" t="str">
        <f t="shared" si="61"/>
        <v/>
      </c>
      <c r="H141" s="41" t="str">
        <f t="shared" si="62"/>
        <v/>
      </c>
      <c r="I141" s="36"/>
      <c r="J141" s="42">
        <f t="shared" si="63"/>
        <v>0</v>
      </c>
      <c r="K141" s="41" t="str">
        <f t="shared" si="64"/>
        <v/>
      </c>
      <c r="L141" s="25"/>
      <c r="M141" s="25"/>
      <c r="N141" s="26"/>
      <c r="O141" s="29">
        <f>IFERROR(('Q2 Setup'!$D$14-'Q2 Setup'!$E$14+SUMIFS($N$4:$N140,$C$4:$C140,'Q2 Setup'!$C$14)-SUMIFS($N$4:$N140,$C$4:$C140,'Q2 Setup'!$C$14,$B$4:$B140,"&lt;"&amp;$B141))/IFERROR(NETWORKDAYS($B141,'Q2 Setup'!$G$4),1),0)</f>
        <v>0</v>
      </c>
      <c r="P141" s="43" t="str">
        <f t="shared" si="65"/>
        <v/>
      </c>
    </row>
    <row r="142" spans="2:17" ht="18.75" customHeight="1" x14ac:dyDescent="0.2">
      <c r="B142" s="31">
        <v>46218</v>
      </c>
      <c r="C142" s="32" t="str">
        <f>'Q2 Setup'!$C$15</f>
        <v>Rep 9</v>
      </c>
      <c r="D142" s="33"/>
      <c r="E142" s="25"/>
      <c r="F142" s="34">
        <f t="shared" si="60"/>
        <v>0</v>
      </c>
      <c r="G142" s="34" t="str">
        <f t="shared" si="61"/>
        <v/>
      </c>
      <c r="H142" s="35" t="str">
        <f t="shared" si="62"/>
        <v/>
      </c>
      <c r="I142" s="36"/>
      <c r="J142" s="37">
        <f t="shared" si="63"/>
        <v>0</v>
      </c>
      <c r="K142" s="35" t="str">
        <f t="shared" si="64"/>
        <v/>
      </c>
      <c r="L142" s="25"/>
      <c r="M142" s="25"/>
      <c r="N142" s="26"/>
      <c r="O142" s="29">
        <f>IFERROR(('Q2 Setup'!$D$15-'Q2 Setup'!$E$15+SUMIFS($N$4:$N141,$C$4:$C141,'Q2 Setup'!$C$15)-SUMIFS($N$4:$N141,$C$4:$C141,'Q2 Setup'!$C$15,$B$4:$B141,"&lt;"&amp;$B142))/IFERROR(NETWORKDAYS($B142,'Q2 Setup'!$G$4),1),0)</f>
        <v>0</v>
      </c>
      <c r="P142" s="38" t="str">
        <f t="shared" si="65"/>
        <v/>
      </c>
    </row>
    <row r="143" spans="2:17" ht="18.75" customHeight="1" x14ac:dyDescent="0.2">
      <c r="B143" s="31">
        <v>46218</v>
      </c>
      <c r="C143" s="39" t="str">
        <f>'Q2 Setup'!$C$16</f>
        <v>Rep 10</v>
      </c>
      <c r="D143" s="33"/>
      <c r="E143" s="25"/>
      <c r="F143" s="40">
        <f t="shared" si="60"/>
        <v>0</v>
      </c>
      <c r="G143" s="40" t="str">
        <f t="shared" si="61"/>
        <v/>
      </c>
      <c r="H143" s="41" t="str">
        <f t="shared" si="62"/>
        <v/>
      </c>
      <c r="I143" s="36"/>
      <c r="J143" s="42">
        <f t="shared" si="63"/>
        <v>0</v>
      </c>
      <c r="K143" s="41" t="str">
        <f t="shared" si="64"/>
        <v/>
      </c>
      <c r="L143" s="25"/>
      <c r="M143" s="25"/>
      <c r="N143" s="26"/>
      <c r="O143" s="29">
        <f>IFERROR(('Q2 Setup'!$D$16-'Q2 Setup'!$E$16+SUMIFS($N$4:$N142,$C$4:$C142,'Q2 Setup'!$C$16)-SUMIFS($N$4:$N142,$C$4:$C142,'Q2 Setup'!$C$16,$B$4:$B142,"&lt;"&amp;$B143))/IFERROR(NETWORKDAYS($B143,'Q2 Setup'!$G$4),1),0)</f>
        <v>0</v>
      </c>
      <c r="P143" s="43" t="str">
        <f t="shared" si="65"/>
        <v/>
      </c>
    </row>
    <row r="144" spans="2:17" ht="18.75" customHeight="1" x14ac:dyDescent="0.2">
      <c r="B144" s="31">
        <v>46218</v>
      </c>
      <c r="C144" s="32">
        <f>'Q2 Setup'!$C$17</f>
        <v>0</v>
      </c>
      <c r="D144" s="33"/>
      <c r="E144" s="25"/>
      <c r="F144" s="34">
        <f t="shared" si="60"/>
        <v>0</v>
      </c>
      <c r="G144" s="34" t="str">
        <f t="shared" si="61"/>
        <v/>
      </c>
      <c r="H144" s="35" t="str">
        <f t="shared" si="62"/>
        <v/>
      </c>
      <c r="I144" s="36"/>
      <c r="J144" s="37">
        <f t="shared" si="63"/>
        <v>0</v>
      </c>
      <c r="K144" s="35" t="str">
        <f t="shared" si="64"/>
        <v/>
      </c>
      <c r="L144" s="25"/>
      <c r="M144" s="25"/>
      <c r="N144" s="26"/>
      <c r="O144" s="29">
        <f>IFERROR(('Q2 Setup'!$D$17-'Q2 Setup'!$E$17+SUMIFS($N$4:$N143,$C$4:$C143,'Q2 Setup'!$C$17)-SUMIFS($N$4:$N143,$C$4:$C143,'Q2 Setup'!$C$17,$B$4:$B143,"&lt;"&amp;$B144))/IFERROR(NETWORKDAYS($B144,'Q2 Setup'!$G$4),1),0)</f>
        <v>0</v>
      </c>
      <c r="P144" s="38" t="str">
        <f t="shared" si="65"/>
        <v/>
      </c>
    </row>
    <row r="145" spans="2:17" ht="18.75" customHeight="1" x14ac:dyDescent="0.2">
      <c r="B145" s="31">
        <v>46218</v>
      </c>
      <c r="C145" s="39">
        <f>'Q2 Setup'!$C$18</f>
        <v>0</v>
      </c>
      <c r="D145" s="33"/>
      <c r="E145" s="25"/>
      <c r="F145" s="40">
        <f t="shared" si="60"/>
        <v>0</v>
      </c>
      <c r="G145" s="40" t="str">
        <f t="shared" si="61"/>
        <v/>
      </c>
      <c r="H145" s="41" t="str">
        <f t="shared" si="62"/>
        <v/>
      </c>
      <c r="I145" s="36"/>
      <c r="J145" s="42">
        <f t="shared" si="63"/>
        <v>0</v>
      </c>
      <c r="K145" s="41" t="str">
        <f t="shared" si="64"/>
        <v/>
      </c>
      <c r="L145" s="25"/>
      <c r="M145" s="25"/>
      <c r="N145" s="26"/>
      <c r="O145" s="29">
        <f>IFERROR(('Q2 Setup'!$D$18-'Q2 Setup'!$E$18+SUMIFS($N$4:$N144,$C$4:$C144,'Q2 Setup'!$C$18)-SUMIFS($N$4:$N144,$C$4:$C144,'Q2 Setup'!$C$18,$B$4:$B144,"&lt;"&amp;$B145))/IFERROR(NETWORKDAYS($B145,'Q2 Setup'!$G$4),1),0)</f>
        <v>0</v>
      </c>
      <c r="P145" s="43" t="str">
        <f t="shared" si="65"/>
        <v/>
      </c>
    </row>
    <row r="146" spans="2:17" ht="4.5" customHeight="1" x14ac:dyDescent="0.2"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</row>
    <row r="147" spans="2:17" ht="18.75" customHeight="1" x14ac:dyDescent="0.2">
      <c r="B147" s="31">
        <v>46219</v>
      </c>
      <c r="C147" s="32" t="str">
        <f>'Q2 Setup'!$C$7</f>
        <v>Rep 1</v>
      </c>
      <c r="D147" s="33"/>
      <c r="E147" s="25"/>
      <c r="F147" s="34">
        <f t="shared" ref="F147:F158" si="66">IFERROR(D147*7.5,"")</f>
        <v>0</v>
      </c>
      <c r="G147" s="34" t="str">
        <f t="shared" ref="G147:G158" si="67">IFERROR(E147/D147,"")</f>
        <v/>
      </c>
      <c r="H147" s="35" t="str">
        <f t="shared" ref="H147:H158" si="68">IFERROR(E147/F147,"")</f>
        <v/>
      </c>
      <c r="I147" s="36"/>
      <c r="J147" s="37">
        <f t="shared" ref="J147:J158" si="69">IFERROR(D147*0.375/24,"")</f>
        <v>0</v>
      </c>
      <c r="K147" s="35" t="str">
        <f t="shared" ref="K147:K158" si="70">IFERROR(I147/J147,"")</f>
        <v/>
      </c>
      <c r="L147" s="25"/>
      <c r="M147" s="25"/>
      <c r="N147" s="26"/>
      <c r="O147" s="29">
        <f>IFERROR(('Q2 Setup'!$D$7-'Q2 Setup'!$E$7+SUMIFS($N$4:$N146,$C$4:$C146,'Q2 Setup'!$C$7)-SUMIFS($N$4:$N146,$C$4:$C146,'Q2 Setup'!$C$7,$B$4:$B146,"&lt;"&amp;$B147))/IFERROR(NETWORKDAYS($B147,'Q2 Setup'!$G$4),1),0)</f>
        <v>0</v>
      </c>
      <c r="P147" s="38" t="str">
        <f t="shared" ref="P147:P158" si="71">IFERROR(N147/O147,"")</f>
        <v/>
      </c>
    </row>
    <row r="148" spans="2:17" ht="18.75" customHeight="1" x14ac:dyDescent="0.2">
      <c r="B148" s="31">
        <v>46219</v>
      </c>
      <c r="C148" s="39" t="str">
        <f>'Q2 Setup'!$C$8</f>
        <v>Rep 2</v>
      </c>
      <c r="D148" s="33"/>
      <c r="E148" s="25"/>
      <c r="F148" s="40">
        <f t="shared" si="66"/>
        <v>0</v>
      </c>
      <c r="G148" s="40" t="str">
        <f t="shared" si="67"/>
        <v/>
      </c>
      <c r="H148" s="41" t="str">
        <f t="shared" si="68"/>
        <v/>
      </c>
      <c r="I148" s="36"/>
      <c r="J148" s="42">
        <f t="shared" si="69"/>
        <v>0</v>
      </c>
      <c r="K148" s="41" t="str">
        <f t="shared" si="70"/>
        <v/>
      </c>
      <c r="L148" s="25"/>
      <c r="M148" s="25"/>
      <c r="N148" s="26"/>
      <c r="O148" s="29">
        <f>IFERROR(('Q2 Setup'!$D$8-'Q2 Setup'!$E$8+SUMIFS($N$4:$N147,$C$4:$C147,'Q2 Setup'!$C$8)-SUMIFS($N$4:$N147,$C$4:$C147,'Q2 Setup'!$C$8,$B$4:$B147,"&lt;"&amp;$B148))/IFERROR(NETWORKDAYS($B148,'Q2 Setup'!$G$4),1),0)</f>
        <v>0</v>
      </c>
      <c r="P148" s="43" t="str">
        <f t="shared" si="71"/>
        <v/>
      </c>
    </row>
    <row r="149" spans="2:17" ht="18.75" customHeight="1" x14ac:dyDescent="0.2">
      <c r="B149" s="31">
        <v>46219</v>
      </c>
      <c r="C149" s="32" t="str">
        <f>'Q2 Setup'!$C$9</f>
        <v>Rep 3</v>
      </c>
      <c r="D149" s="33"/>
      <c r="E149" s="25"/>
      <c r="F149" s="34">
        <f t="shared" si="66"/>
        <v>0</v>
      </c>
      <c r="G149" s="34" t="str">
        <f t="shared" si="67"/>
        <v/>
      </c>
      <c r="H149" s="35" t="str">
        <f t="shared" si="68"/>
        <v/>
      </c>
      <c r="I149" s="36"/>
      <c r="J149" s="37">
        <f t="shared" si="69"/>
        <v>0</v>
      </c>
      <c r="K149" s="35" t="str">
        <f t="shared" si="70"/>
        <v/>
      </c>
      <c r="L149" s="25"/>
      <c r="M149" s="25"/>
      <c r="N149" s="26"/>
      <c r="O149" s="29">
        <f>IFERROR(('Q2 Setup'!$D$9-'Q2 Setup'!$E$9+SUMIFS($N$4:$N148,$C$4:$C148,'Q2 Setup'!$C$9)-SUMIFS($N$4:$N148,$C$4:$C148,'Q2 Setup'!$C$9,$B$4:$B148,"&lt;"&amp;$B149))/IFERROR(NETWORKDAYS($B149,'Q2 Setup'!$G$4),1),0)</f>
        <v>0</v>
      </c>
      <c r="P149" s="38" t="str">
        <f t="shared" si="71"/>
        <v/>
      </c>
    </row>
    <row r="150" spans="2:17" ht="18.75" customHeight="1" x14ac:dyDescent="0.2">
      <c r="B150" s="31">
        <v>46219</v>
      </c>
      <c r="C150" s="39" t="str">
        <f>'Q2 Setup'!$C$10</f>
        <v>Rep 4</v>
      </c>
      <c r="D150" s="33"/>
      <c r="E150" s="25"/>
      <c r="F150" s="40">
        <f t="shared" si="66"/>
        <v>0</v>
      </c>
      <c r="G150" s="40" t="str">
        <f t="shared" si="67"/>
        <v/>
      </c>
      <c r="H150" s="41" t="str">
        <f t="shared" si="68"/>
        <v/>
      </c>
      <c r="I150" s="36"/>
      <c r="J150" s="42">
        <f t="shared" si="69"/>
        <v>0</v>
      </c>
      <c r="K150" s="41" t="str">
        <f t="shared" si="70"/>
        <v/>
      </c>
      <c r="L150" s="25"/>
      <c r="M150" s="25"/>
      <c r="N150" s="26"/>
      <c r="O150" s="29">
        <f>IFERROR(('Q2 Setup'!$D$10-'Q2 Setup'!$E$10+SUMIFS($N$4:$N149,$C$4:$C149,'Q2 Setup'!$C$10)-SUMIFS($N$4:$N149,$C$4:$C149,'Q2 Setup'!$C$10,$B$4:$B149,"&lt;"&amp;$B150))/IFERROR(NETWORKDAYS($B150,'Q2 Setup'!$G$4),1),0)</f>
        <v>0</v>
      </c>
      <c r="P150" s="43" t="str">
        <f t="shared" si="71"/>
        <v/>
      </c>
    </row>
    <row r="151" spans="2:17" ht="18.75" customHeight="1" x14ac:dyDescent="0.2">
      <c r="B151" s="31">
        <v>46219</v>
      </c>
      <c r="C151" s="32" t="str">
        <f>'Q2 Setup'!$C$11</f>
        <v>Rep 5</v>
      </c>
      <c r="D151" s="33"/>
      <c r="E151" s="25"/>
      <c r="F151" s="34">
        <f t="shared" si="66"/>
        <v>0</v>
      </c>
      <c r="G151" s="34" t="str">
        <f t="shared" si="67"/>
        <v/>
      </c>
      <c r="H151" s="35" t="str">
        <f t="shared" si="68"/>
        <v/>
      </c>
      <c r="I151" s="36"/>
      <c r="J151" s="37">
        <f t="shared" si="69"/>
        <v>0</v>
      </c>
      <c r="K151" s="35" t="str">
        <f t="shared" si="70"/>
        <v/>
      </c>
      <c r="L151" s="25"/>
      <c r="M151" s="25"/>
      <c r="N151" s="26"/>
      <c r="O151" s="29">
        <f>IFERROR(('Q2 Setup'!$D$11-'Q2 Setup'!$E$11+SUMIFS($N$4:$N150,$C$4:$C150,'Q2 Setup'!$C$11)-SUMIFS($N$4:$N150,$C$4:$C150,'Q2 Setup'!$C$11,$B$4:$B150,"&lt;"&amp;$B151))/IFERROR(NETWORKDAYS($B151,'Q2 Setup'!$G$4),1),0)</f>
        <v>0</v>
      </c>
      <c r="P151" s="38" t="str">
        <f t="shared" si="71"/>
        <v/>
      </c>
    </row>
    <row r="152" spans="2:17" ht="18.75" customHeight="1" x14ac:dyDescent="0.2">
      <c r="B152" s="31">
        <v>46219</v>
      </c>
      <c r="C152" s="39" t="str">
        <f>'Q2 Setup'!$C$12</f>
        <v>Rep 6</v>
      </c>
      <c r="D152" s="33"/>
      <c r="E152" s="25"/>
      <c r="F152" s="40">
        <f t="shared" si="66"/>
        <v>0</v>
      </c>
      <c r="G152" s="40" t="str">
        <f t="shared" si="67"/>
        <v/>
      </c>
      <c r="H152" s="41" t="str">
        <f t="shared" si="68"/>
        <v/>
      </c>
      <c r="I152" s="36"/>
      <c r="J152" s="42">
        <f t="shared" si="69"/>
        <v>0</v>
      </c>
      <c r="K152" s="41" t="str">
        <f t="shared" si="70"/>
        <v/>
      </c>
      <c r="L152" s="25"/>
      <c r="M152" s="25"/>
      <c r="N152" s="26"/>
      <c r="O152" s="29">
        <f>IFERROR(('Q2 Setup'!$D$12-'Q2 Setup'!$E$12+SUMIFS($N$4:$N151,$C$4:$C151,'Q2 Setup'!$C$12)-SUMIFS($N$4:$N151,$C$4:$C151,'Q2 Setup'!$C$12,$B$4:$B151,"&lt;"&amp;$B152))/IFERROR(NETWORKDAYS($B152,'Q2 Setup'!$G$4),1),0)</f>
        <v>0</v>
      </c>
      <c r="P152" s="43" t="str">
        <f t="shared" si="71"/>
        <v/>
      </c>
    </row>
    <row r="153" spans="2:17" ht="18.75" customHeight="1" x14ac:dyDescent="0.2">
      <c r="B153" s="31">
        <v>46219</v>
      </c>
      <c r="C153" s="32" t="str">
        <f>'Q2 Setup'!$C$13</f>
        <v>Rep 7</v>
      </c>
      <c r="D153" s="33"/>
      <c r="E153" s="25"/>
      <c r="F153" s="34">
        <f t="shared" si="66"/>
        <v>0</v>
      </c>
      <c r="G153" s="34" t="str">
        <f t="shared" si="67"/>
        <v/>
      </c>
      <c r="H153" s="35" t="str">
        <f t="shared" si="68"/>
        <v/>
      </c>
      <c r="I153" s="36"/>
      <c r="J153" s="37">
        <f t="shared" si="69"/>
        <v>0</v>
      </c>
      <c r="K153" s="35" t="str">
        <f t="shared" si="70"/>
        <v/>
      </c>
      <c r="L153" s="25"/>
      <c r="M153" s="25"/>
      <c r="N153" s="26"/>
      <c r="O153" s="29">
        <f>IFERROR(('Q2 Setup'!$D$13-'Q2 Setup'!$E$13+SUMIFS($N$4:$N152,$C$4:$C152,'Q2 Setup'!$C$13)-SUMIFS($N$4:$N152,$C$4:$C152,'Q2 Setup'!$C$13,$B$4:$B152,"&lt;"&amp;$B153))/IFERROR(NETWORKDAYS($B153,'Q2 Setup'!$G$4),1),0)</f>
        <v>0</v>
      </c>
      <c r="P153" s="38" t="str">
        <f t="shared" si="71"/>
        <v/>
      </c>
    </row>
    <row r="154" spans="2:17" ht="18.75" customHeight="1" x14ac:dyDescent="0.2">
      <c r="B154" s="31">
        <v>46219</v>
      </c>
      <c r="C154" s="39" t="str">
        <f>'Q2 Setup'!$C$14</f>
        <v>Rep 8</v>
      </c>
      <c r="D154" s="33"/>
      <c r="E154" s="25"/>
      <c r="F154" s="40">
        <f t="shared" si="66"/>
        <v>0</v>
      </c>
      <c r="G154" s="40" t="str">
        <f t="shared" si="67"/>
        <v/>
      </c>
      <c r="H154" s="41" t="str">
        <f t="shared" si="68"/>
        <v/>
      </c>
      <c r="I154" s="36"/>
      <c r="J154" s="42">
        <f t="shared" si="69"/>
        <v>0</v>
      </c>
      <c r="K154" s="41" t="str">
        <f t="shared" si="70"/>
        <v/>
      </c>
      <c r="L154" s="25"/>
      <c r="M154" s="25"/>
      <c r="N154" s="26"/>
      <c r="O154" s="29">
        <f>IFERROR(('Q2 Setup'!$D$14-'Q2 Setup'!$E$14+SUMIFS($N$4:$N153,$C$4:$C153,'Q2 Setup'!$C$14)-SUMIFS($N$4:$N153,$C$4:$C153,'Q2 Setup'!$C$14,$B$4:$B153,"&lt;"&amp;$B154))/IFERROR(NETWORKDAYS($B154,'Q2 Setup'!$G$4),1),0)</f>
        <v>0</v>
      </c>
      <c r="P154" s="43" t="str">
        <f t="shared" si="71"/>
        <v/>
      </c>
    </row>
    <row r="155" spans="2:17" ht="18.75" customHeight="1" x14ac:dyDescent="0.2">
      <c r="B155" s="31">
        <v>46219</v>
      </c>
      <c r="C155" s="32" t="str">
        <f>'Q2 Setup'!$C$15</f>
        <v>Rep 9</v>
      </c>
      <c r="D155" s="33"/>
      <c r="E155" s="25"/>
      <c r="F155" s="34">
        <f t="shared" si="66"/>
        <v>0</v>
      </c>
      <c r="G155" s="34" t="str">
        <f t="shared" si="67"/>
        <v/>
      </c>
      <c r="H155" s="35" t="str">
        <f t="shared" si="68"/>
        <v/>
      </c>
      <c r="I155" s="36"/>
      <c r="J155" s="37">
        <f t="shared" si="69"/>
        <v>0</v>
      </c>
      <c r="K155" s="35" t="str">
        <f t="shared" si="70"/>
        <v/>
      </c>
      <c r="L155" s="25"/>
      <c r="M155" s="25"/>
      <c r="N155" s="26"/>
      <c r="O155" s="29">
        <f>IFERROR(('Q2 Setup'!$D$15-'Q2 Setup'!$E$15+SUMIFS($N$4:$N154,$C$4:$C154,'Q2 Setup'!$C$15)-SUMIFS($N$4:$N154,$C$4:$C154,'Q2 Setup'!$C$15,$B$4:$B154,"&lt;"&amp;$B155))/IFERROR(NETWORKDAYS($B155,'Q2 Setup'!$G$4),1),0)</f>
        <v>0</v>
      </c>
      <c r="P155" s="38" t="str">
        <f t="shared" si="71"/>
        <v/>
      </c>
    </row>
    <row r="156" spans="2:17" ht="18.75" customHeight="1" x14ac:dyDescent="0.2">
      <c r="B156" s="31">
        <v>46219</v>
      </c>
      <c r="C156" s="39" t="str">
        <f>'Q2 Setup'!$C$16</f>
        <v>Rep 10</v>
      </c>
      <c r="D156" s="33"/>
      <c r="E156" s="25"/>
      <c r="F156" s="40">
        <f t="shared" si="66"/>
        <v>0</v>
      </c>
      <c r="G156" s="40" t="str">
        <f t="shared" si="67"/>
        <v/>
      </c>
      <c r="H156" s="41" t="str">
        <f t="shared" si="68"/>
        <v/>
      </c>
      <c r="I156" s="36"/>
      <c r="J156" s="42">
        <f t="shared" si="69"/>
        <v>0</v>
      </c>
      <c r="K156" s="41" t="str">
        <f t="shared" si="70"/>
        <v/>
      </c>
      <c r="L156" s="25"/>
      <c r="M156" s="25"/>
      <c r="N156" s="26"/>
      <c r="O156" s="29">
        <f>IFERROR(('Q2 Setup'!$D$16-'Q2 Setup'!$E$16+SUMIFS($N$4:$N155,$C$4:$C155,'Q2 Setup'!$C$16)-SUMIFS($N$4:$N155,$C$4:$C155,'Q2 Setup'!$C$16,$B$4:$B155,"&lt;"&amp;$B156))/IFERROR(NETWORKDAYS($B156,'Q2 Setup'!$G$4),1),0)</f>
        <v>0</v>
      </c>
      <c r="P156" s="43" t="str">
        <f t="shared" si="71"/>
        <v/>
      </c>
    </row>
    <row r="157" spans="2:17" ht="18.75" customHeight="1" x14ac:dyDescent="0.2">
      <c r="B157" s="31">
        <v>46219</v>
      </c>
      <c r="C157" s="32">
        <f>'Q2 Setup'!$C$17</f>
        <v>0</v>
      </c>
      <c r="D157" s="33"/>
      <c r="E157" s="25"/>
      <c r="F157" s="34">
        <f t="shared" si="66"/>
        <v>0</v>
      </c>
      <c r="G157" s="34" t="str">
        <f t="shared" si="67"/>
        <v/>
      </c>
      <c r="H157" s="35" t="str">
        <f t="shared" si="68"/>
        <v/>
      </c>
      <c r="I157" s="36"/>
      <c r="J157" s="37">
        <f t="shared" si="69"/>
        <v>0</v>
      </c>
      <c r="K157" s="35" t="str">
        <f t="shared" si="70"/>
        <v/>
      </c>
      <c r="L157" s="25"/>
      <c r="M157" s="25"/>
      <c r="N157" s="26"/>
      <c r="O157" s="29">
        <f>IFERROR(('Q2 Setup'!$D$17-'Q2 Setup'!$E$17+SUMIFS($N$4:$N156,$C$4:$C156,'Q2 Setup'!$C$17)-SUMIFS($N$4:$N156,$C$4:$C156,'Q2 Setup'!$C$17,$B$4:$B156,"&lt;"&amp;$B157))/IFERROR(NETWORKDAYS($B157,'Q2 Setup'!$G$4),1),0)</f>
        <v>0</v>
      </c>
      <c r="P157" s="38" t="str">
        <f t="shared" si="71"/>
        <v/>
      </c>
    </row>
    <row r="158" spans="2:17" ht="18.75" customHeight="1" x14ac:dyDescent="0.2">
      <c r="B158" s="31">
        <v>46219</v>
      </c>
      <c r="C158" s="39">
        <f>'Q2 Setup'!$C$18</f>
        <v>0</v>
      </c>
      <c r="D158" s="33"/>
      <c r="E158" s="25"/>
      <c r="F158" s="40">
        <f t="shared" si="66"/>
        <v>0</v>
      </c>
      <c r="G158" s="40" t="str">
        <f t="shared" si="67"/>
        <v/>
      </c>
      <c r="H158" s="41" t="str">
        <f t="shared" si="68"/>
        <v/>
      </c>
      <c r="I158" s="36"/>
      <c r="J158" s="42">
        <f t="shared" si="69"/>
        <v>0</v>
      </c>
      <c r="K158" s="41" t="str">
        <f t="shared" si="70"/>
        <v/>
      </c>
      <c r="L158" s="25"/>
      <c r="M158" s="25"/>
      <c r="N158" s="26"/>
      <c r="O158" s="29">
        <f>IFERROR(('Q2 Setup'!$D$18-'Q2 Setup'!$E$18+SUMIFS($N$4:$N157,$C$4:$C157,'Q2 Setup'!$C$18)-SUMIFS($N$4:$N157,$C$4:$C157,'Q2 Setup'!$C$18,$B$4:$B157,"&lt;"&amp;$B158))/IFERROR(NETWORKDAYS($B158,'Q2 Setup'!$G$4),1),0)</f>
        <v>0</v>
      </c>
      <c r="P158" s="43" t="str">
        <f t="shared" si="71"/>
        <v/>
      </c>
    </row>
    <row r="159" spans="2:17" ht="4.5" customHeight="1" x14ac:dyDescent="0.2"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</row>
    <row r="160" spans="2:17" ht="18.75" customHeight="1" x14ac:dyDescent="0.2">
      <c r="B160" s="31">
        <v>46220</v>
      </c>
      <c r="C160" s="32" t="str">
        <f>'Q2 Setup'!$C$7</f>
        <v>Rep 1</v>
      </c>
      <c r="D160" s="33"/>
      <c r="E160" s="25"/>
      <c r="F160" s="34">
        <f t="shared" ref="F160:F171" si="72">IFERROR(D160*7.5,"")</f>
        <v>0</v>
      </c>
      <c r="G160" s="34" t="str">
        <f t="shared" ref="G160:G171" si="73">IFERROR(E160/D160,"")</f>
        <v/>
      </c>
      <c r="H160" s="35" t="str">
        <f t="shared" ref="H160:H171" si="74">IFERROR(E160/F160,"")</f>
        <v/>
      </c>
      <c r="I160" s="36"/>
      <c r="J160" s="37">
        <f t="shared" ref="J160:J171" si="75">IFERROR(D160*0.375/24,"")</f>
        <v>0</v>
      </c>
      <c r="K160" s="35" t="str">
        <f t="shared" ref="K160:K171" si="76">IFERROR(I160/J160,"")</f>
        <v/>
      </c>
      <c r="L160" s="25"/>
      <c r="M160" s="25"/>
      <c r="N160" s="26"/>
      <c r="O160" s="29">
        <f>IFERROR(('Q2 Setup'!$D$7-'Q2 Setup'!$E$7+SUMIFS($N$4:$N159,$C$4:$C159,'Q2 Setup'!$C$7)-SUMIFS($N$4:$N159,$C$4:$C159,'Q2 Setup'!$C$7,$B$4:$B159,"&lt;"&amp;$B160))/IFERROR(NETWORKDAYS($B160,'Q2 Setup'!$G$4),1),0)</f>
        <v>0</v>
      </c>
      <c r="P160" s="38" t="str">
        <f t="shared" ref="P160:P171" si="77">IFERROR(N160/O160,"")</f>
        <v/>
      </c>
    </row>
    <row r="161" spans="2:17" ht="18.75" customHeight="1" x14ac:dyDescent="0.2">
      <c r="B161" s="31">
        <v>46220</v>
      </c>
      <c r="C161" s="39" t="str">
        <f>'Q2 Setup'!$C$8</f>
        <v>Rep 2</v>
      </c>
      <c r="D161" s="33"/>
      <c r="E161" s="25"/>
      <c r="F161" s="40">
        <f t="shared" si="72"/>
        <v>0</v>
      </c>
      <c r="G161" s="40" t="str">
        <f t="shared" si="73"/>
        <v/>
      </c>
      <c r="H161" s="41" t="str">
        <f t="shared" si="74"/>
        <v/>
      </c>
      <c r="I161" s="36"/>
      <c r="J161" s="42">
        <f t="shared" si="75"/>
        <v>0</v>
      </c>
      <c r="K161" s="41" t="str">
        <f t="shared" si="76"/>
        <v/>
      </c>
      <c r="L161" s="25"/>
      <c r="M161" s="25"/>
      <c r="N161" s="26"/>
      <c r="O161" s="29">
        <f>IFERROR(('Q2 Setup'!$D$8-'Q2 Setup'!$E$8+SUMIFS($N$4:$N160,$C$4:$C160,'Q2 Setup'!$C$8)-SUMIFS($N$4:$N160,$C$4:$C160,'Q2 Setup'!$C$8,$B$4:$B160,"&lt;"&amp;$B161))/IFERROR(NETWORKDAYS($B161,'Q2 Setup'!$G$4),1),0)</f>
        <v>0</v>
      </c>
      <c r="P161" s="43" t="str">
        <f t="shared" si="77"/>
        <v/>
      </c>
    </row>
    <row r="162" spans="2:17" ht="18.75" customHeight="1" x14ac:dyDescent="0.2">
      <c r="B162" s="31">
        <v>46220</v>
      </c>
      <c r="C162" s="32" t="str">
        <f>'Q2 Setup'!$C$9</f>
        <v>Rep 3</v>
      </c>
      <c r="D162" s="33"/>
      <c r="E162" s="25"/>
      <c r="F162" s="34">
        <f t="shared" si="72"/>
        <v>0</v>
      </c>
      <c r="G162" s="34" t="str">
        <f t="shared" si="73"/>
        <v/>
      </c>
      <c r="H162" s="35" t="str">
        <f t="shared" si="74"/>
        <v/>
      </c>
      <c r="I162" s="36"/>
      <c r="J162" s="37">
        <f t="shared" si="75"/>
        <v>0</v>
      </c>
      <c r="K162" s="35" t="str">
        <f t="shared" si="76"/>
        <v/>
      </c>
      <c r="L162" s="25"/>
      <c r="M162" s="25"/>
      <c r="N162" s="26"/>
      <c r="O162" s="29">
        <f>IFERROR(('Q2 Setup'!$D$9-'Q2 Setup'!$E$9+SUMIFS($N$4:$N161,$C$4:$C161,'Q2 Setup'!$C$9)-SUMIFS($N$4:$N161,$C$4:$C161,'Q2 Setup'!$C$9,$B$4:$B161,"&lt;"&amp;$B162))/IFERROR(NETWORKDAYS($B162,'Q2 Setup'!$G$4),1),0)</f>
        <v>0</v>
      </c>
      <c r="P162" s="38" t="str">
        <f t="shared" si="77"/>
        <v/>
      </c>
    </row>
    <row r="163" spans="2:17" ht="18.75" customHeight="1" x14ac:dyDescent="0.2">
      <c r="B163" s="31">
        <v>46220</v>
      </c>
      <c r="C163" s="39" t="str">
        <f>'Q2 Setup'!$C$10</f>
        <v>Rep 4</v>
      </c>
      <c r="D163" s="33"/>
      <c r="E163" s="25"/>
      <c r="F163" s="40">
        <f t="shared" si="72"/>
        <v>0</v>
      </c>
      <c r="G163" s="40" t="str">
        <f t="shared" si="73"/>
        <v/>
      </c>
      <c r="H163" s="41" t="str">
        <f t="shared" si="74"/>
        <v/>
      </c>
      <c r="I163" s="36"/>
      <c r="J163" s="42">
        <f t="shared" si="75"/>
        <v>0</v>
      </c>
      <c r="K163" s="41" t="str">
        <f t="shared" si="76"/>
        <v/>
      </c>
      <c r="L163" s="25"/>
      <c r="M163" s="25"/>
      <c r="N163" s="26"/>
      <c r="O163" s="29">
        <f>IFERROR(('Q2 Setup'!$D$10-'Q2 Setup'!$E$10+SUMIFS($N$4:$N162,$C$4:$C162,'Q2 Setup'!$C$10)-SUMIFS($N$4:$N162,$C$4:$C162,'Q2 Setup'!$C$10,$B$4:$B162,"&lt;"&amp;$B163))/IFERROR(NETWORKDAYS($B163,'Q2 Setup'!$G$4),1),0)</f>
        <v>0</v>
      </c>
      <c r="P163" s="43" t="str">
        <f t="shared" si="77"/>
        <v/>
      </c>
    </row>
    <row r="164" spans="2:17" ht="18.75" customHeight="1" x14ac:dyDescent="0.2">
      <c r="B164" s="31">
        <v>46220</v>
      </c>
      <c r="C164" s="32" t="str">
        <f>'Q2 Setup'!$C$11</f>
        <v>Rep 5</v>
      </c>
      <c r="D164" s="33"/>
      <c r="E164" s="25"/>
      <c r="F164" s="34">
        <f t="shared" si="72"/>
        <v>0</v>
      </c>
      <c r="G164" s="34" t="str">
        <f t="shared" si="73"/>
        <v/>
      </c>
      <c r="H164" s="35" t="str">
        <f t="shared" si="74"/>
        <v/>
      </c>
      <c r="I164" s="36"/>
      <c r="J164" s="37">
        <f t="shared" si="75"/>
        <v>0</v>
      </c>
      <c r="K164" s="35" t="str">
        <f t="shared" si="76"/>
        <v/>
      </c>
      <c r="L164" s="25"/>
      <c r="M164" s="25"/>
      <c r="N164" s="26"/>
      <c r="O164" s="29">
        <f>IFERROR(('Q2 Setup'!$D$11-'Q2 Setup'!$E$11+SUMIFS($N$4:$N163,$C$4:$C163,'Q2 Setup'!$C$11)-SUMIFS($N$4:$N163,$C$4:$C163,'Q2 Setup'!$C$11,$B$4:$B163,"&lt;"&amp;$B164))/IFERROR(NETWORKDAYS($B164,'Q2 Setup'!$G$4),1),0)</f>
        <v>0</v>
      </c>
      <c r="P164" s="38" t="str">
        <f t="shared" si="77"/>
        <v/>
      </c>
    </row>
    <row r="165" spans="2:17" ht="18.75" customHeight="1" x14ac:dyDescent="0.2">
      <c r="B165" s="31">
        <v>46220</v>
      </c>
      <c r="C165" s="39" t="str">
        <f>'Q2 Setup'!$C$12</f>
        <v>Rep 6</v>
      </c>
      <c r="D165" s="33"/>
      <c r="E165" s="25"/>
      <c r="F165" s="40">
        <f t="shared" si="72"/>
        <v>0</v>
      </c>
      <c r="G165" s="40" t="str">
        <f t="shared" si="73"/>
        <v/>
      </c>
      <c r="H165" s="41" t="str">
        <f t="shared" si="74"/>
        <v/>
      </c>
      <c r="I165" s="36"/>
      <c r="J165" s="42">
        <f t="shared" si="75"/>
        <v>0</v>
      </c>
      <c r="K165" s="41" t="str">
        <f t="shared" si="76"/>
        <v/>
      </c>
      <c r="L165" s="25"/>
      <c r="M165" s="25"/>
      <c r="N165" s="26"/>
      <c r="O165" s="29">
        <f>IFERROR(('Q2 Setup'!$D$12-'Q2 Setup'!$E$12+SUMIFS($N$4:$N164,$C$4:$C164,'Q2 Setup'!$C$12)-SUMIFS($N$4:$N164,$C$4:$C164,'Q2 Setup'!$C$12,$B$4:$B164,"&lt;"&amp;$B165))/IFERROR(NETWORKDAYS($B165,'Q2 Setup'!$G$4),1),0)</f>
        <v>0</v>
      </c>
      <c r="P165" s="43" t="str">
        <f t="shared" si="77"/>
        <v/>
      </c>
    </row>
    <row r="166" spans="2:17" ht="18.75" customHeight="1" x14ac:dyDescent="0.2">
      <c r="B166" s="31">
        <v>46220</v>
      </c>
      <c r="C166" s="32" t="str">
        <f>'Q2 Setup'!$C$13</f>
        <v>Rep 7</v>
      </c>
      <c r="D166" s="33"/>
      <c r="E166" s="25"/>
      <c r="F166" s="34">
        <f t="shared" si="72"/>
        <v>0</v>
      </c>
      <c r="G166" s="34" t="str">
        <f t="shared" si="73"/>
        <v/>
      </c>
      <c r="H166" s="35" t="str">
        <f t="shared" si="74"/>
        <v/>
      </c>
      <c r="I166" s="36"/>
      <c r="J166" s="37">
        <f t="shared" si="75"/>
        <v>0</v>
      </c>
      <c r="K166" s="35" t="str">
        <f t="shared" si="76"/>
        <v/>
      </c>
      <c r="L166" s="25"/>
      <c r="M166" s="25"/>
      <c r="N166" s="26"/>
      <c r="O166" s="29">
        <f>IFERROR(('Q2 Setup'!$D$13-'Q2 Setup'!$E$13+SUMIFS($N$4:$N165,$C$4:$C165,'Q2 Setup'!$C$13)-SUMIFS($N$4:$N165,$C$4:$C165,'Q2 Setup'!$C$13,$B$4:$B165,"&lt;"&amp;$B166))/IFERROR(NETWORKDAYS($B166,'Q2 Setup'!$G$4),1),0)</f>
        <v>0</v>
      </c>
      <c r="P166" s="38" t="str">
        <f t="shared" si="77"/>
        <v/>
      </c>
    </row>
    <row r="167" spans="2:17" ht="18.75" customHeight="1" x14ac:dyDescent="0.2">
      <c r="B167" s="31">
        <v>46220</v>
      </c>
      <c r="C167" s="39" t="str">
        <f>'Q2 Setup'!$C$14</f>
        <v>Rep 8</v>
      </c>
      <c r="D167" s="33"/>
      <c r="E167" s="25"/>
      <c r="F167" s="40">
        <f t="shared" si="72"/>
        <v>0</v>
      </c>
      <c r="G167" s="40" t="str">
        <f t="shared" si="73"/>
        <v/>
      </c>
      <c r="H167" s="41" t="str">
        <f t="shared" si="74"/>
        <v/>
      </c>
      <c r="I167" s="36"/>
      <c r="J167" s="42">
        <f t="shared" si="75"/>
        <v>0</v>
      </c>
      <c r="K167" s="41" t="str">
        <f t="shared" si="76"/>
        <v/>
      </c>
      <c r="L167" s="25"/>
      <c r="M167" s="25"/>
      <c r="N167" s="26"/>
      <c r="O167" s="29">
        <f>IFERROR(('Q2 Setup'!$D$14-'Q2 Setup'!$E$14+SUMIFS($N$4:$N166,$C$4:$C166,'Q2 Setup'!$C$14)-SUMIFS($N$4:$N166,$C$4:$C166,'Q2 Setup'!$C$14,$B$4:$B166,"&lt;"&amp;$B167))/IFERROR(NETWORKDAYS($B167,'Q2 Setup'!$G$4),1),0)</f>
        <v>0</v>
      </c>
      <c r="P167" s="43" t="str">
        <f t="shared" si="77"/>
        <v/>
      </c>
    </row>
    <row r="168" spans="2:17" ht="18.75" customHeight="1" x14ac:dyDescent="0.2">
      <c r="B168" s="31">
        <v>46220</v>
      </c>
      <c r="C168" s="32" t="str">
        <f>'Q2 Setup'!$C$15</f>
        <v>Rep 9</v>
      </c>
      <c r="D168" s="33"/>
      <c r="E168" s="25"/>
      <c r="F168" s="34">
        <f t="shared" si="72"/>
        <v>0</v>
      </c>
      <c r="G168" s="34" t="str">
        <f t="shared" si="73"/>
        <v/>
      </c>
      <c r="H168" s="35" t="str">
        <f t="shared" si="74"/>
        <v/>
      </c>
      <c r="I168" s="36"/>
      <c r="J168" s="37">
        <f t="shared" si="75"/>
        <v>0</v>
      </c>
      <c r="K168" s="35" t="str">
        <f t="shared" si="76"/>
        <v/>
      </c>
      <c r="L168" s="25"/>
      <c r="M168" s="25"/>
      <c r="N168" s="26"/>
      <c r="O168" s="29">
        <f>IFERROR(('Q2 Setup'!$D$15-'Q2 Setup'!$E$15+SUMIFS($N$4:$N167,$C$4:$C167,'Q2 Setup'!$C$15)-SUMIFS($N$4:$N167,$C$4:$C167,'Q2 Setup'!$C$15,$B$4:$B167,"&lt;"&amp;$B168))/IFERROR(NETWORKDAYS($B168,'Q2 Setup'!$G$4),1),0)</f>
        <v>0</v>
      </c>
      <c r="P168" s="38" t="str">
        <f t="shared" si="77"/>
        <v/>
      </c>
    </row>
    <row r="169" spans="2:17" ht="18.75" customHeight="1" x14ac:dyDescent="0.2">
      <c r="B169" s="31">
        <v>46220</v>
      </c>
      <c r="C169" s="39" t="str">
        <f>'Q2 Setup'!$C$16</f>
        <v>Rep 10</v>
      </c>
      <c r="D169" s="33"/>
      <c r="E169" s="25"/>
      <c r="F169" s="40">
        <f t="shared" si="72"/>
        <v>0</v>
      </c>
      <c r="G169" s="40" t="str">
        <f t="shared" si="73"/>
        <v/>
      </c>
      <c r="H169" s="41" t="str">
        <f t="shared" si="74"/>
        <v/>
      </c>
      <c r="I169" s="36"/>
      <c r="J169" s="42">
        <f t="shared" si="75"/>
        <v>0</v>
      </c>
      <c r="K169" s="41" t="str">
        <f t="shared" si="76"/>
        <v/>
      </c>
      <c r="L169" s="25"/>
      <c r="M169" s="25"/>
      <c r="N169" s="26"/>
      <c r="O169" s="29">
        <f>IFERROR(('Q2 Setup'!$D$16-'Q2 Setup'!$E$16+SUMIFS($N$4:$N168,$C$4:$C168,'Q2 Setup'!$C$16)-SUMIFS($N$4:$N168,$C$4:$C168,'Q2 Setup'!$C$16,$B$4:$B168,"&lt;"&amp;$B169))/IFERROR(NETWORKDAYS($B169,'Q2 Setup'!$G$4),1),0)</f>
        <v>0</v>
      </c>
      <c r="P169" s="43" t="str">
        <f t="shared" si="77"/>
        <v/>
      </c>
    </row>
    <row r="170" spans="2:17" ht="18.75" customHeight="1" x14ac:dyDescent="0.2">
      <c r="B170" s="31">
        <v>46220</v>
      </c>
      <c r="C170" s="32">
        <f>'Q2 Setup'!$C$17</f>
        <v>0</v>
      </c>
      <c r="D170" s="33"/>
      <c r="E170" s="25"/>
      <c r="F170" s="34">
        <f t="shared" si="72"/>
        <v>0</v>
      </c>
      <c r="G170" s="34" t="str">
        <f t="shared" si="73"/>
        <v/>
      </c>
      <c r="H170" s="35" t="str">
        <f t="shared" si="74"/>
        <v/>
      </c>
      <c r="I170" s="36"/>
      <c r="J170" s="37">
        <f t="shared" si="75"/>
        <v>0</v>
      </c>
      <c r="K170" s="35" t="str">
        <f t="shared" si="76"/>
        <v/>
      </c>
      <c r="L170" s="25"/>
      <c r="M170" s="25"/>
      <c r="N170" s="26"/>
      <c r="O170" s="29">
        <f>IFERROR(('Q2 Setup'!$D$17-'Q2 Setup'!$E$17+SUMIFS($N$4:$N169,$C$4:$C169,'Q2 Setup'!$C$17)-SUMIFS($N$4:$N169,$C$4:$C169,'Q2 Setup'!$C$17,$B$4:$B169,"&lt;"&amp;$B170))/IFERROR(NETWORKDAYS($B170,'Q2 Setup'!$G$4),1),0)</f>
        <v>0</v>
      </c>
      <c r="P170" s="38" t="str">
        <f t="shared" si="77"/>
        <v/>
      </c>
    </row>
    <row r="171" spans="2:17" ht="18.75" customHeight="1" x14ac:dyDescent="0.2">
      <c r="B171" s="31">
        <v>46220</v>
      </c>
      <c r="C171" s="39">
        <f>'Q2 Setup'!$C$18</f>
        <v>0</v>
      </c>
      <c r="D171" s="33"/>
      <c r="E171" s="25"/>
      <c r="F171" s="40">
        <f t="shared" si="72"/>
        <v>0</v>
      </c>
      <c r="G171" s="40" t="str">
        <f t="shared" si="73"/>
        <v/>
      </c>
      <c r="H171" s="41" t="str">
        <f t="shared" si="74"/>
        <v/>
      </c>
      <c r="I171" s="36"/>
      <c r="J171" s="42">
        <f t="shared" si="75"/>
        <v>0</v>
      </c>
      <c r="K171" s="41" t="str">
        <f t="shared" si="76"/>
        <v/>
      </c>
      <c r="L171" s="25"/>
      <c r="M171" s="25"/>
      <c r="N171" s="26"/>
      <c r="O171" s="29">
        <f>IFERROR(('Q2 Setup'!$D$18-'Q2 Setup'!$E$18+SUMIFS($N$4:$N170,$C$4:$C170,'Q2 Setup'!$C$18)-SUMIFS($N$4:$N170,$C$4:$C170,'Q2 Setup'!$C$18,$B$4:$B170,"&lt;"&amp;$B171))/IFERROR(NETWORKDAYS($B171,'Q2 Setup'!$G$4),1),0)</f>
        <v>0</v>
      </c>
      <c r="P171" s="43" t="str">
        <f t="shared" si="77"/>
        <v/>
      </c>
    </row>
    <row r="172" spans="2:17" ht="4.5" customHeight="1" x14ac:dyDescent="0.2"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</row>
    <row r="173" spans="2:17" ht="18.75" customHeight="1" x14ac:dyDescent="0.2">
      <c r="B173" s="31">
        <v>46223</v>
      </c>
      <c r="C173" s="32" t="str">
        <f>'Q2 Setup'!$C$7</f>
        <v>Rep 1</v>
      </c>
      <c r="D173" s="33"/>
      <c r="E173" s="25"/>
      <c r="F173" s="34">
        <f t="shared" ref="F173:F184" si="78">IFERROR(D173*7.5,"")</f>
        <v>0</v>
      </c>
      <c r="G173" s="34" t="str">
        <f t="shared" ref="G173:G184" si="79">IFERROR(E173/D173,"")</f>
        <v/>
      </c>
      <c r="H173" s="35" t="str">
        <f t="shared" ref="H173:H184" si="80">IFERROR(E173/F173,"")</f>
        <v/>
      </c>
      <c r="I173" s="36"/>
      <c r="J173" s="37">
        <f t="shared" ref="J173:J184" si="81">IFERROR(D173*0.375/24,"")</f>
        <v>0</v>
      </c>
      <c r="K173" s="35" t="str">
        <f t="shared" ref="K173:K184" si="82">IFERROR(I173/J173,"")</f>
        <v/>
      </c>
      <c r="L173" s="25"/>
      <c r="M173" s="25"/>
      <c r="N173" s="26"/>
      <c r="O173" s="29">
        <f>IFERROR(('Q2 Setup'!$D$7-'Q2 Setup'!$E$7+SUMIFS($N$4:$N172,$C$4:$C172,'Q2 Setup'!$C$7)-SUMIFS($N$4:$N172,$C$4:$C172,'Q2 Setup'!$C$7,$B$4:$B172,"&lt;"&amp;$B173))/IFERROR(NETWORKDAYS($B173,'Q2 Setup'!$G$4),1),0)</f>
        <v>0</v>
      </c>
      <c r="P173" s="38" t="str">
        <f t="shared" ref="P173:P184" si="83">IFERROR(N173/O173,"")</f>
        <v/>
      </c>
    </row>
    <row r="174" spans="2:17" ht="18.75" customHeight="1" x14ac:dyDescent="0.2">
      <c r="B174" s="31">
        <v>46223</v>
      </c>
      <c r="C174" s="39" t="str">
        <f>'Q2 Setup'!$C$8</f>
        <v>Rep 2</v>
      </c>
      <c r="D174" s="33"/>
      <c r="E174" s="25"/>
      <c r="F174" s="40">
        <f t="shared" si="78"/>
        <v>0</v>
      </c>
      <c r="G174" s="40" t="str">
        <f t="shared" si="79"/>
        <v/>
      </c>
      <c r="H174" s="41" t="str">
        <f t="shared" si="80"/>
        <v/>
      </c>
      <c r="I174" s="36"/>
      <c r="J174" s="42">
        <f t="shared" si="81"/>
        <v>0</v>
      </c>
      <c r="K174" s="41" t="str">
        <f t="shared" si="82"/>
        <v/>
      </c>
      <c r="L174" s="25"/>
      <c r="M174" s="25"/>
      <c r="N174" s="26"/>
      <c r="O174" s="29">
        <f>IFERROR(('Q2 Setup'!$D$8-'Q2 Setup'!$E$8+SUMIFS($N$4:$N173,$C$4:$C173,'Q2 Setup'!$C$8)-SUMIFS($N$4:$N173,$C$4:$C173,'Q2 Setup'!$C$8,$B$4:$B173,"&lt;"&amp;$B174))/IFERROR(NETWORKDAYS($B174,'Q2 Setup'!$G$4),1),0)</f>
        <v>0</v>
      </c>
      <c r="P174" s="43" t="str">
        <f t="shared" si="83"/>
        <v/>
      </c>
    </row>
    <row r="175" spans="2:17" ht="18.75" customHeight="1" x14ac:dyDescent="0.2">
      <c r="B175" s="31">
        <v>46223</v>
      </c>
      <c r="C175" s="32" t="str">
        <f>'Q2 Setup'!$C$9</f>
        <v>Rep 3</v>
      </c>
      <c r="D175" s="33"/>
      <c r="E175" s="25"/>
      <c r="F175" s="34">
        <f t="shared" si="78"/>
        <v>0</v>
      </c>
      <c r="G175" s="34" t="str">
        <f t="shared" si="79"/>
        <v/>
      </c>
      <c r="H175" s="35" t="str">
        <f t="shared" si="80"/>
        <v/>
      </c>
      <c r="I175" s="36"/>
      <c r="J175" s="37">
        <f t="shared" si="81"/>
        <v>0</v>
      </c>
      <c r="K175" s="35" t="str">
        <f t="shared" si="82"/>
        <v/>
      </c>
      <c r="L175" s="25"/>
      <c r="M175" s="25"/>
      <c r="N175" s="26"/>
      <c r="O175" s="29">
        <f>IFERROR(('Q2 Setup'!$D$9-'Q2 Setup'!$E$9+SUMIFS($N$4:$N174,$C$4:$C174,'Q2 Setup'!$C$9)-SUMIFS($N$4:$N174,$C$4:$C174,'Q2 Setup'!$C$9,$B$4:$B174,"&lt;"&amp;$B175))/IFERROR(NETWORKDAYS($B175,'Q2 Setup'!$G$4),1),0)</f>
        <v>0</v>
      </c>
      <c r="P175" s="38" t="str">
        <f t="shared" si="83"/>
        <v/>
      </c>
    </row>
    <row r="176" spans="2:17" ht="18.75" customHeight="1" x14ac:dyDescent="0.2">
      <c r="B176" s="31">
        <v>46223</v>
      </c>
      <c r="C176" s="39" t="str">
        <f>'Q2 Setup'!$C$10</f>
        <v>Rep 4</v>
      </c>
      <c r="D176" s="33"/>
      <c r="E176" s="25"/>
      <c r="F176" s="40">
        <f t="shared" si="78"/>
        <v>0</v>
      </c>
      <c r="G176" s="40" t="str">
        <f t="shared" si="79"/>
        <v/>
      </c>
      <c r="H176" s="41" t="str">
        <f t="shared" si="80"/>
        <v/>
      </c>
      <c r="I176" s="36"/>
      <c r="J176" s="42">
        <f t="shared" si="81"/>
        <v>0</v>
      </c>
      <c r="K176" s="41" t="str">
        <f t="shared" si="82"/>
        <v/>
      </c>
      <c r="L176" s="25"/>
      <c r="M176" s="25"/>
      <c r="N176" s="26"/>
      <c r="O176" s="29">
        <f>IFERROR(('Q2 Setup'!$D$10-'Q2 Setup'!$E$10+SUMIFS($N$4:$N175,$C$4:$C175,'Q2 Setup'!$C$10)-SUMIFS($N$4:$N175,$C$4:$C175,'Q2 Setup'!$C$10,$B$4:$B175,"&lt;"&amp;$B176))/IFERROR(NETWORKDAYS($B176,'Q2 Setup'!$G$4),1),0)</f>
        <v>0</v>
      </c>
      <c r="P176" s="43" t="str">
        <f t="shared" si="83"/>
        <v/>
      </c>
    </row>
    <row r="177" spans="2:17" ht="18.75" customHeight="1" x14ac:dyDescent="0.2">
      <c r="B177" s="31">
        <v>46223</v>
      </c>
      <c r="C177" s="32" t="str">
        <f>'Q2 Setup'!$C$11</f>
        <v>Rep 5</v>
      </c>
      <c r="D177" s="33"/>
      <c r="E177" s="25"/>
      <c r="F177" s="34">
        <f t="shared" si="78"/>
        <v>0</v>
      </c>
      <c r="G177" s="34" t="str">
        <f t="shared" si="79"/>
        <v/>
      </c>
      <c r="H177" s="35" t="str">
        <f t="shared" si="80"/>
        <v/>
      </c>
      <c r="I177" s="36"/>
      <c r="J177" s="37">
        <f t="shared" si="81"/>
        <v>0</v>
      </c>
      <c r="K177" s="35" t="str">
        <f t="shared" si="82"/>
        <v/>
      </c>
      <c r="L177" s="25"/>
      <c r="M177" s="25"/>
      <c r="N177" s="26"/>
      <c r="O177" s="29">
        <f>IFERROR(('Q2 Setup'!$D$11-'Q2 Setup'!$E$11+SUMIFS($N$4:$N176,$C$4:$C176,'Q2 Setup'!$C$11)-SUMIFS($N$4:$N176,$C$4:$C176,'Q2 Setup'!$C$11,$B$4:$B176,"&lt;"&amp;$B177))/IFERROR(NETWORKDAYS($B177,'Q2 Setup'!$G$4),1),0)</f>
        <v>0</v>
      </c>
      <c r="P177" s="38" t="str">
        <f t="shared" si="83"/>
        <v/>
      </c>
    </row>
    <row r="178" spans="2:17" ht="18.75" customHeight="1" x14ac:dyDescent="0.2">
      <c r="B178" s="31">
        <v>46223</v>
      </c>
      <c r="C178" s="39" t="str">
        <f>'Q2 Setup'!$C$12</f>
        <v>Rep 6</v>
      </c>
      <c r="D178" s="33"/>
      <c r="E178" s="25"/>
      <c r="F178" s="40">
        <f t="shared" si="78"/>
        <v>0</v>
      </c>
      <c r="G178" s="40" t="str">
        <f t="shared" si="79"/>
        <v/>
      </c>
      <c r="H178" s="41" t="str">
        <f t="shared" si="80"/>
        <v/>
      </c>
      <c r="I178" s="36"/>
      <c r="J178" s="42">
        <f t="shared" si="81"/>
        <v>0</v>
      </c>
      <c r="K178" s="41" t="str">
        <f t="shared" si="82"/>
        <v/>
      </c>
      <c r="L178" s="25"/>
      <c r="M178" s="25"/>
      <c r="N178" s="26"/>
      <c r="O178" s="29">
        <f>IFERROR(('Q2 Setup'!$D$12-'Q2 Setup'!$E$12+SUMIFS($N$4:$N177,$C$4:$C177,'Q2 Setup'!$C$12)-SUMIFS($N$4:$N177,$C$4:$C177,'Q2 Setup'!$C$12,$B$4:$B177,"&lt;"&amp;$B178))/IFERROR(NETWORKDAYS($B178,'Q2 Setup'!$G$4),1),0)</f>
        <v>0</v>
      </c>
      <c r="P178" s="43" t="str">
        <f t="shared" si="83"/>
        <v/>
      </c>
    </row>
    <row r="179" spans="2:17" ht="18.75" customHeight="1" x14ac:dyDescent="0.2">
      <c r="B179" s="31">
        <v>46223</v>
      </c>
      <c r="C179" s="32" t="str">
        <f>'Q2 Setup'!$C$13</f>
        <v>Rep 7</v>
      </c>
      <c r="D179" s="33"/>
      <c r="E179" s="25"/>
      <c r="F179" s="34">
        <f t="shared" si="78"/>
        <v>0</v>
      </c>
      <c r="G179" s="34" t="str">
        <f t="shared" si="79"/>
        <v/>
      </c>
      <c r="H179" s="35" t="str">
        <f t="shared" si="80"/>
        <v/>
      </c>
      <c r="I179" s="36"/>
      <c r="J179" s="37">
        <f t="shared" si="81"/>
        <v>0</v>
      </c>
      <c r="K179" s="35" t="str">
        <f t="shared" si="82"/>
        <v/>
      </c>
      <c r="L179" s="25"/>
      <c r="M179" s="25"/>
      <c r="N179" s="26"/>
      <c r="O179" s="29">
        <f>IFERROR(('Q2 Setup'!$D$13-'Q2 Setup'!$E$13+SUMIFS($N$4:$N178,$C$4:$C178,'Q2 Setup'!$C$13)-SUMIFS($N$4:$N178,$C$4:$C178,'Q2 Setup'!$C$13,$B$4:$B178,"&lt;"&amp;$B179))/IFERROR(NETWORKDAYS($B179,'Q2 Setup'!$G$4),1),0)</f>
        <v>0</v>
      </c>
      <c r="P179" s="38" t="str">
        <f t="shared" si="83"/>
        <v/>
      </c>
    </row>
    <row r="180" spans="2:17" ht="18.75" customHeight="1" x14ac:dyDescent="0.2">
      <c r="B180" s="31">
        <v>46223</v>
      </c>
      <c r="C180" s="39" t="str">
        <f>'Q2 Setup'!$C$14</f>
        <v>Rep 8</v>
      </c>
      <c r="D180" s="33"/>
      <c r="E180" s="25"/>
      <c r="F180" s="40">
        <f t="shared" si="78"/>
        <v>0</v>
      </c>
      <c r="G180" s="40" t="str">
        <f t="shared" si="79"/>
        <v/>
      </c>
      <c r="H180" s="41" t="str">
        <f t="shared" si="80"/>
        <v/>
      </c>
      <c r="I180" s="36"/>
      <c r="J180" s="42">
        <f t="shared" si="81"/>
        <v>0</v>
      </c>
      <c r="K180" s="41" t="str">
        <f t="shared" si="82"/>
        <v/>
      </c>
      <c r="L180" s="25"/>
      <c r="M180" s="25"/>
      <c r="N180" s="26"/>
      <c r="O180" s="29">
        <f>IFERROR(('Q2 Setup'!$D$14-'Q2 Setup'!$E$14+SUMIFS($N$4:$N179,$C$4:$C179,'Q2 Setup'!$C$14)-SUMIFS($N$4:$N179,$C$4:$C179,'Q2 Setup'!$C$14,$B$4:$B179,"&lt;"&amp;$B180))/IFERROR(NETWORKDAYS($B180,'Q2 Setup'!$G$4),1),0)</f>
        <v>0</v>
      </c>
      <c r="P180" s="43" t="str">
        <f t="shared" si="83"/>
        <v/>
      </c>
    </row>
    <row r="181" spans="2:17" ht="18.75" customHeight="1" x14ac:dyDescent="0.2">
      <c r="B181" s="31">
        <v>46223</v>
      </c>
      <c r="C181" s="32" t="str">
        <f>'Q2 Setup'!$C$15</f>
        <v>Rep 9</v>
      </c>
      <c r="D181" s="33"/>
      <c r="E181" s="25"/>
      <c r="F181" s="34">
        <f t="shared" si="78"/>
        <v>0</v>
      </c>
      <c r="G181" s="34" t="str">
        <f t="shared" si="79"/>
        <v/>
      </c>
      <c r="H181" s="35" t="str">
        <f t="shared" si="80"/>
        <v/>
      </c>
      <c r="I181" s="36"/>
      <c r="J181" s="37">
        <f t="shared" si="81"/>
        <v>0</v>
      </c>
      <c r="K181" s="35" t="str">
        <f t="shared" si="82"/>
        <v/>
      </c>
      <c r="L181" s="25"/>
      <c r="M181" s="25"/>
      <c r="N181" s="26"/>
      <c r="O181" s="29">
        <f>IFERROR(('Q2 Setup'!$D$15-'Q2 Setup'!$E$15+SUMIFS($N$4:$N180,$C$4:$C180,'Q2 Setup'!$C$15)-SUMIFS($N$4:$N180,$C$4:$C180,'Q2 Setup'!$C$15,$B$4:$B180,"&lt;"&amp;$B181))/IFERROR(NETWORKDAYS($B181,'Q2 Setup'!$G$4),1),0)</f>
        <v>0</v>
      </c>
      <c r="P181" s="38" t="str">
        <f t="shared" si="83"/>
        <v/>
      </c>
    </row>
    <row r="182" spans="2:17" ht="18.75" customHeight="1" x14ac:dyDescent="0.2">
      <c r="B182" s="31">
        <v>46223</v>
      </c>
      <c r="C182" s="39" t="str">
        <f>'Q2 Setup'!$C$16</f>
        <v>Rep 10</v>
      </c>
      <c r="D182" s="33"/>
      <c r="E182" s="25"/>
      <c r="F182" s="40">
        <f t="shared" si="78"/>
        <v>0</v>
      </c>
      <c r="G182" s="40" t="str">
        <f t="shared" si="79"/>
        <v/>
      </c>
      <c r="H182" s="41" t="str">
        <f t="shared" si="80"/>
        <v/>
      </c>
      <c r="I182" s="36"/>
      <c r="J182" s="42">
        <f t="shared" si="81"/>
        <v>0</v>
      </c>
      <c r="K182" s="41" t="str">
        <f t="shared" si="82"/>
        <v/>
      </c>
      <c r="L182" s="25"/>
      <c r="M182" s="25"/>
      <c r="N182" s="26"/>
      <c r="O182" s="29">
        <f>IFERROR(('Q2 Setup'!$D$16-'Q2 Setup'!$E$16+SUMIFS($N$4:$N181,$C$4:$C181,'Q2 Setup'!$C$16)-SUMIFS($N$4:$N181,$C$4:$C181,'Q2 Setup'!$C$16,$B$4:$B181,"&lt;"&amp;$B182))/IFERROR(NETWORKDAYS($B182,'Q2 Setup'!$G$4),1),0)</f>
        <v>0</v>
      </c>
      <c r="P182" s="43" t="str">
        <f t="shared" si="83"/>
        <v/>
      </c>
    </row>
    <row r="183" spans="2:17" ht="18.75" customHeight="1" x14ac:dyDescent="0.2">
      <c r="B183" s="31">
        <v>46223</v>
      </c>
      <c r="C183" s="32">
        <f>'Q2 Setup'!$C$17</f>
        <v>0</v>
      </c>
      <c r="D183" s="33"/>
      <c r="E183" s="25"/>
      <c r="F183" s="34">
        <f t="shared" si="78"/>
        <v>0</v>
      </c>
      <c r="G183" s="34" t="str">
        <f t="shared" si="79"/>
        <v/>
      </c>
      <c r="H183" s="35" t="str">
        <f t="shared" si="80"/>
        <v/>
      </c>
      <c r="I183" s="36"/>
      <c r="J183" s="37">
        <f t="shared" si="81"/>
        <v>0</v>
      </c>
      <c r="K183" s="35" t="str">
        <f t="shared" si="82"/>
        <v/>
      </c>
      <c r="L183" s="25"/>
      <c r="M183" s="25"/>
      <c r="N183" s="26"/>
      <c r="O183" s="29">
        <f>IFERROR(('Q2 Setup'!$D$17-'Q2 Setup'!$E$17+SUMIFS($N$4:$N182,$C$4:$C182,'Q2 Setup'!$C$17)-SUMIFS($N$4:$N182,$C$4:$C182,'Q2 Setup'!$C$17,$B$4:$B182,"&lt;"&amp;$B183))/IFERROR(NETWORKDAYS($B183,'Q2 Setup'!$G$4),1),0)</f>
        <v>0</v>
      </c>
      <c r="P183" s="38" t="str">
        <f t="shared" si="83"/>
        <v/>
      </c>
    </row>
    <row r="184" spans="2:17" ht="18.75" customHeight="1" x14ac:dyDescent="0.2">
      <c r="B184" s="31">
        <v>46223</v>
      </c>
      <c r="C184" s="39">
        <f>'Q2 Setup'!$C$18</f>
        <v>0</v>
      </c>
      <c r="D184" s="33"/>
      <c r="E184" s="25"/>
      <c r="F184" s="40">
        <f t="shared" si="78"/>
        <v>0</v>
      </c>
      <c r="G184" s="40" t="str">
        <f t="shared" si="79"/>
        <v/>
      </c>
      <c r="H184" s="41" t="str">
        <f t="shared" si="80"/>
        <v/>
      </c>
      <c r="I184" s="36"/>
      <c r="J184" s="42">
        <f t="shared" si="81"/>
        <v>0</v>
      </c>
      <c r="K184" s="41" t="str">
        <f t="shared" si="82"/>
        <v/>
      </c>
      <c r="L184" s="25"/>
      <c r="M184" s="25"/>
      <c r="N184" s="26"/>
      <c r="O184" s="29">
        <f>IFERROR(('Q2 Setup'!$D$18-'Q2 Setup'!$E$18+SUMIFS($N$4:$N183,$C$4:$C183,'Q2 Setup'!$C$18)-SUMIFS($N$4:$N183,$C$4:$C183,'Q2 Setup'!$C$18,$B$4:$B183,"&lt;"&amp;$B184))/IFERROR(NETWORKDAYS($B184,'Q2 Setup'!$G$4),1),0)</f>
        <v>0</v>
      </c>
      <c r="P184" s="43" t="str">
        <f t="shared" si="83"/>
        <v/>
      </c>
    </row>
    <row r="185" spans="2:17" ht="4.5" customHeight="1" x14ac:dyDescent="0.2"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</row>
    <row r="186" spans="2:17" ht="18.75" customHeight="1" x14ac:dyDescent="0.2">
      <c r="B186" s="31">
        <v>46224</v>
      </c>
      <c r="C186" s="32" t="str">
        <f>'Q2 Setup'!$C$7</f>
        <v>Rep 1</v>
      </c>
      <c r="D186" s="33"/>
      <c r="E186" s="25"/>
      <c r="F186" s="34">
        <f t="shared" ref="F186:F197" si="84">IFERROR(D186*7.5,"")</f>
        <v>0</v>
      </c>
      <c r="G186" s="34" t="str">
        <f t="shared" ref="G186:G197" si="85">IFERROR(E186/D186,"")</f>
        <v/>
      </c>
      <c r="H186" s="35" t="str">
        <f t="shared" ref="H186:H197" si="86">IFERROR(E186/F186,"")</f>
        <v/>
      </c>
      <c r="I186" s="36"/>
      <c r="J186" s="37">
        <f t="shared" ref="J186:J197" si="87">IFERROR(D186*0.375/24,"")</f>
        <v>0</v>
      </c>
      <c r="K186" s="35" t="str">
        <f t="shared" ref="K186:K197" si="88">IFERROR(I186/J186,"")</f>
        <v/>
      </c>
      <c r="L186" s="25"/>
      <c r="M186" s="25"/>
      <c r="N186" s="26"/>
      <c r="O186" s="29">
        <f>IFERROR(('Q2 Setup'!$D$7-'Q2 Setup'!$E$7+SUMIFS($N$4:$N185,$C$4:$C185,'Q2 Setup'!$C$7)-SUMIFS($N$4:$N185,$C$4:$C185,'Q2 Setup'!$C$7,$B$4:$B185,"&lt;"&amp;$B186))/IFERROR(NETWORKDAYS($B186,'Q2 Setup'!$G$4),1),0)</f>
        <v>0</v>
      </c>
      <c r="P186" s="38" t="str">
        <f t="shared" ref="P186:P197" si="89">IFERROR(N186/O186,"")</f>
        <v/>
      </c>
    </row>
    <row r="187" spans="2:17" ht="18.75" customHeight="1" x14ac:dyDescent="0.2">
      <c r="B187" s="31">
        <v>46224</v>
      </c>
      <c r="C187" s="39" t="str">
        <f>'Q2 Setup'!$C$8</f>
        <v>Rep 2</v>
      </c>
      <c r="D187" s="33"/>
      <c r="E187" s="25"/>
      <c r="F187" s="40">
        <f t="shared" si="84"/>
        <v>0</v>
      </c>
      <c r="G187" s="40" t="str">
        <f t="shared" si="85"/>
        <v/>
      </c>
      <c r="H187" s="41" t="str">
        <f t="shared" si="86"/>
        <v/>
      </c>
      <c r="I187" s="36"/>
      <c r="J187" s="42">
        <f t="shared" si="87"/>
        <v>0</v>
      </c>
      <c r="K187" s="41" t="str">
        <f t="shared" si="88"/>
        <v/>
      </c>
      <c r="L187" s="25"/>
      <c r="M187" s="25"/>
      <c r="N187" s="26"/>
      <c r="O187" s="29">
        <f>IFERROR(('Q2 Setup'!$D$8-'Q2 Setup'!$E$8+SUMIFS($N$4:$N186,$C$4:$C186,'Q2 Setup'!$C$8)-SUMIFS($N$4:$N186,$C$4:$C186,'Q2 Setup'!$C$8,$B$4:$B186,"&lt;"&amp;$B187))/IFERROR(NETWORKDAYS($B187,'Q2 Setup'!$G$4),1),0)</f>
        <v>0</v>
      </c>
      <c r="P187" s="43" t="str">
        <f t="shared" si="89"/>
        <v/>
      </c>
    </row>
    <row r="188" spans="2:17" ht="18.75" customHeight="1" x14ac:dyDescent="0.2">
      <c r="B188" s="31">
        <v>46224</v>
      </c>
      <c r="C188" s="32" t="str">
        <f>'Q2 Setup'!$C$9</f>
        <v>Rep 3</v>
      </c>
      <c r="D188" s="33"/>
      <c r="E188" s="25"/>
      <c r="F188" s="34">
        <f t="shared" si="84"/>
        <v>0</v>
      </c>
      <c r="G188" s="34" t="str">
        <f t="shared" si="85"/>
        <v/>
      </c>
      <c r="H188" s="35" t="str">
        <f t="shared" si="86"/>
        <v/>
      </c>
      <c r="I188" s="36"/>
      <c r="J188" s="37">
        <f t="shared" si="87"/>
        <v>0</v>
      </c>
      <c r="K188" s="35" t="str">
        <f t="shared" si="88"/>
        <v/>
      </c>
      <c r="L188" s="25"/>
      <c r="M188" s="25"/>
      <c r="N188" s="26"/>
      <c r="O188" s="29">
        <f>IFERROR(('Q2 Setup'!$D$9-'Q2 Setup'!$E$9+SUMIFS($N$4:$N187,$C$4:$C187,'Q2 Setup'!$C$9)-SUMIFS($N$4:$N187,$C$4:$C187,'Q2 Setup'!$C$9,$B$4:$B187,"&lt;"&amp;$B188))/IFERROR(NETWORKDAYS($B188,'Q2 Setup'!$G$4),1),0)</f>
        <v>0</v>
      </c>
      <c r="P188" s="38" t="str">
        <f t="shared" si="89"/>
        <v/>
      </c>
    </row>
    <row r="189" spans="2:17" ht="18.75" customHeight="1" x14ac:dyDescent="0.2">
      <c r="B189" s="31">
        <v>46224</v>
      </c>
      <c r="C189" s="39" t="str">
        <f>'Q2 Setup'!$C$10</f>
        <v>Rep 4</v>
      </c>
      <c r="D189" s="33"/>
      <c r="E189" s="25"/>
      <c r="F189" s="40">
        <f t="shared" si="84"/>
        <v>0</v>
      </c>
      <c r="G189" s="40" t="str">
        <f t="shared" si="85"/>
        <v/>
      </c>
      <c r="H189" s="41" t="str">
        <f t="shared" si="86"/>
        <v/>
      </c>
      <c r="I189" s="36"/>
      <c r="J189" s="42">
        <f t="shared" si="87"/>
        <v>0</v>
      </c>
      <c r="K189" s="41" t="str">
        <f t="shared" si="88"/>
        <v/>
      </c>
      <c r="L189" s="25"/>
      <c r="M189" s="25"/>
      <c r="N189" s="26"/>
      <c r="O189" s="29">
        <f>IFERROR(('Q2 Setup'!$D$10-'Q2 Setup'!$E$10+SUMIFS($N$4:$N188,$C$4:$C188,'Q2 Setup'!$C$10)-SUMIFS($N$4:$N188,$C$4:$C188,'Q2 Setup'!$C$10,$B$4:$B188,"&lt;"&amp;$B189))/IFERROR(NETWORKDAYS($B189,'Q2 Setup'!$G$4),1),0)</f>
        <v>0</v>
      </c>
      <c r="P189" s="43" t="str">
        <f t="shared" si="89"/>
        <v/>
      </c>
    </row>
    <row r="190" spans="2:17" ht="18.75" customHeight="1" x14ac:dyDescent="0.2">
      <c r="B190" s="31">
        <v>46224</v>
      </c>
      <c r="C190" s="32" t="str">
        <f>'Q2 Setup'!$C$11</f>
        <v>Rep 5</v>
      </c>
      <c r="D190" s="33"/>
      <c r="E190" s="25"/>
      <c r="F190" s="34">
        <f t="shared" si="84"/>
        <v>0</v>
      </c>
      <c r="G190" s="34" t="str">
        <f t="shared" si="85"/>
        <v/>
      </c>
      <c r="H190" s="35" t="str">
        <f t="shared" si="86"/>
        <v/>
      </c>
      <c r="I190" s="36"/>
      <c r="J190" s="37">
        <f t="shared" si="87"/>
        <v>0</v>
      </c>
      <c r="K190" s="35" t="str">
        <f t="shared" si="88"/>
        <v/>
      </c>
      <c r="L190" s="25"/>
      <c r="M190" s="25"/>
      <c r="N190" s="26"/>
      <c r="O190" s="29">
        <f>IFERROR(('Q2 Setup'!$D$11-'Q2 Setup'!$E$11+SUMIFS($N$4:$N189,$C$4:$C189,'Q2 Setup'!$C$11)-SUMIFS($N$4:$N189,$C$4:$C189,'Q2 Setup'!$C$11,$B$4:$B189,"&lt;"&amp;$B190))/IFERROR(NETWORKDAYS($B190,'Q2 Setup'!$G$4),1),0)</f>
        <v>0</v>
      </c>
      <c r="P190" s="38" t="str">
        <f t="shared" si="89"/>
        <v/>
      </c>
    </row>
    <row r="191" spans="2:17" ht="18.75" customHeight="1" x14ac:dyDescent="0.2">
      <c r="B191" s="31">
        <v>46224</v>
      </c>
      <c r="C191" s="39" t="str">
        <f>'Q2 Setup'!$C$12</f>
        <v>Rep 6</v>
      </c>
      <c r="D191" s="33"/>
      <c r="E191" s="25"/>
      <c r="F191" s="40">
        <f t="shared" si="84"/>
        <v>0</v>
      </c>
      <c r="G191" s="40" t="str">
        <f t="shared" si="85"/>
        <v/>
      </c>
      <c r="H191" s="41" t="str">
        <f t="shared" si="86"/>
        <v/>
      </c>
      <c r="I191" s="36"/>
      <c r="J191" s="42">
        <f t="shared" si="87"/>
        <v>0</v>
      </c>
      <c r="K191" s="41" t="str">
        <f t="shared" si="88"/>
        <v/>
      </c>
      <c r="L191" s="25"/>
      <c r="M191" s="25"/>
      <c r="N191" s="26"/>
      <c r="O191" s="29">
        <f>IFERROR(('Q2 Setup'!$D$12-'Q2 Setup'!$E$12+SUMIFS($N$4:$N190,$C$4:$C190,'Q2 Setup'!$C$12)-SUMIFS($N$4:$N190,$C$4:$C190,'Q2 Setup'!$C$12,$B$4:$B190,"&lt;"&amp;$B191))/IFERROR(NETWORKDAYS($B191,'Q2 Setup'!$G$4),1),0)</f>
        <v>0</v>
      </c>
      <c r="P191" s="43" t="str">
        <f t="shared" si="89"/>
        <v/>
      </c>
    </row>
    <row r="192" spans="2:17" ht="18.75" customHeight="1" x14ac:dyDescent="0.2">
      <c r="B192" s="31">
        <v>46224</v>
      </c>
      <c r="C192" s="32" t="str">
        <f>'Q2 Setup'!$C$13</f>
        <v>Rep 7</v>
      </c>
      <c r="D192" s="33"/>
      <c r="E192" s="25"/>
      <c r="F192" s="34">
        <f t="shared" si="84"/>
        <v>0</v>
      </c>
      <c r="G192" s="34" t="str">
        <f t="shared" si="85"/>
        <v/>
      </c>
      <c r="H192" s="35" t="str">
        <f t="shared" si="86"/>
        <v/>
      </c>
      <c r="I192" s="36"/>
      <c r="J192" s="37">
        <f t="shared" si="87"/>
        <v>0</v>
      </c>
      <c r="K192" s="35" t="str">
        <f t="shared" si="88"/>
        <v/>
      </c>
      <c r="L192" s="25"/>
      <c r="M192" s="25"/>
      <c r="N192" s="26"/>
      <c r="O192" s="29">
        <f>IFERROR(('Q2 Setup'!$D$13-'Q2 Setup'!$E$13+SUMIFS($N$4:$N191,$C$4:$C191,'Q2 Setup'!$C$13)-SUMIFS($N$4:$N191,$C$4:$C191,'Q2 Setup'!$C$13,$B$4:$B191,"&lt;"&amp;$B192))/IFERROR(NETWORKDAYS($B192,'Q2 Setup'!$G$4),1),0)</f>
        <v>0</v>
      </c>
      <c r="P192" s="38" t="str">
        <f t="shared" si="89"/>
        <v/>
      </c>
    </row>
    <row r="193" spans="2:17" ht="18.75" customHeight="1" x14ac:dyDescent="0.2">
      <c r="B193" s="31">
        <v>46224</v>
      </c>
      <c r="C193" s="39" t="str">
        <f>'Q2 Setup'!$C$14</f>
        <v>Rep 8</v>
      </c>
      <c r="D193" s="33"/>
      <c r="E193" s="25"/>
      <c r="F193" s="40">
        <f t="shared" si="84"/>
        <v>0</v>
      </c>
      <c r="G193" s="40" t="str">
        <f t="shared" si="85"/>
        <v/>
      </c>
      <c r="H193" s="41" t="str">
        <f t="shared" si="86"/>
        <v/>
      </c>
      <c r="I193" s="36"/>
      <c r="J193" s="42">
        <f t="shared" si="87"/>
        <v>0</v>
      </c>
      <c r="K193" s="41" t="str">
        <f t="shared" si="88"/>
        <v/>
      </c>
      <c r="L193" s="25"/>
      <c r="M193" s="25"/>
      <c r="N193" s="26"/>
      <c r="O193" s="29">
        <f>IFERROR(('Q2 Setup'!$D$14-'Q2 Setup'!$E$14+SUMIFS($N$4:$N192,$C$4:$C192,'Q2 Setup'!$C$14)-SUMIFS($N$4:$N192,$C$4:$C192,'Q2 Setup'!$C$14,$B$4:$B192,"&lt;"&amp;$B193))/IFERROR(NETWORKDAYS($B193,'Q2 Setup'!$G$4),1),0)</f>
        <v>0</v>
      </c>
      <c r="P193" s="43" t="str">
        <f t="shared" si="89"/>
        <v/>
      </c>
    </row>
    <row r="194" spans="2:17" ht="18.75" customHeight="1" x14ac:dyDescent="0.2">
      <c r="B194" s="31">
        <v>46224</v>
      </c>
      <c r="C194" s="32" t="str">
        <f>'Q2 Setup'!$C$15</f>
        <v>Rep 9</v>
      </c>
      <c r="D194" s="33"/>
      <c r="E194" s="25"/>
      <c r="F194" s="34">
        <f t="shared" si="84"/>
        <v>0</v>
      </c>
      <c r="G194" s="34" t="str">
        <f t="shared" si="85"/>
        <v/>
      </c>
      <c r="H194" s="35" t="str">
        <f t="shared" si="86"/>
        <v/>
      </c>
      <c r="I194" s="36"/>
      <c r="J194" s="37">
        <f t="shared" si="87"/>
        <v>0</v>
      </c>
      <c r="K194" s="35" t="str">
        <f t="shared" si="88"/>
        <v/>
      </c>
      <c r="L194" s="25"/>
      <c r="M194" s="25"/>
      <c r="N194" s="26"/>
      <c r="O194" s="29">
        <f>IFERROR(('Q2 Setup'!$D$15-'Q2 Setup'!$E$15+SUMIFS($N$4:$N193,$C$4:$C193,'Q2 Setup'!$C$15)-SUMIFS($N$4:$N193,$C$4:$C193,'Q2 Setup'!$C$15,$B$4:$B193,"&lt;"&amp;$B194))/IFERROR(NETWORKDAYS($B194,'Q2 Setup'!$G$4),1),0)</f>
        <v>0</v>
      </c>
      <c r="P194" s="38" t="str">
        <f t="shared" si="89"/>
        <v/>
      </c>
    </row>
    <row r="195" spans="2:17" ht="18.75" customHeight="1" x14ac:dyDescent="0.2">
      <c r="B195" s="31">
        <v>46224</v>
      </c>
      <c r="C195" s="39" t="str">
        <f>'Q2 Setup'!$C$16</f>
        <v>Rep 10</v>
      </c>
      <c r="D195" s="33"/>
      <c r="E195" s="25"/>
      <c r="F195" s="40">
        <f t="shared" si="84"/>
        <v>0</v>
      </c>
      <c r="G195" s="40" t="str">
        <f t="shared" si="85"/>
        <v/>
      </c>
      <c r="H195" s="41" t="str">
        <f t="shared" si="86"/>
        <v/>
      </c>
      <c r="I195" s="36"/>
      <c r="J195" s="42">
        <f t="shared" si="87"/>
        <v>0</v>
      </c>
      <c r="K195" s="41" t="str">
        <f t="shared" si="88"/>
        <v/>
      </c>
      <c r="L195" s="25"/>
      <c r="M195" s="25"/>
      <c r="N195" s="26"/>
      <c r="O195" s="29">
        <f>IFERROR(('Q2 Setup'!$D$16-'Q2 Setup'!$E$16+SUMIFS($N$4:$N194,$C$4:$C194,'Q2 Setup'!$C$16)-SUMIFS($N$4:$N194,$C$4:$C194,'Q2 Setup'!$C$16,$B$4:$B194,"&lt;"&amp;$B195))/IFERROR(NETWORKDAYS($B195,'Q2 Setup'!$G$4),1),0)</f>
        <v>0</v>
      </c>
      <c r="P195" s="43" t="str">
        <f t="shared" si="89"/>
        <v/>
      </c>
    </row>
    <row r="196" spans="2:17" ht="18.75" customHeight="1" x14ac:dyDescent="0.2">
      <c r="B196" s="31">
        <v>46224</v>
      </c>
      <c r="C196" s="32">
        <f>'Q2 Setup'!$C$17</f>
        <v>0</v>
      </c>
      <c r="D196" s="33"/>
      <c r="E196" s="25"/>
      <c r="F196" s="34">
        <f t="shared" si="84"/>
        <v>0</v>
      </c>
      <c r="G196" s="34" t="str">
        <f t="shared" si="85"/>
        <v/>
      </c>
      <c r="H196" s="35" t="str">
        <f t="shared" si="86"/>
        <v/>
      </c>
      <c r="I196" s="36"/>
      <c r="J196" s="37">
        <f t="shared" si="87"/>
        <v>0</v>
      </c>
      <c r="K196" s="35" t="str">
        <f t="shared" si="88"/>
        <v/>
      </c>
      <c r="L196" s="25"/>
      <c r="M196" s="25"/>
      <c r="N196" s="26"/>
      <c r="O196" s="29">
        <f>IFERROR(('Q2 Setup'!$D$17-'Q2 Setup'!$E$17+SUMIFS($N$4:$N195,$C$4:$C195,'Q2 Setup'!$C$17)-SUMIFS($N$4:$N195,$C$4:$C195,'Q2 Setup'!$C$17,$B$4:$B195,"&lt;"&amp;$B196))/IFERROR(NETWORKDAYS($B196,'Q2 Setup'!$G$4),1),0)</f>
        <v>0</v>
      </c>
      <c r="P196" s="38" t="str">
        <f t="shared" si="89"/>
        <v/>
      </c>
    </row>
    <row r="197" spans="2:17" ht="18.75" customHeight="1" x14ac:dyDescent="0.2">
      <c r="B197" s="31">
        <v>46224</v>
      </c>
      <c r="C197" s="39">
        <f>'Q2 Setup'!$C$18</f>
        <v>0</v>
      </c>
      <c r="D197" s="33"/>
      <c r="E197" s="25"/>
      <c r="F197" s="40">
        <f t="shared" si="84"/>
        <v>0</v>
      </c>
      <c r="G197" s="40" t="str">
        <f t="shared" si="85"/>
        <v/>
      </c>
      <c r="H197" s="41" t="str">
        <f t="shared" si="86"/>
        <v/>
      </c>
      <c r="I197" s="36"/>
      <c r="J197" s="42">
        <f t="shared" si="87"/>
        <v>0</v>
      </c>
      <c r="K197" s="41" t="str">
        <f t="shared" si="88"/>
        <v/>
      </c>
      <c r="L197" s="25"/>
      <c r="M197" s="25"/>
      <c r="N197" s="26"/>
      <c r="O197" s="29">
        <f>IFERROR(('Q2 Setup'!$D$18-'Q2 Setup'!$E$18+SUMIFS($N$4:$N196,$C$4:$C196,'Q2 Setup'!$C$18)-SUMIFS($N$4:$N196,$C$4:$C196,'Q2 Setup'!$C$18,$B$4:$B196,"&lt;"&amp;$B197))/IFERROR(NETWORKDAYS($B197,'Q2 Setup'!$G$4),1),0)</f>
        <v>0</v>
      </c>
      <c r="P197" s="43" t="str">
        <f t="shared" si="89"/>
        <v/>
      </c>
    </row>
    <row r="198" spans="2:17" ht="4.5" customHeight="1" x14ac:dyDescent="0.2"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</row>
    <row r="199" spans="2:17" ht="18.75" customHeight="1" x14ac:dyDescent="0.2">
      <c r="B199" s="31">
        <v>46225</v>
      </c>
      <c r="C199" s="32" t="str">
        <f>'Q2 Setup'!$C$7</f>
        <v>Rep 1</v>
      </c>
      <c r="D199" s="33"/>
      <c r="E199" s="25"/>
      <c r="F199" s="34">
        <f t="shared" ref="F199:F210" si="90">IFERROR(D199*7.5,"")</f>
        <v>0</v>
      </c>
      <c r="G199" s="34" t="str">
        <f t="shared" ref="G199:G210" si="91">IFERROR(E199/D199,"")</f>
        <v/>
      </c>
      <c r="H199" s="35" t="str">
        <f t="shared" ref="H199:H210" si="92">IFERROR(E199/F199,"")</f>
        <v/>
      </c>
      <c r="I199" s="36"/>
      <c r="J199" s="37">
        <f t="shared" ref="J199:J210" si="93">IFERROR(D199*0.375/24,"")</f>
        <v>0</v>
      </c>
      <c r="K199" s="35" t="str">
        <f t="shared" ref="K199:K210" si="94">IFERROR(I199/J199,"")</f>
        <v/>
      </c>
      <c r="L199" s="25"/>
      <c r="M199" s="25"/>
      <c r="N199" s="26"/>
      <c r="O199" s="29">
        <f>IFERROR(('Q2 Setup'!$D$7-'Q2 Setup'!$E$7+SUMIFS($N$4:$N198,$C$4:$C198,'Q2 Setup'!$C$7)-SUMIFS($N$4:$N198,$C$4:$C198,'Q2 Setup'!$C$7,$B$4:$B198,"&lt;"&amp;$B199))/IFERROR(NETWORKDAYS($B199,'Q2 Setup'!$G$4),1),0)</f>
        <v>0</v>
      </c>
      <c r="P199" s="38" t="str">
        <f t="shared" ref="P199:P210" si="95">IFERROR(N199/O199,"")</f>
        <v/>
      </c>
    </row>
    <row r="200" spans="2:17" ht="18.75" customHeight="1" x14ac:dyDescent="0.2">
      <c r="B200" s="31">
        <v>46225</v>
      </c>
      <c r="C200" s="39" t="str">
        <f>'Q2 Setup'!$C$8</f>
        <v>Rep 2</v>
      </c>
      <c r="D200" s="33"/>
      <c r="E200" s="25"/>
      <c r="F200" s="40">
        <f t="shared" si="90"/>
        <v>0</v>
      </c>
      <c r="G200" s="40" t="str">
        <f t="shared" si="91"/>
        <v/>
      </c>
      <c r="H200" s="41" t="str">
        <f t="shared" si="92"/>
        <v/>
      </c>
      <c r="I200" s="36"/>
      <c r="J200" s="42">
        <f t="shared" si="93"/>
        <v>0</v>
      </c>
      <c r="K200" s="41" t="str">
        <f t="shared" si="94"/>
        <v/>
      </c>
      <c r="L200" s="25"/>
      <c r="M200" s="25"/>
      <c r="N200" s="26"/>
      <c r="O200" s="29">
        <f>IFERROR(('Q2 Setup'!$D$8-'Q2 Setup'!$E$8+SUMIFS($N$4:$N199,$C$4:$C199,'Q2 Setup'!$C$8)-SUMIFS($N$4:$N199,$C$4:$C199,'Q2 Setup'!$C$8,$B$4:$B199,"&lt;"&amp;$B200))/IFERROR(NETWORKDAYS($B200,'Q2 Setup'!$G$4),1),0)</f>
        <v>0</v>
      </c>
      <c r="P200" s="43" t="str">
        <f t="shared" si="95"/>
        <v/>
      </c>
    </row>
    <row r="201" spans="2:17" ht="18.75" customHeight="1" x14ac:dyDescent="0.2">
      <c r="B201" s="31">
        <v>46225</v>
      </c>
      <c r="C201" s="32" t="str">
        <f>'Q2 Setup'!$C$9</f>
        <v>Rep 3</v>
      </c>
      <c r="D201" s="33"/>
      <c r="E201" s="25"/>
      <c r="F201" s="34">
        <f t="shared" si="90"/>
        <v>0</v>
      </c>
      <c r="G201" s="34" t="str">
        <f t="shared" si="91"/>
        <v/>
      </c>
      <c r="H201" s="35" t="str">
        <f t="shared" si="92"/>
        <v/>
      </c>
      <c r="I201" s="36"/>
      <c r="J201" s="37">
        <f t="shared" si="93"/>
        <v>0</v>
      </c>
      <c r="K201" s="35" t="str">
        <f t="shared" si="94"/>
        <v/>
      </c>
      <c r="L201" s="25"/>
      <c r="M201" s="25"/>
      <c r="N201" s="26"/>
      <c r="O201" s="29">
        <f>IFERROR(('Q2 Setup'!$D$9-'Q2 Setup'!$E$9+SUMIFS($N$4:$N200,$C$4:$C200,'Q2 Setup'!$C$9)-SUMIFS($N$4:$N200,$C$4:$C200,'Q2 Setup'!$C$9,$B$4:$B200,"&lt;"&amp;$B201))/IFERROR(NETWORKDAYS($B201,'Q2 Setup'!$G$4),1),0)</f>
        <v>0</v>
      </c>
      <c r="P201" s="38" t="str">
        <f t="shared" si="95"/>
        <v/>
      </c>
    </row>
    <row r="202" spans="2:17" ht="18.75" customHeight="1" x14ac:dyDescent="0.2">
      <c r="B202" s="31">
        <v>46225</v>
      </c>
      <c r="C202" s="39" t="str">
        <f>'Q2 Setup'!$C$10</f>
        <v>Rep 4</v>
      </c>
      <c r="D202" s="33"/>
      <c r="E202" s="25"/>
      <c r="F202" s="40">
        <f t="shared" si="90"/>
        <v>0</v>
      </c>
      <c r="G202" s="40" t="str">
        <f t="shared" si="91"/>
        <v/>
      </c>
      <c r="H202" s="41" t="str">
        <f t="shared" si="92"/>
        <v/>
      </c>
      <c r="I202" s="36"/>
      <c r="J202" s="42">
        <f t="shared" si="93"/>
        <v>0</v>
      </c>
      <c r="K202" s="41" t="str">
        <f t="shared" si="94"/>
        <v/>
      </c>
      <c r="L202" s="25"/>
      <c r="M202" s="25"/>
      <c r="N202" s="26"/>
      <c r="O202" s="29">
        <f>IFERROR(('Q2 Setup'!$D$10-'Q2 Setup'!$E$10+SUMIFS($N$4:$N201,$C$4:$C201,'Q2 Setup'!$C$10)-SUMIFS($N$4:$N201,$C$4:$C201,'Q2 Setup'!$C$10,$B$4:$B201,"&lt;"&amp;$B202))/IFERROR(NETWORKDAYS($B202,'Q2 Setup'!$G$4),1),0)</f>
        <v>0</v>
      </c>
      <c r="P202" s="43" t="str">
        <f t="shared" si="95"/>
        <v/>
      </c>
    </row>
    <row r="203" spans="2:17" ht="18.75" customHeight="1" x14ac:dyDescent="0.2">
      <c r="B203" s="31">
        <v>46225</v>
      </c>
      <c r="C203" s="32" t="str">
        <f>'Q2 Setup'!$C$11</f>
        <v>Rep 5</v>
      </c>
      <c r="D203" s="33"/>
      <c r="E203" s="25"/>
      <c r="F203" s="34">
        <f t="shared" si="90"/>
        <v>0</v>
      </c>
      <c r="G203" s="34" t="str">
        <f t="shared" si="91"/>
        <v/>
      </c>
      <c r="H203" s="35" t="str">
        <f t="shared" si="92"/>
        <v/>
      </c>
      <c r="I203" s="36"/>
      <c r="J203" s="37">
        <f t="shared" si="93"/>
        <v>0</v>
      </c>
      <c r="K203" s="35" t="str">
        <f t="shared" si="94"/>
        <v/>
      </c>
      <c r="L203" s="25"/>
      <c r="M203" s="25"/>
      <c r="N203" s="26"/>
      <c r="O203" s="29">
        <f>IFERROR(('Q2 Setup'!$D$11-'Q2 Setup'!$E$11+SUMIFS($N$4:$N202,$C$4:$C202,'Q2 Setup'!$C$11)-SUMIFS($N$4:$N202,$C$4:$C202,'Q2 Setup'!$C$11,$B$4:$B202,"&lt;"&amp;$B203))/IFERROR(NETWORKDAYS($B203,'Q2 Setup'!$G$4),1),0)</f>
        <v>0</v>
      </c>
      <c r="P203" s="38" t="str">
        <f t="shared" si="95"/>
        <v/>
      </c>
    </row>
    <row r="204" spans="2:17" ht="18.75" customHeight="1" x14ac:dyDescent="0.2">
      <c r="B204" s="31">
        <v>46225</v>
      </c>
      <c r="C204" s="39" t="str">
        <f>'Q2 Setup'!$C$12</f>
        <v>Rep 6</v>
      </c>
      <c r="D204" s="33"/>
      <c r="E204" s="25"/>
      <c r="F204" s="40">
        <f t="shared" si="90"/>
        <v>0</v>
      </c>
      <c r="G204" s="40" t="str">
        <f t="shared" si="91"/>
        <v/>
      </c>
      <c r="H204" s="41" t="str">
        <f t="shared" si="92"/>
        <v/>
      </c>
      <c r="I204" s="36"/>
      <c r="J204" s="42">
        <f t="shared" si="93"/>
        <v>0</v>
      </c>
      <c r="K204" s="41" t="str">
        <f t="shared" si="94"/>
        <v/>
      </c>
      <c r="L204" s="25"/>
      <c r="M204" s="25"/>
      <c r="N204" s="26"/>
      <c r="O204" s="29">
        <f>IFERROR(('Q2 Setup'!$D$12-'Q2 Setup'!$E$12+SUMIFS($N$4:$N203,$C$4:$C203,'Q2 Setup'!$C$12)-SUMIFS($N$4:$N203,$C$4:$C203,'Q2 Setup'!$C$12,$B$4:$B203,"&lt;"&amp;$B204))/IFERROR(NETWORKDAYS($B204,'Q2 Setup'!$G$4),1),0)</f>
        <v>0</v>
      </c>
      <c r="P204" s="43" t="str">
        <f t="shared" si="95"/>
        <v/>
      </c>
    </row>
    <row r="205" spans="2:17" ht="18.75" customHeight="1" x14ac:dyDescent="0.2">
      <c r="B205" s="31">
        <v>46225</v>
      </c>
      <c r="C205" s="32" t="str">
        <f>'Q2 Setup'!$C$13</f>
        <v>Rep 7</v>
      </c>
      <c r="D205" s="33"/>
      <c r="E205" s="25"/>
      <c r="F205" s="34">
        <f t="shared" si="90"/>
        <v>0</v>
      </c>
      <c r="G205" s="34" t="str">
        <f t="shared" si="91"/>
        <v/>
      </c>
      <c r="H205" s="35" t="str">
        <f t="shared" si="92"/>
        <v/>
      </c>
      <c r="I205" s="36"/>
      <c r="J205" s="37">
        <f t="shared" si="93"/>
        <v>0</v>
      </c>
      <c r="K205" s="35" t="str">
        <f t="shared" si="94"/>
        <v/>
      </c>
      <c r="L205" s="25"/>
      <c r="M205" s="25"/>
      <c r="N205" s="26"/>
      <c r="O205" s="29">
        <f>IFERROR(('Q2 Setup'!$D$13-'Q2 Setup'!$E$13+SUMIFS($N$4:$N204,$C$4:$C204,'Q2 Setup'!$C$13)-SUMIFS($N$4:$N204,$C$4:$C204,'Q2 Setup'!$C$13,$B$4:$B204,"&lt;"&amp;$B205))/IFERROR(NETWORKDAYS($B205,'Q2 Setup'!$G$4),1),0)</f>
        <v>0</v>
      </c>
      <c r="P205" s="38" t="str">
        <f t="shared" si="95"/>
        <v/>
      </c>
    </row>
    <row r="206" spans="2:17" ht="18.75" customHeight="1" x14ac:dyDescent="0.2">
      <c r="B206" s="31">
        <v>46225</v>
      </c>
      <c r="C206" s="39" t="str">
        <f>'Q2 Setup'!$C$14</f>
        <v>Rep 8</v>
      </c>
      <c r="D206" s="33"/>
      <c r="E206" s="25"/>
      <c r="F206" s="40">
        <f t="shared" si="90"/>
        <v>0</v>
      </c>
      <c r="G206" s="40" t="str">
        <f t="shared" si="91"/>
        <v/>
      </c>
      <c r="H206" s="41" t="str">
        <f t="shared" si="92"/>
        <v/>
      </c>
      <c r="I206" s="36"/>
      <c r="J206" s="42">
        <f t="shared" si="93"/>
        <v>0</v>
      </c>
      <c r="K206" s="41" t="str">
        <f t="shared" si="94"/>
        <v/>
      </c>
      <c r="L206" s="25"/>
      <c r="M206" s="25"/>
      <c r="N206" s="26"/>
      <c r="O206" s="29">
        <f>IFERROR(('Q2 Setup'!$D$14-'Q2 Setup'!$E$14+SUMIFS($N$4:$N205,$C$4:$C205,'Q2 Setup'!$C$14)-SUMIFS($N$4:$N205,$C$4:$C205,'Q2 Setup'!$C$14,$B$4:$B205,"&lt;"&amp;$B206))/IFERROR(NETWORKDAYS($B206,'Q2 Setup'!$G$4),1),0)</f>
        <v>0</v>
      </c>
      <c r="P206" s="43" t="str">
        <f t="shared" si="95"/>
        <v/>
      </c>
    </row>
    <row r="207" spans="2:17" ht="18.75" customHeight="1" x14ac:dyDescent="0.2">
      <c r="B207" s="31">
        <v>46225</v>
      </c>
      <c r="C207" s="32" t="str">
        <f>'Q2 Setup'!$C$15</f>
        <v>Rep 9</v>
      </c>
      <c r="D207" s="33"/>
      <c r="E207" s="25"/>
      <c r="F207" s="34">
        <f t="shared" si="90"/>
        <v>0</v>
      </c>
      <c r="G207" s="34" t="str">
        <f t="shared" si="91"/>
        <v/>
      </c>
      <c r="H207" s="35" t="str">
        <f t="shared" si="92"/>
        <v/>
      </c>
      <c r="I207" s="36"/>
      <c r="J207" s="37">
        <f t="shared" si="93"/>
        <v>0</v>
      </c>
      <c r="K207" s="35" t="str">
        <f t="shared" si="94"/>
        <v/>
      </c>
      <c r="L207" s="25"/>
      <c r="M207" s="25"/>
      <c r="N207" s="26"/>
      <c r="O207" s="29">
        <f>IFERROR(('Q2 Setup'!$D$15-'Q2 Setup'!$E$15+SUMIFS($N$4:$N206,$C$4:$C206,'Q2 Setup'!$C$15)-SUMIFS($N$4:$N206,$C$4:$C206,'Q2 Setup'!$C$15,$B$4:$B206,"&lt;"&amp;$B207))/IFERROR(NETWORKDAYS($B207,'Q2 Setup'!$G$4),1),0)</f>
        <v>0</v>
      </c>
      <c r="P207" s="38" t="str">
        <f t="shared" si="95"/>
        <v/>
      </c>
    </row>
    <row r="208" spans="2:17" ht="18.75" customHeight="1" x14ac:dyDescent="0.2">
      <c r="B208" s="31">
        <v>46225</v>
      </c>
      <c r="C208" s="39" t="str">
        <f>'Q2 Setup'!$C$16</f>
        <v>Rep 10</v>
      </c>
      <c r="D208" s="33"/>
      <c r="E208" s="25"/>
      <c r="F208" s="40">
        <f t="shared" si="90"/>
        <v>0</v>
      </c>
      <c r="G208" s="40" t="str">
        <f t="shared" si="91"/>
        <v/>
      </c>
      <c r="H208" s="41" t="str">
        <f t="shared" si="92"/>
        <v/>
      </c>
      <c r="I208" s="36"/>
      <c r="J208" s="42">
        <f t="shared" si="93"/>
        <v>0</v>
      </c>
      <c r="K208" s="41" t="str">
        <f t="shared" si="94"/>
        <v/>
      </c>
      <c r="L208" s="25"/>
      <c r="M208" s="25"/>
      <c r="N208" s="26"/>
      <c r="O208" s="29">
        <f>IFERROR(('Q2 Setup'!$D$16-'Q2 Setup'!$E$16+SUMIFS($N$4:$N207,$C$4:$C207,'Q2 Setup'!$C$16)-SUMIFS($N$4:$N207,$C$4:$C207,'Q2 Setup'!$C$16,$B$4:$B207,"&lt;"&amp;$B208))/IFERROR(NETWORKDAYS($B208,'Q2 Setup'!$G$4),1),0)</f>
        <v>0</v>
      </c>
      <c r="P208" s="43" t="str">
        <f t="shared" si="95"/>
        <v/>
      </c>
    </row>
    <row r="209" spans="2:17" ht="18.75" customHeight="1" x14ac:dyDescent="0.2">
      <c r="B209" s="31">
        <v>46225</v>
      </c>
      <c r="C209" s="32">
        <f>'Q2 Setup'!$C$17</f>
        <v>0</v>
      </c>
      <c r="D209" s="33"/>
      <c r="E209" s="25"/>
      <c r="F209" s="34">
        <f t="shared" si="90"/>
        <v>0</v>
      </c>
      <c r="G209" s="34" t="str">
        <f t="shared" si="91"/>
        <v/>
      </c>
      <c r="H209" s="35" t="str">
        <f t="shared" si="92"/>
        <v/>
      </c>
      <c r="I209" s="36"/>
      <c r="J209" s="37">
        <f t="shared" si="93"/>
        <v>0</v>
      </c>
      <c r="K209" s="35" t="str">
        <f t="shared" si="94"/>
        <v/>
      </c>
      <c r="L209" s="25"/>
      <c r="M209" s="25"/>
      <c r="N209" s="26"/>
      <c r="O209" s="29">
        <f>IFERROR(('Q2 Setup'!$D$17-'Q2 Setup'!$E$17+SUMIFS($N$4:$N208,$C$4:$C208,'Q2 Setup'!$C$17)-SUMIFS($N$4:$N208,$C$4:$C208,'Q2 Setup'!$C$17,$B$4:$B208,"&lt;"&amp;$B209))/IFERROR(NETWORKDAYS($B209,'Q2 Setup'!$G$4),1),0)</f>
        <v>0</v>
      </c>
      <c r="P209" s="38" t="str">
        <f t="shared" si="95"/>
        <v/>
      </c>
    </row>
    <row r="210" spans="2:17" ht="18.75" customHeight="1" x14ac:dyDescent="0.2">
      <c r="B210" s="31">
        <v>46225</v>
      </c>
      <c r="C210" s="39">
        <f>'Q2 Setup'!$C$18</f>
        <v>0</v>
      </c>
      <c r="D210" s="33"/>
      <c r="E210" s="25"/>
      <c r="F210" s="40">
        <f t="shared" si="90"/>
        <v>0</v>
      </c>
      <c r="G210" s="40" t="str">
        <f t="shared" si="91"/>
        <v/>
      </c>
      <c r="H210" s="41" t="str">
        <f t="shared" si="92"/>
        <v/>
      </c>
      <c r="I210" s="36"/>
      <c r="J210" s="42">
        <f t="shared" si="93"/>
        <v>0</v>
      </c>
      <c r="K210" s="41" t="str">
        <f t="shared" si="94"/>
        <v/>
      </c>
      <c r="L210" s="25"/>
      <c r="M210" s="25"/>
      <c r="N210" s="26"/>
      <c r="O210" s="29">
        <f>IFERROR(('Q2 Setup'!$D$18-'Q2 Setup'!$E$18+SUMIFS($N$4:$N209,$C$4:$C209,'Q2 Setup'!$C$18)-SUMIFS($N$4:$N209,$C$4:$C209,'Q2 Setup'!$C$18,$B$4:$B209,"&lt;"&amp;$B210))/IFERROR(NETWORKDAYS($B210,'Q2 Setup'!$G$4),1),0)</f>
        <v>0</v>
      </c>
      <c r="P210" s="43" t="str">
        <f t="shared" si="95"/>
        <v/>
      </c>
    </row>
    <row r="211" spans="2:17" ht="4.5" customHeight="1" x14ac:dyDescent="0.2"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</row>
    <row r="212" spans="2:17" ht="18.75" customHeight="1" x14ac:dyDescent="0.2">
      <c r="B212" s="31">
        <v>46226</v>
      </c>
      <c r="C212" s="32" t="str">
        <f>'Q2 Setup'!$C$7</f>
        <v>Rep 1</v>
      </c>
      <c r="D212" s="33"/>
      <c r="E212" s="25"/>
      <c r="F212" s="34">
        <f t="shared" ref="F212:F223" si="96">IFERROR(D212*7.5,"")</f>
        <v>0</v>
      </c>
      <c r="G212" s="34" t="str">
        <f t="shared" ref="G212:G223" si="97">IFERROR(E212/D212,"")</f>
        <v/>
      </c>
      <c r="H212" s="35" t="str">
        <f t="shared" ref="H212:H223" si="98">IFERROR(E212/F212,"")</f>
        <v/>
      </c>
      <c r="I212" s="36"/>
      <c r="J212" s="37">
        <f t="shared" ref="J212:J223" si="99">IFERROR(D212*0.375/24,"")</f>
        <v>0</v>
      </c>
      <c r="K212" s="35" t="str">
        <f t="shared" ref="K212:K223" si="100">IFERROR(I212/J212,"")</f>
        <v/>
      </c>
      <c r="L212" s="25"/>
      <c r="M212" s="25"/>
      <c r="N212" s="26"/>
      <c r="O212" s="29">
        <f>IFERROR(('Q2 Setup'!$D$7-'Q2 Setup'!$E$7+SUMIFS($N$4:$N211,$C$4:$C211,'Q2 Setup'!$C$7)-SUMIFS($N$4:$N211,$C$4:$C211,'Q2 Setup'!$C$7,$B$4:$B211,"&lt;"&amp;$B212))/IFERROR(NETWORKDAYS($B212,'Q2 Setup'!$G$4),1),0)</f>
        <v>0</v>
      </c>
      <c r="P212" s="38" t="str">
        <f t="shared" ref="P212:P223" si="101">IFERROR(N212/O212,"")</f>
        <v/>
      </c>
    </row>
    <row r="213" spans="2:17" ht="18.75" customHeight="1" x14ac:dyDescent="0.2">
      <c r="B213" s="31">
        <v>46226</v>
      </c>
      <c r="C213" s="39" t="str">
        <f>'Q2 Setup'!$C$8</f>
        <v>Rep 2</v>
      </c>
      <c r="D213" s="33"/>
      <c r="E213" s="25"/>
      <c r="F213" s="40">
        <f t="shared" si="96"/>
        <v>0</v>
      </c>
      <c r="G213" s="40" t="str">
        <f t="shared" si="97"/>
        <v/>
      </c>
      <c r="H213" s="41" t="str">
        <f t="shared" si="98"/>
        <v/>
      </c>
      <c r="I213" s="36"/>
      <c r="J213" s="42">
        <f t="shared" si="99"/>
        <v>0</v>
      </c>
      <c r="K213" s="41" t="str">
        <f t="shared" si="100"/>
        <v/>
      </c>
      <c r="L213" s="25"/>
      <c r="M213" s="25"/>
      <c r="N213" s="26"/>
      <c r="O213" s="29">
        <f>IFERROR(('Q2 Setup'!$D$8-'Q2 Setup'!$E$8+SUMIFS($N$4:$N212,$C$4:$C212,'Q2 Setup'!$C$8)-SUMIFS($N$4:$N212,$C$4:$C212,'Q2 Setup'!$C$8,$B$4:$B212,"&lt;"&amp;$B213))/IFERROR(NETWORKDAYS($B213,'Q2 Setup'!$G$4),1),0)</f>
        <v>0</v>
      </c>
      <c r="P213" s="43" t="str">
        <f t="shared" si="101"/>
        <v/>
      </c>
    </row>
    <row r="214" spans="2:17" ht="18.75" customHeight="1" x14ac:dyDescent="0.2">
      <c r="B214" s="31">
        <v>46226</v>
      </c>
      <c r="C214" s="32" t="str">
        <f>'Q2 Setup'!$C$9</f>
        <v>Rep 3</v>
      </c>
      <c r="D214" s="33"/>
      <c r="E214" s="25"/>
      <c r="F214" s="34">
        <f t="shared" si="96"/>
        <v>0</v>
      </c>
      <c r="G214" s="34" t="str">
        <f t="shared" si="97"/>
        <v/>
      </c>
      <c r="H214" s="35" t="str">
        <f t="shared" si="98"/>
        <v/>
      </c>
      <c r="I214" s="36"/>
      <c r="J214" s="37">
        <f t="shared" si="99"/>
        <v>0</v>
      </c>
      <c r="K214" s="35" t="str">
        <f t="shared" si="100"/>
        <v/>
      </c>
      <c r="L214" s="25"/>
      <c r="M214" s="25"/>
      <c r="N214" s="26"/>
      <c r="O214" s="29">
        <f>IFERROR(('Q2 Setup'!$D$9-'Q2 Setup'!$E$9+SUMIFS($N$4:$N213,$C$4:$C213,'Q2 Setup'!$C$9)-SUMIFS($N$4:$N213,$C$4:$C213,'Q2 Setup'!$C$9,$B$4:$B213,"&lt;"&amp;$B214))/IFERROR(NETWORKDAYS($B214,'Q2 Setup'!$G$4),1),0)</f>
        <v>0</v>
      </c>
      <c r="P214" s="38" t="str">
        <f t="shared" si="101"/>
        <v/>
      </c>
    </row>
    <row r="215" spans="2:17" ht="18.75" customHeight="1" x14ac:dyDescent="0.2">
      <c r="B215" s="31">
        <v>46226</v>
      </c>
      <c r="C215" s="39" t="str">
        <f>'Q2 Setup'!$C$10</f>
        <v>Rep 4</v>
      </c>
      <c r="D215" s="33"/>
      <c r="E215" s="25"/>
      <c r="F215" s="40">
        <f t="shared" si="96"/>
        <v>0</v>
      </c>
      <c r="G215" s="40" t="str">
        <f t="shared" si="97"/>
        <v/>
      </c>
      <c r="H215" s="41" t="str">
        <f t="shared" si="98"/>
        <v/>
      </c>
      <c r="I215" s="36"/>
      <c r="J215" s="42">
        <f t="shared" si="99"/>
        <v>0</v>
      </c>
      <c r="K215" s="41" t="str">
        <f t="shared" si="100"/>
        <v/>
      </c>
      <c r="L215" s="25"/>
      <c r="M215" s="25"/>
      <c r="N215" s="26"/>
      <c r="O215" s="29">
        <f>IFERROR(('Q2 Setup'!$D$10-'Q2 Setup'!$E$10+SUMIFS($N$4:$N214,$C$4:$C214,'Q2 Setup'!$C$10)-SUMIFS($N$4:$N214,$C$4:$C214,'Q2 Setup'!$C$10,$B$4:$B214,"&lt;"&amp;$B215))/IFERROR(NETWORKDAYS($B215,'Q2 Setup'!$G$4),1),0)</f>
        <v>0</v>
      </c>
      <c r="P215" s="43" t="str">
        <f t="shared" si="101"/>
        <v/>
      </c>
    </row>
    <row r="216" spans="2:17" ht="18.75" customHeight="1" x14ac:dyDescent="0.2">
      <c r="B216" s="31">
        <v>46226</v>
      </c>
      <c r="C216" s="32" t="str">
        <f>'Q2 Setup'!$C$11</f>
        <v>Rep 5</v>
      </c>
      <c r="D216" s="33"/>
      <c r="E216" s="25"/>
      <c r="F216" s="34">
        <f t="shared" si="96"/>
        <v>0</v>
      </c>
      <c r="G216" s="34" t="str">
        <f t="shared" si="97"/>
        <v/>
      </c>
      <c r="H216" s="35" t="str">
        <f t="shared" si="98"/>
        <v/>
      </c>
      <c r="I216" s="36"/>
      <c r="J216" s="37">
        <f t="shared" si="99"/>
        <v>0</v>
      </c>
      <c r="K216" s="35" t="str">
        <f t="shared" si="100"/>
        <v/>
      </c>
      <c r="L216" s="25"/>
      <c r="M216" s="25"/>
      <c r="N216" s="26"/>
      <c r="O216" s="29">
        <f>IFERROR(('Q2 Setup'!$D$11-'Q2 Setup'!$E$11+SUMIFS($N$4:$N215,$C$4:$C215,'Q2 Setup'!$C$11)-SUMIFS($N$4:$N215,$C$4:$C215,'Q2 Setup'!$C$11,$B$4:$B215,"&lt;"&amp;$B216))/IFERROR(NETWORKDAYS($B216,'Q2 Setup'!$G$4),1),0)</f>
        <v>0</v>
      </c>
      <c r="P216" s="38" t="str">
        <f t="shared" si="101"/>
        <v/>
      </c>
    </row>
    <row r="217" spans="2:17" ht="18.75" customHeight="1" x14ac:dyDescent="0.2">
      <c r="B217" s="31">
        <v>46226</v>
      </c>
      <c r="C217" s="39" t="str">
        <f>'Q2 Setup'!$C$12</f>
        <v>Rep 6</v>
      </c>
      <c r="D217" s="33"/>
      <c r="E217" s="25"/>
      <c r="F217" s="40">
        <f t="shared" si="96"/>
        <v>0</v>
      </c>
      <c r="G217" s="40" t="str">
        <f t="shared" si="97"/>
        <v/>
      </c>
      <c r="H217" s="41" t="str">
        <f t="shared" si="98"/>
        <v/>
      </c>
      <c r="I217" s="36"/>
      <c r="J217" s="42">
        <f t="shared" si="99"/>
        <v>0</v>
      </c>
      <c r="K217" s="41" t="str">
        <f t="shared" si="100"/>
        <v/>
      </c>
      <c r="L217" s="25"/>
      <c r="M217" s="25"/>
      <c r="N217" s="26"/>
      <c r="O217" s="29">
        <f>IFERROR(('Q2 Setup'!$D$12-'Q2 Setup'!$E$12+SUMIFS($N$4:$N216,$C$4:$C216,'Q2 Setup'!$C$12)-SUMIFS($N$4:$N216,$C$4:$C216,'Q2 Setup'!$C$12,$B$4:$B216,"&lt;"&amp;$B217))/IFERROR(NETWORKDAYS($B217,'Q2 Setup'!$G$4),1),0)</f>
        <v>0</v>
      </c>
      <c r="P217" s="43" t="str">
        <f t="shared" si="101"/>
        <v/>
      </c>
    </row>
    <row r="218" spans="2:17" ht="18.75" customHeight="1" x14ac:dyDescent="0.2">
      <c r="B218" s="31">
        <v>46226</v>
      </c>
      <c r="C218" s="32" t="str">
        <f>'Q2 Setup'!$C$13</f>
        <v>Rep 7</v>
      </c>
      <c r="D218" s="33"/>
      <c r="E218" s="25"/>
      <c r="F218" s="34">
        <f t="shared" si="96"/>
        <v>0</v>
      </c>
      <c r="G218" s="34" t="str">
        <f t="shared" si="97"/>
        <v/>
      </c>
      <c r="H218" s="35" t="str">
        <f t="shared" si="98"/>
        <v/>
      </c>
      <c r="I218" s="36"/>
      <c r="J218" s="37">
        <f t="shared" si="99"/>
        <v>0</v>
      </c>
      <c r="K218" s="35" t="str">
        <f t="shared" si="100"/>
        <v/>
      </c>
      <c r="L218" s="25"/>
      <c r="M218" s="25"/>
      <c r="N218" s="26"/>
      <c r="O218" s="29">
        <f>IFERROR(('Q2 Setup'!$D$13-'Q2 Setup'!$E$13+SUMIFS($N$4:$N217,$C$4:$C217,'Q2 Setup'!$C$13)-SUMIFS($N$4:$N217,$C$4:$C217,'Q2 Setup'!$C$13,$B$4:$B217,"&lt;"&amp;$B218))/IFERROR(NETWORKDAYS($B218,'Q2 Setup'!$G$4),1),0)</f>
        <v>0</v>
      </c>
      <c r="P218" s="38" t="str">
        <f t="shared" si="101"/>
        <v/>
      </c>
    </row>
    <row r="219" spans="2:17" ht="18.75" customHeight="1" x14ac:dyDescent="0.2">
      <c r="B219" s="31">
        <v>46226</v>
      </c>
      <c r="C219" s="39" t="str">
        <f>'Q2 Setup'!$C$14</f>
        <v>Rep 8</v>
      </c>
      <c r="D219" s="33"/>
      <c r="E219" s="25"/>
      <c r="F219" s="40">
        <f t="shared" si="96"/>
        <v>0</v>
      </c>
      <c r="G219" s="40" t="str">
        <f t="shared" si="97"/>
        <v/>
      </c>
      <c r="H219" s="41" t="str">
        <f t="shared" si="98"/>
        <v/>
      </c>
      <c r="I219" s="36"/>
      <c r="J219" s="42">
        <f t="shared" si="99"/>
        <v>0</v>
      </c>
      <c r="K219" s="41" t="str">
        <f t="shared" si="100"/>
        <v/>
      </c>
      <c r="L219" s="25"/>
      <c r="M219" s="25"/>
      <c r="N219" s="26"/>
      <c r="O219" s="29">
        <f>IFERROR(('Q2 Setup'!$D$14-'Q2 Setup'!$E$14+SUMIFS($N$4:$N218,$C$4:$C218,'Q2 Setup'!$C$14)-SUMIFS($N$4:$N218,$C$4:$C218,'Q2 Setup'!$C$14,$B$4:$B218,"&lt;"&amp;$B219))/IFERROR(NETWORKDAYS($B219,'Q2 Setup'!$G$4),1),0)</f>
        <v>0</v>
      </c>
      <c r="P219" s="43" t="str">
        <f t="shared" si="101"/>
        <v/>
      </c>
    </row>
    <row r="220" spans="2:17" ht="18.75" customHeight="1" x14ac:dyDescent="0.2">
      <c r="B220" s="31">
        <v>46226</v>
      </c>
      <c r="C220" s="32" t="str">
        <f>'Q2 Setup'!$C$15</f>
        <v>Rep 9</v>
      </c>
      <c r="D220" s="33"/>
      <c r="E220" s="25"/>
      <c r="F220" s="34">
        <f t="shared" si="96"/>
        <v>0</v>
      </c>
      <c r="G220" s="34" t="str">
        <f t="shared" si="97"/>
        <v/>
      </c>
      <c r="H220" s="35" t="str">
        <f t="shared" si="98"/>
        <v/>
      </c>
      <c r="I220" s="36"/>
      <c r="J220" s="37">
        <f t="shared" si="99"/>
        <v>0</v>
      </c>
      <c r="K220" s="35" t="str">
        <f t="shared" si="100"/>
        <v/>
      </c>
      <c r="L220" s="25"/>
      <c r="M220" s="25"/>
      <c r="N220" s="26"/>
      <c r="O220" s="29">
        <f>IFERROR(('Q2 Setup'!$D$15-'Q2 Setup'!$E$15+SUMIFS($N$4:$N219,$C$4:$C219,'Q2 Setup'!$C$15)-SUMIFS($N$4:$N219,$C$4:$C219,'Q2 Setup'!$C$15,$B$4:$B219,"&lt;"&amp;$B220))/IFERROR(NETWORKDAYS($B220,'Q2 Setup'!$G$4),1),0)</f>
        <v>0</v>
      </c>
      <c r="P220" s="38" t="str">
        <f t="shared" si="101"/>
        <v/>
      </c>
    </row>
    <row r="221" spans="2:17" ht="18.75" customHeight="1" x14ac:dyDescent="0.2">
      <c r="B221" s="31">
        <v>46226</v>
      </c>
      <c r="C221" s="39" t="str">
        <f>'Q2 Setup'!$C$16</f>
        <v>Rep 10</v>
      </c>
      <c r="D221" s="33"/>
      <c r="E221" s="25"/>
      <c r="F221" s="40">
        <f t="shared" si="96"/>
        <v>0</v>
      </c>
      <c r="G221" s="40" t="str">
        <f t="shared" si="97"/>
        <v/>
      </c>
      <c r="H221" s="41" t="str">
        <f t="shared" si="98"/>
        <v/>
      </c>
      <c r="I221" s="36"/>
      <c r="J221" s="42">
        <f t="shared" si="99"/>
        <v>0</v>
      </c>
      <c r="K221" s="41" t="str">
        <f t="shared" si="100"/>
        <v/>
      </c>
      <c r="L221" s="25"/>
      <c r="M221" s="25"/>
      <c r="N221" s="26"/>
      <c r="O221" s="29">
        <f>IFERROR(('Q2 Setup'!$D$16-'Q2 Setup'!$E$16+SUMIFS($N$4:$N220,$C$4:$C220,'Q2 Setup'!$C$16)-SUMIFS($N$4:$N220,$C$4:$C220,'Q2 Setup'!$C$16,$B$4:$B220,"&lt;"&amp;$B221))/IFERROR(NETWORKDAYS($B221,'Q2 Setup'!$G$4),1),0)</f>
        <v>0</v>
      </c>
      <c r="P221" s="43" t="str">
        <f t="shared" si="101"/>
        <v/>
      </c>
    </row>
    <row r="222" spans="2:17" ht="18.75" customHeight="1" x14ac:dyDescent="0.2">
      <c r="B222" s="31">
        <v>46226</v>
      </c>
      <c r="C222" s="32">
        <f>'Q2 Setup'!$C$17</f>
        <v>0</v>
      </c>
      <c r="D222" s="33"/>
      <c r="E222" s="25"/>
      <c r="F222" s="34">
        <f t="shared" si="96"/>
        <v>0</v>
      </c>
      <c r="G222" s="34" t="str">
        <f t="shared" si="97"/>
        <v/>
      </c>
      <c r="H222" s="35" t="str">
        <f t="shared" si="98"/>
        <v/>
      </c>
      <c r="I222" s="36"/>
      <c r="J222" s="37">
        <f t="shared" si="99"/>
        <v>0</v>
      </c>
      <c r="K222" s="35" t="str">
        <f t="shared" si="100"/>
        <v/>
      </c>
      <c r="L222" s="25"/>
      <c r="M222" s="25"/>
      <c r="N222" s="26"/>
      <c r="O222" s="29">
        <f>IFERROR(('Q2 Setup'!$D$17-'Q2 Setup'!$E$17+SUMIFS($N$4:$N221,$C$4:$C221,'Q2 Setup'!$C$17)-SUMIFS($N$4:$N221,$C$4:$C221,'Q2 Setup'!$C$17,$B$4:$B221,"&lt;"&amp;$B222))/IFERROR(NETWORKDAYS($B222,'Q2 Setup'!$G$4),1),0)</f>
        <v>0</v>
      </c>
      <c r="P222" s="38" t="str">
        <f t="shared" si="101"/>
        <v/>
      </c>
    </row>
    <row r="223" spans="2:17" ht="18.75" customHeight="1" x14ac:dyDescent="0.2">
      <c r="B223" s="31">
        <v>46226</v>
      </c>
      <c r="C223" s="39">
        <f>'Q2 Setup'!$C$18</f>
        <v>0</v>
      </c>
      <c r="D223" s="33"/>
      <c r="E223" s="25"/>
      <c r="F223" s="40">
        <f t="shared" si="96"/>
        <v>0</v>
      </c>
      <c r="G223" s="40" t="str">
        <f t="shared" si="97"/>
        <v/>
      </c>
      <c r="H223" s="41" t="str">
        <f t="shared" si="98"/>
        <v/>
      </c>
      <c r="I223" s="36"/>
      <c r="J223" s="42">
        <f t="shared" si="99"/>
        <v>0</v>
      </c>
      <c r="K223" s="41" t="str">
        <f t="shared" si="100"/>
        <v/>
      </c>
      <c r="L223" s="25"/>
      <c r="M223" s="25"/>
      <c r="N223" s="26"/>
      <c r="O223" s="29">
        <f>IFERROR(('Q2 Setup'!$D$18-'Q2 Setup'!$E$18+SUMIFS($N$4:$N222,$C$4:$C222,'Q2 Setup'!$C$18)-SUMIFS($N$4:$N222,$C$4:$C222,'Q2 Setup'!$C$18,$B$4:$B222,"&lt;"&amp;$B223))/IFERROR(NETWORKDAYS($B223,'Q2 Setup'!$G$4),1),0)</f>
        <v>0</v>
      </c>
      <c r="P223" s="43" t="str">
        <f t="shared" si="101"/>
        <v/>
      </c>
    </row>
    <row r="224" spans="2:17" ht="4.5" customHeight="1" x14ac:dyDescent="0.2"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</row>
    <row r="225" spans="2:17" ht="18.75" customHeight="1" x14ac:dyDescent="0.2">
      <c r="B225" s="31">
        <v>46227</v>
      </c>
      <c r="C225" s="32" t="str">
        <f>'Q2 Setup'!$C$7</f>
        <v>Rep 1</v>
      </c>
      <c r="D225" s="33"/>
      <c r="E225" s="25"/>
      <c r="F225" s="34">
        <f t="shared" ref="F225:F236" si="102">IFERROR(D225*7.5,"")</f>
        <v>0</v>
      </c>
      <c r="G225" s="34" t="str">
        <f t="shared" ref="G225:G236" si="103">IFERROR(E225/D225,"")</f>
        <v/>
      </c>
      <c r="H225" s="35" t="str">
        <f t="shared" ref="H225:H236" si="104">IFERROR(E225/F225,"")</f>
        <v/>
      </c>
      <c r="I225" s="36"/>
      <c r="J225" s="37">
        <f t="shared" ref="J225:J236" si="105">IFERROR(D225*0.375/24,"")</f>
        <v>0</v>
      </c>
      <c r="K225" s="35" t="str">
        <f t="shared" ref="K225:K236" si="106">IFERROR(I225/J225,"")</f>
        <v/>
      </c>
      <c r="L225" s="25"/>
      <c r="M225" s="25"/>
      <c r="N225" s="26"/>
      <c r="O225" s="29">
        <f>IFERROR(('Q2 Setup'!$D$7-'Q2 Setup'!$E$7+SUMIFS($N$4:$N224,$C$4:$C224,'Q2 Setup'!$C$7)-SUMIFS($N$4:$N224,$C$4:$C224,'Q2 Setup'!$C$7,$B$4:$B224,"&lt;"&amp;$B225))/IFERROR(NETWORKDAYS($B225,'Q2 Setup'!$G$4),1),0)</f>
        <v>0</v>
      </c>
      <c r="P225" s="38" t="str">
        <f t="shared" ref="P225:P236" si="107">IFERROR(N225/O225,"")</f>
        <v/>
      </c>
    </row>
    <row r="226" spans="2:17" ht="18.75" customHeight="1" x14ac:dyDescent="0.2">
      <c r="B226" s="31">
        <v>46227</v>
      </c>
      <c r="C226" s="39" t="str">
        <f>'Q2 Setup'!$C$8</f>
        <v>Rep 2</v>
      </c>
      <c r="D226" s="33"/>
      <c r="E226" s="25"/>
      <c r="F226" s="40">
        <f t="shared" si="102"/>
        <v>0</v>
      </c>
      <c r="G226" s="40" t="str">
        <f t="shared" si="103"/>
        <v/>
      </c>
      <c r="H226" s="41" t="str">
        <f t="shared" si="104"/>
        <v/>
      </c>
      <c r="I226" s="36"/>
      <c r="J226" s="42">
        <f t="shared" si="105"/>
        <v>0</v>
      </c>
      <c r="K226" s="41" t="str">
        <f t="shared" si="106"/>
        <v/>
      </c>
      <c r="L226" s="25"/>
      <c r="M226" s="25"/>
      <c r="N226" s="26"/>
      <c r="O226" s="29">
        <f>IFERROR(('Q2 Setup'!$D$8-'Q2 Setup'!$E$8+SUMIFS($N$4:$N225,$C$4:$C225,'Q2 Setup'!$C$8)-SUMIFS($N$4:$N225,$C$4:$C225,'Q2 Setup'!$C$8,$B$4:$B225,"&lt;"&amp;$B226))/IFERROR(NETWORKDAYS($B226,'Q2 Setup'!$G$4),1),0)</f>
        <v>0</v>
      </c>
      <c r="P226" s="43" t="str">
        <f t="shared" si="107"/>
        <v/>
      </c>
    </row>
    <row r="227" spans="2:17" ht="18.75" customHeight="1" x14ac:dyDescent="0.2">
      <c r="B227" s="31">
        <v>46227</v>
      </c>
      <c r="C227" s="32" t="str">
        <f>'Q2 Setup'!$C$9</f>
        <v>Rep 3</v>
      </c>
      <c r="D227" s="33"/>
      <c r="E227" s="25"/>
      <c r="F227" s="34">
        <f t="shared" si="102"/>
        <v>0</v>
      </c>
      <c r="G227" s="34" t="str">
        <f t="shared" si="103"/>
        <v/>
      </c>
      <c r="H227" s="35" t="str">
        <f t="shared" si="104"/>
        <v/>
      </c>
      <c r="I227" s="36"/>
      <c r="J227" s="37">
        <f t="shared" si="105"/>
        <v>0</v>
      </c>
      <c r="K227" s="35" t="str">
        <f t="shared" si="106"/>
        <v/>
      </c>
      <c r="L227" s="25"/>
      <c r="M227" s="25"/>
      <c r="N227" s="26"/>
      <c r="O227" s="29">
        <f>IFERROR(('Q2 Setup'!$D$9-'Q2 Setup'!$E$9+SUMIFS($N$4:$N226,$C$4:$C226,'Q2 Setup'!$C$9)-SUMIFS($N$4:$N226,$C$4:$C226,'Q2 Setup'!$C$9,$B$4:$B226,"&lt;"&amp;$B227))/IFERROR(NETWORKDAYS($B227,'Q2 Setup'!$G$4),1),0)</f>
        <v>0</v>
      </c>
      <c r="P227" s="38" t="str">
        <f t="shared" si="107"/>
        <v/>
      </c>
    </row>
    <row r="228" spans="2:17" ht="18.75" customHeight="1" x14ac:dyDescent="0.2">
      <c r="B228" s="31">
        <v>46227</v>
      </c>
      <c r="C228" s="39" t="str">
        <f>'Q2 Setup'!$C$10</f>
        <v>Rep 4</v>
      </c>
      <c r="D228" s="33"/>
      <c r="E228" s="25"/>
      <c r="F228" s="40">
        <f t="shared" si="102"/>
        <v>0</v>
      </c>
      <c r="G228" s="40" t="str">
        <f t="shared" si="103"/>
        <v/>
      </c>
      <c r="H228" s="41" t="str">
        <f t="shared" si="104"/>
        <v/>
      </c>
      <c r="I228" s="36"/>
      <c r="J228" s="42">
        <f t="shared" si="105"/>
        <v>0</v>
      </c>
      <c r="K228" s="41" t="str">
        <f t="shared" si="106"/>
        <v/>
      </c>
      <c r="L228" s="25"/>
      <c r="M228" s="25"/>
      <c r="N228" s="26"/>
      <c r="O228" s="29">
        <f>IFERROR(('Q2 Setup'!$D$10-'Q2 Setup'!$E$10+SUMIFS($N$4:$N227,$C$4:$C227,'Q2 Setup'!$C$10)-SUMIFS($N$4:$N227,$C$4:$C227,'Q2 Setup'!$C$10,$B$4:$B227,"&lt;"&amp;$B228))/IFERROR(NETWORKDAYS($B228,'Q2 Setup'!$G$4),1),0)</f>
        <v>0</v>
      </c>
      <c r="P228" s="43" t="str">
        <f t="shared" si="107"/>
        <v/>
      </c>
    </row>
    <row r="229" spans="2:17" ht="18.75" customHeight="1" x14ac:dyDescent="0.2">
      <c r="B229" s="31">
        <v>46227</v>
      </c>
      <c r="C229" s="32" t="str">
        <f>'Q2 Setup'!$C$11</f>
        <v>Rep 5</v>
      </c>
      <c r="D229" s="33"/>
      <c r="E229" s="25"/>
      <c r="F229" s="34">
        <f t="shared" si="102"/>
        <v>0</v>
      </c>
      <c r="G229" s="34" t="str">
        <f t="shared" si="103"/>
        <v/>
      </c>
      <c r="H229" s="35" t="str">
        <f t="shared" si="104"/>
        <v/>
      </c>
      <c r="I229" s="36"/>
      <c r="J229" s="37">
        <f t="shared" si="105"/>
        <v>0</v>
      </c>
      <c r="K229" s="35" t="str">
        <f t="shared" si="106"/>
        <v/>
      </c>
      <c r="L229" s="25"/>
      <c r="M229" s="25"/>
      <c r="N229" s="26"/>
      <c r="O229" s="29">
        <f>IFERROR(('Q2 Setup'!$D$11-'Q2 Setup'!$E$11+SUMIFS($N$4:$N228,$C$4:$C228,'Q2 Setup'!$C$11)-SUMIFS($N$4:$N228,$C$4:$C228,'Q2 Setup'!$C$11,$B$4:$B228,"&lt;"&amp;$B229))/IFERROR(NETWORKDAYS($B229,'Q2 Setup'!$G$4),1),0)</f>
        <v>0</v>
      </c>
      <c r="P229" s="38" t="str">
        <f t="shared" si="107"/>
        <v/>
      </c>
    </row>
    <row r="230" spans="2:17" ht="18.75" customHeight="1" x14ac:dyDescent="0.2">
      <c r="B230" s="31">
        <v>46227</v>
      </c>
      <c r="C230" s="39" t="str">
        <f>'Q2 Setup'!$C$12</f>
        <v>Rep 6</v>
      </c>
      <c r="D230" s="33"/>
      <c r="E230" s="25"/>
      <c r="F230" s="40">
        <f t="shared" si="102"/>
        <v>0</v>
      </c>
      <c r="G230" s="40" t="str">
        <f t="shared" si="103"/>
        <v/>
      </c>
      <c r="H230" s="41" t="str">
        <f t="shared" si="104"/>
        <v/>
      </c>
      <c r="I230" s="36"/>
      <c r="J230" s="42">
        <f t="shared" si="105"/>
        <v>0</v>
      </c>
      <c r="K230" s="41" t="str">
        <f t="shared" si="106"/>
        <v/>
      </c>
      <c r="L230" s="25"/>
      <c r="M230" s="25"/>
      <c r="N230" s="26"/>
      <c r="O230" s="29">
        <f>IFERROR(('Q2 Setup'!$D$12-'Q2 Setup'!$E$12+SUMIFS($N$4:$N229,$C$4:$C229,'Q2 Setup'!$C$12)-SUMIFS($N$4:$N229,$C$4:$C229,'Q2 Setup'!$C$12,$B$4:$B229,"&lt;"&amp;$B230))/IFERROR(NETWORKDAYS($B230,'Q2 Setup'!$G$4),1),0)</f>
        <v>0</v>
      </c>
      <c r="P230" s="43" t="str">
        <f t="shared" si="107"/>
        <v/>
      </c>
    </row>
    <row r="231" spans="2:17" ht="18.75" customHeight="1" x14ac:dyDescent="0.2">
      <c r="B231" s="31">
        <v>46227</v>
      </c>
      <c r="C231" s="32" t="str">
        <f>'Q2 Setup'!$C$13</f>
        <v>Rep 7</v>
      </c>
      <c r="D231" s="33"/>
      <c r="E231" s="25"/>
      <c r="F231" s="34">
        <f t="shared" si="102"/>
        <v>0</v>
      </c>
      <c r="G231" s="34" t="str">
        <f t="shared" si="103"/>
        <v/>
      </c>
      <c r="H231" s="35" t="str">
        <f t="shared" si="104"/>
        <v/>
      </c>
      <c r="I231" s="36"/>
      <c r="J231" s="37">
        <f t="shared" si="105"/>
        <v>0</v>
      </c>
      <c r="K231" s="35" t="str">
        <f t="shared" si="106"/>
        <v/>
      </c>
      <c r="L231" s="25"/>
      <c r="M231" s="25"/>
      <c r="N231" s="26"/>
      <c r="O231" s="29">
        <f>IFERROR(('Q2 Setup'!$D$13-'Q2 Setup'!$E$13+SUMIFS($N$4:$N230,$C$4:$C230,'Q2 Setup'!$C$13)-SUMIFS($N$4:$N230,$C$4:$C230,'Q2 Setup'!$C$13,$B$4:$B230,"&lt;"&amp;$B231))/IFERROR(NETWORKDAYS($B231,'Q2 Setup'!$G$4),1),0)</f>
        <v>0</v>
      </c>
      <c r="P231" s="38" t="str">
        <f t="shared" si="107"/>
        <v/>
      </c>
    </row>
    <row r="232" spans="2:17" ht="18.75" customHeight="1" x14ac:dyDescent="0.2">
      <c r="B232" s="31">
        <v>46227</v>
      </c>
      <c r="C232" s="39" t="str">
        <f>'Q2 Setup'!$C$14</f>
        <v>Rep 8</v>
      </c>
      <c r="D232" s="33"/>
      <c r="E232" s="25"/>
      <c r="F232" s="40">
        <f t="shared" si="102"/>
        <v>0</v>
      </c>
      <c r="G232" s="40" t="str">
        <f t="shared" si="103"/>
        <v/>
      </c>
      <c r="H232" s="41" t="str">
        <f t="shared" si="104"/>
        <v/>
      </c>
      <c r="I232" s="36"/>
      <c r="J232" s="42">
        <f t="shared" si="105"/>
        <v>0</v>
      </c>
      <c r="K232" s="41" t="str">
        <f t="shared" si="106"/>
        <v/>
      </c>
      <c r="L232" s="25"/>
      <c r="M232" s="25"/>
      <c r="N232" s="26"/>
      <c r="O232" s="29">
        <f>IFERROR(('Q2 Setup'!$D$14-'Q2 Setup'!$E$14+SUMIFS($N$4:$N231,$C$4:$C231,'Q2 Setup'!$C$14)-SUMIFS($N$4:$N231,$C$4:$C231,'Q2 Setup'!$C$14,$B$4:$B231,"&lt;"&amp;$B232))/IFERROR(NETWORKDAYS($B232,'Q2 Setup'!$G$4),1),0)</f>
        <v>0</v>
      </c>
      <c r="P232" s="43" t="str">
        <f t="shared" si="107"/>
        <v/>
      </c>
    </row>
    <row r="233" spans="2:17" ht="18.75" customHeight="1" x14ac:dyDescent="0.2">
      <c r="B233" s="31">
        <v>46227</v>
      </c>
      <c r="C233" s="32" t="str">
        <f>'Q2 Setup'!$C$15</f>
        <v>Rep 9</v>
      </c>
      <c r="D233" s="33"/>
      <c r="E233" s="25"/>
      <c r="F233" s="34">
        <f t="shared" si="102"/>
        <v>0</v>
      </c>
      <c r="G233" s="34" t="str">
        <f t="shared" si="103"/>
        <v/>
      </c>
      <c r="H233" s="35" t="str">
        <f t="shared" si="104"/>
        <v/>
      </c>
      <c r="I233" s="36"/>
      <c r="J233" s="37">
        <f t="shared" si="105"/>
        <v>0</v>
      </c>
      <c r="K233" s="35" t="str">
        <f t="shared" si="106"/>
        <v/>
      </c>
      <c r="L233" s="25"/>
      <c r="M233" s="25"/>
      <c r="N233" s="26"/>
      <c r="O233" s="29">
        <f>IFERROR(('Q2 Setup'!$D$15-'Q2 Setup'!$E$15+SUMIFS($N$4:$N232,$C$4:$C232,'Q2 Setup'!$C$15)-SUMIFS($N$4:$N232,$C$4:$C232,'Q2 Setup'!$C$15,$B$4:$B232,"&lt;"&amp;$B233))/IFERROR(NETWORKDAYS($B233,'Q2 Setup'!$G$4),1),0)</f>
        <v>0</v>
      </c>
      <c r="P233" s="38" t="str">
        <f t="shared" si="107"/>
        <v/>
      </c>
    </row>
    <row r="234" spans="2:17" ht="18.75" customHeight="1" x14ac:dyDescent="0.2">
      <c r="B234" s="31">
        <v>46227</v>
      </c>
      <c r="C234" s="39" t="str">
        <f>'Q2 Setup'!$C$16</f>
        <v>Rep 10</v>
      </c>
      <c r="D234" s="33"/>
      <c r="E234" s="25"/>
      <c r="F234" s="40">
        <f t="shared" si="102"/>
        <v>0</v>
      </c>
      <c r="G234" s="40" t="str">
        <f t="shared" si="103"/>
        <v/>
      </c>
      <c r="H234" s="41" t="str">
        <f t="shared" si="104"/>
        <v/>
      </c>
      <c r="I234" s="36"/>
      <c r="J234" s="42">
        <f t="shared" si="105"/>
        <v>0</v>
      </c>
      <c r="K234" s="41" t="str">
        <f t="shared" si="106"/>
        <v/>
      </c>
      <c r="L234" s="25"/>
      <c r="M234" s="25"/>
      <c r="N234" s="26"/>
      <c r="O234" s="29">
        <f>IFERROR(('Q2 Setup'!$D$16-'Q2 Setup'!$E$16+SUMIFS($N$4:$N233,$C$4:$C233,'Q2 Setup'!$C$16)-SUMIFS($N$4:$N233,$C$4:$C233,'Q2 Setup'!$C$16,$B$4:$B233,"&lt;"&amp;$B234))/IFERROR(NETWORKDAYS($B234,'Q2 Setup'!$G$4),1),0)</f>
        <v>0</v>
      </c>
      <c r="P234" s="43" t="str">
        <f t="shared" si="107"/>
        <v/>
      </c>
    </row>
    <row r="235" spans="2:17" ht="18.75" customHeight="1" x14ac:dyDescent="0.2">
      <c r="B235" s="31">
        <v>46227</v>
      </c>
      <c r="C235" s="32">
        <f>'Q2 Setup'!$C$17</f>
        <v>0</v>
      </c>
      <c r="D235" s="33"/>
      <c r="E235" s="25"/>
      <c r="F235" s="34">
        <f t="shared" si="102"/>
        <v>0</v>
      </c>
      <c r="G235" s="34" t="str">
        <f t="shared" si="103"/>
        <v/>
      </c>
      <c r="H235" s="35" t="str">
        <f t="shared" si="104"/>
        <v/>
      </c>
      <c r="I235" s="36"/>
      <c r="J235" s="37">
        <f t="shared" si="105"/>
        <v>0</v>
      </c>
      <c r="K235" s="35" t="str">
        <f t="shared" si="106"/>
        <v/>
      </c>
      <c r="L235" s="25"/>
      <c r="M235" s="25"/>
      <c r="N235" s="26"/>
      <c r="O235" s="29">
        <f>IFERROR(('Q2 Setup'!$D$17-'Q2 Setup'!$E$17+SUMIFS($N$4:$N234,$C$4:$C234,'Q2 Setup'!$C$17)-SUMIFS($N$4:$N234,$C$4:$C234,'Q2 Setup'!$C$17,$B$4:$B234,"&lt;"&amp;$B235))/IFERROR(NETWORKDAYS($B235,'Q2 Setup'!$G$4),1),0)</f>
        <v>0</v>
      </c>
      <c r="P235" s="38" t="str">
        <f t="shared" si="107"/>
        <v/>
      </c>
    </row>
    <row r="236" spans="2:17" ht="18.75" customHeight="1" x14ac:dyDescent="0.2">
      <c r="B236" s="31">
        <v>46227</v>
      </c>
      <c r="C236" s="39">
        <f>'Q2 Setup'!$C$18</f>
        <v>0</v>
      </c>
      <c r="D236" s="33"/>
      <c r="E236" s="25"/>
      <c r="F236" s="40">
        <f t="shared" si="102"/>
        <v>0</v>
      </c>
      <c r="G236" s="40" t="str">
        <f t="shared" si="103"/>
        <v/>
      </c>
      <c r="H236" s="41" t="str">
        <f t="shared" si="104"/>
        <v/>
      </c>
      <c r="I236" s="36"/>
      <c r="J236" s="42">
        <f t="shared" si="105"/>
        <v>0</v>
      </c>
      <c r="K236" s="41" t="str">
        <f t="shared" si="106"/>
        <v/>
      </c>
      <c r="L236" s="25"/>
      <c r="M236" s="25"/>
      <c r="N236" s="26"/>
      <c r="O236" s="29">
        <f>IFERROR(('Q2 Setup'!$D$18-'Q2 Setup'!$E$18+SUMIFS($N$4:$N235,$C$4:$C235,'Q2 Setup'!$C$18)-SUMIFS($N$4:$N235,$C$4:$C235,'Q2 Setup'!$C$18,$B$4:$B235,"&lt;"&amp;$B236))/IFERROR(NETWORKDAYS($B236,'Q2 Setup'!$G$4),1),0)</f>
        <v>0</v>
      </c>
      <c r="P236" s="43" t="str">
        <f t="shared" si="107"/>
        <v/>
      </c>
    </row>
    <row r="237" spans="2:17" ht="4.5" customHeight="1" x14ac:dyDescent="0.2"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</row>
    <row r="238" spans="2:17" ht="18.75" customHeight="1" x14ac:dyDescent="0.2">
      <c r="B238" s="31">
        <v>46230</v>
      </c>
      <c r="C238" s="32" t="str">
        <f>'Q2 Setup'!$C$7</f>
        <v>Rep 1</v>
      </c>
      <c r="D238" s="33"/>
      <c r="E238" s="25"/>
      <c r="F238" s="34">
        <f t="shared" ref="F238:F249" si="108">IFERROR(D238*7.5,"")</f>
        <v>0</v>
      </c>
      <c r="G238" s="34" t="str">
        <f t="shared" ref="G238:G249" si="109">IFERROR(E238/D238,"")</f>
        <v/>
      </c>
      <c r="H238" s="35" t="str">
        <f t="shared" ref="H238:H249" si="110">IFERROR(E238/F238,"")</f>
        <v/>
      </c>
      <c r="I238" s="36"/>
      <c r="J238" s="37">
        <f t="shared" ref="J238:J249" si="111">IFERROR(D238*0.375/24,"")</f>
        <v>0</v>
      </c>
      <c r="K238" s="35" t="str">
        <f t="shared" ref="K238:K249" si="112">IFERROR(I238/J238,"")</f>
        <v/>
      </c>
      <c r="L238" s="25"/>
      <c r="M238" s="25"/>
      <c r="N238" s="26"/>
      <c r="O238" s="29">
        <f>IFERROR(('Q2 Setup'!$D$7-'Q2 Setup'!$E$7+SUMIFS($N$4:$N237,$C$4:$C237,'Q2 Setup'!$C$7)-SUMIFS($N$4:$N237,$C$4:$C237,'Q2 Setup'!$C$7,$B$4:$B237,"&lt;"&amp;$B238))/IFERROR(NETWORKDAYS($B238,'Q2 Setup'!$G$4),1),0)</f>
        <v>0</v>
      </c>
      <c r="P238" s="38" t="str">
        <f t="shared" ref="P238:P249" si="113">IFERROR(N238/O238,"")</f>
        <v/>
      </c>
    </row>
    <row r="239" spans="2:17" ht="18.75" customHeight="1" x14ac:dyDescent="0.2">
      <c r="B239" s="31">
        <v>46230</v>
      </c>
      <c r="C239" s="39" t="str">
        <f>'Q2 Setup'!$C$8</f>
        <v>Rep 2</v>
      </c>
      <c r="D239" s="33"/>
      <c r="E239" s="25"/>
      <c r="F239" s="40">
        <f t="shared" si="108"/>
        <v>0</v>
      </c>
      <c r="G239" s="40" t="str">
        <f t="shared" si="109"/>
        <v/>
      </c>
      <c r="H239" s="41" t="str">
        <f t="shared" si="110"/>
        <v/>
      </c>
      <c r="I239" s="36"/>
      <c r="J239" s="42">
        <f t="shared" si="111"/>
        <v>0</v>
      </c>
      <c r="K239" s="41" t="str">
        <f t="shared" si="112"/>
        <v/>
      </c>
      <c r="L239" s="25"/>
      <c r="M239" s="25"/>
      <c r="N239" s="26"/>
      <c r="O239" s="29">
        <f>IFERROR(('Q2 Setup'!$D$8-'Q2 Setup'!$E$8+SUMIFS($N$4:$N238,$C$4:$C238,'Q2 Setup'!$C$8)-SUMIFS($N$4:$N238,$C$4:$C238,'Q2 Setup'!$C$8,$B$4:$B238,"&lt;"&amp;$B239))/IFERROR(NETWORKDAYS($B239,'Q2 Setup'!$G$4),1),0)</f>
        <v>0</v>
      </c>
      <c r="P239" s="43" t="str">
        <f t="shared" si="113"/>
        <v/>
      </c>
    </row>
    <row r="240" spans="2:17" ht="18.75" customHeight="1" x14ac:dyDescent="0.2">
      <c r="B240" s="31">
        <v>46230</v>
      </c>
      <c r="C240" s="32" t="str">
        <f>'Q2 Setup'!$C$9</f>
        <v>Rep 3</v>
      </c>
      <c r="D240" s="33"/>
      <c r="E240" s="25"/>
      <c r="F240" s="34">
        <f t="shared" si="108"/>
        <v>0</v>
      </c>
      <c r="G240" s="34" t="str">
        <f t="shared" si="109"/>
        <v/>
      </c>
      <c r="H240" s="35" t="str">
        <f t="shared" si="110"/>
        <v/>
      </c>
      <c r="I240" s="36"/>
      <c r="J240" s="37">
        <f t="shared" si="111"/>
        <v>0</v>
      </c>
      <c r="K240" s="35" t="str">
        <f t="shared" si="112"/>
        <v/>
      </c>
      <c r="L240" s="25"/>
      <c r="M240" s="25"/>
      <c r="N240" s="26"/>
      <c r="O240" s="29">
        <f>IFERROR(('Q2 Setup'!$D$9-'Q2 Setup'!$E$9+SUMIFS($N$4:$N239,$C$4:$C239,'Q2 Setup'!$C$9)-SUMIFS($N$4:$N239,$C$4:$C239,'Q2 Setup'!$C$9,$B$4:$B239,"&lt;"&amp;$B240))/IFERROR(NETWORKDAYS($B240,'Q2 Setup'!$G$4),1),0)</f>
        <v>0</v>
      </c>
      <c r="P240" s="38" t="str">
        <f t="shared" si="113"/>
        <v/>
      </c>
    </row>
    <row r="241" spans="2:17" ht="18.75" customHeight="1" x14ac:dyDescent="0.2">
      <c r="B241" s="31">
        <v>46230</v>
      </c>
      <c r="C241" s="39" t="str">
        <f>'Q2 Setup'!$C$10</f>
        <v>Rep 4</v>
      </c>
      <c r="D241" s="33"/>
      <c r="E241" s="25"/>
      <c r="F241" s="40">
        <f t="shared" si="108"/>
        <v>0</v>
      </c>
      <c r="G241" s="40" t="str">
        <f t="shared" si="109"/>
        <v/>
      </c>
      <c r="H241" s="41" t="str">
        <f t="shared" si="110"/>
        <v/>
      </c>
      <c r="I241" s="36"/>
      <c r="J241" s="42">
        <f t="shared" si="111"/>
        <v>0</v>
      </c>
      <c r="K241" s="41" t="str">
        <f t="shared" si="112"/>
        <v/>
      </c>
      <c r="L241" s="25"/>
      <c r="M241" s="25"/>
      <c r="N241" s="26"/>
      <c r="O241" s="29">
        <f>IFERROR(('Q2 Setup'!$D$10-'Q2 Setup'!$E$10+SUMIFS($N$4:$N240,$C$4:$C240,'Q2 Setup'!$C$10)-SUMIFS($N$4:$N240,$C$4:$C240,'Q2 Setup'!$C$10,$B$4:$B240,"&lt;"&amp;$B241))/IFERROR(NETWORKDAYS($B241,'Q2 Setup'!$G$4),1),0)</f>
        <v>0</v>
      </c>
      <c r="P241" s="43" t="str">
        <f t="shared" si="113"/>
        <v/>
      </c>
    </row>
    <row r="242" spans="2:17" ht="18.75" customHeight="1" x14ac:dyDescent="0.2">
      <c r="B242" s="31">
        <v>46230</v>
      </c>
      <c r="C242" s="32" t="str">
        <f>'Q2 Setup'!$C$11</f>
        <v>Rep 5</v>
      </c>
      <c r="D242" s="33"/>
      <c r="E242" s="25"/>
      <c r="F242" s="34">
        <f t="shared" si="108"/>
        <v>0</v>
      </c>
      <c r="G242" s="34" t="str">
        <f t="shared" si="109"/>
        <v/>
      </c>
      <c r="H242" s="35" t="str">
        <f t="shared" si="110"/>
        <v/>
      </c>
      <c r="I242" s="36"/>
      <c r="J242" s="37">
        <f t="shared" si="111"/>
        <v>0</v>
      </c>
      <c r="K242" s="35" t="str">
        <f t="shared" si="112"/>
        <v/>
      </c>
      <c r="L242" s="25"/>
      <c r="M242" s="25"/>
      <c r="N242" s="26"/>
      <c r="O242" s="29">
        <f>IFERROR(('Q2 Setup'!$D$11-'Q2 Setup'!$E$11+SUMIFS($N$4:$N241,$C$4:$C241,'Q2 Setup'!$C$11)-SUMIFS($N$4:$N241,$C$4:$C241,'Q2 Setup'!$C$11,$B$4:$B241,"&lt;"&amp;$B242))/IFERROR(NETWORKDAYS($B242,'Q2 Setup'!$G$4),1),0)</f>
        <v>0</v>
      </c>
      <c r="P242" s="38" t="str">
        <f t="shared" si="113"/>
        <v/>
      </c>
    </row>
    <row r="243" spans="2:17" ht="18.75" customHeight="1" x14ac:dyDescent="0.2">
      <c r="B243" s="31">
        <v>46230</v>
      </c>
      <c r="C243" s="39" t="str">
        <f>'Q2 Setup'!$C$12</f>
        <v>Rep 6</v>
      </c>
      <c r="D243" s="33"/>
      <c r="E243" s="25"/>
      <c r="F243" s="40">
        <f t="shared" si="108"/>
        <v>0</v>
      </c>
      <c r="G243" s="40" t="str">
        <f t="shared" si="109"/>
        <v/>
      </c>
      <c r="H243" s="41" t="str">
        <f t="shared" si="110"/>
        <v/>
      </c>
      <c r="I243" s="36"/>
      <c r="J243" s="42">
        <f t="shared" si="111"/>
        <v>0</v>
      </c>
      <c r="K243" s="41" t="str">
        <f t="shared" si="112"/>
        <v/>
      </c>
      <c r="L243" s="25"/>
      <c r="M243" s="25"/>
      <c r="N243" s="26"/>
      <c r="O243" s="29">
        <f>IFERROR(('Q2 Setup'!$D$12-'Q2 Setup'!$E$12+SUMIFS($N$4:$N242,$C$4:$C242,'Q2 Setup'!$C$12)-SUMIFS($N$4:$N242,$C$4:$C242,'Q2 Setup'!$C$12,$B$4:$B242,"&lt;"&amp;$B243))/IFERROR(NETWORKDAYS($B243,'Q2 Setup'!$G$4),1),0)</f>
        <v>0</v>
      </c>
      <c r="P243" s="43" t="str">
        <f t="shared" si="113"/>
        <v/>
      </c>
    </row>
    <row r="244" spans="2:17" ht="18.75" customHeight="1" x14ac:dyDescent="0.2">
      <c r="B244" s="31">
        <v>46230</v>
      </c>
      <c r="C244" s="32" t="str">
        <f>'Q2 Setup'!$C$13</f>
        <v>Rep 7</v>
      </c>
      <c r="D244" s="33"/>
      <c r="E244" s="25"/>
      <c r="F244" s="34">
        <f t="shared" si="108"/>
        <v>0</v>
      </c>
      <c r="G244" s="34" t="str">
        <f t="shared" si="109"/>
        <v/>
      </c>
      <c r="H244" s="35" t="str">
        <f t="shared" si="110"/>
        <v/>
      </c>
      <c r="I244" s="36"/>
      <c r="J244" s="37">
        <f t="shared" si="111"/>
        <v>0</v>
      </c>
      <c r="K244" s="35" t="str">
        <f t="shared" si="112"/>
        <v/>
      </c>
      <c r="L244" s="25"/>
      <c r="M244" s="25"/>
      <c r="N244" s="26"/>
      <c r="O244" s="29">
        <f>IFERROR(('Q2 Setup'!$D$13-'Q2 Setup'!$E$13+SUMIFS($N$4:$N243,$C$4:$C243,'Q2 Setup'!$C$13)-SUMIFS($N$4:$N243,$C$4:$C243,'Q2 Setup'!$C$13,$B$4:$B243,"&lt;"&amp;$B244))/IFERROR(NETWORKDAYS($B244,'Q2 Setup'!$G$4),1),0)</f>
        <v>0</v>
      </c>
      <c r="P244" s="38" t="str">
        <f t="shared" si="113"/>
        <v/>
      </c>
    </row>
    <row r="245" spans="2:17" ht="18.75" customHeight="1" x14ac:dyDescent="0.2">
      <c r="B245" s="31">
        <v>46230</v>
      </c>
      <c r="C245" s="39" t="str">
        <f>'Q2 Setup'!$C$14</f>
        <v>Rep 8</v>
      </c>
      <c r="D245" s="33"/>
      <c r="E245" s="25"/>
      <c r="F245" s="40">
        <f t="shared" si="108"/>
        <v>0</v>
      </c>
      <c r="G245" s="40" t="str">
        <f t="shared" si="109"/>
        <v/>
      </c>
      <c r="H245" s="41" t="str">
        <f t="shared" si="110"/>
        <v/>
      </c>
      <c r="I245" s="36"/>
      <c r="J245" s="42">
        <f t="shared" si="111"/>
        <v>0</v>
      </c>
      <c r="K245" s="41" t="str">
        <f t="shared" si="112"/>
        <v/>
      </c>
      <c r="L245" s="25"/>
      <c r="M245" s="25"/>
      <c r="N245" s="26"/>
      <c r="O245" s="29">
        <f>IFERROR(('Q2 Setup'!$D$14-'Q2 Setup'!$E$14+SUMIFS($N$4:$N244,$C$4:$C244,'Q2 Setup'!$C$14)-SUMIFS($N$4:$N244,$C$4:$C244,'Q2 Setup'!$C$14,$B$4:$B244,"&lt;"&amp;$B245))/IFERROR(NETWORKDAYS($B245,'Q2 Setup'!$G$4),1),0)</f>
        <v>0</v>
      </c>
      <c r="P245" s="43" t="str">
        <f t="shared" si="113"/>
        <v/>
      </c>
    </row>
    <row r="246" spans="2:17" ht="18.75" customHeight="1" x14ac:dyDescent="0.2">
      <c r="B246" s="31">
        <v>46230</v>
      </c>
      <c r="C246" s="32" t="str">
        <f>'Q2 Setup'!$C$15</f>
        <v>Rep 9</v>
      </c>
      <c r="D246" s="33"/>
      <c r="E246" s="25"/>
      <c r="F246" s="34">
        <f t="shared" si="108"/>
        <v>0</v>
      </c>
      <c r="G246" s="34" t="str">
        <f t="shared" si="109"/>
        <v/>
      </c>
      <c r="H246" s="35" t="str">
        <f t="shared" si="110"/>
        <v/>
      </c>
      <c r="I246" s="36"/>
      <c r="J246" s="37">
        <f t="shared" si="111"/>
        <v>0</v>
      </c>
      <c r="K246" s="35" t="str">
        <f t="shared" si="112"/>
        <v/>
      </c>
      <c r="L246" s="25"/>
      <c r="M246" s="25"/>
      <c r="N246" s="26"/>
      <c r="O246" s="29">
        <f>IFERROR(('Q2 Setup'!$D$15-'Q2 Setup'!$E$15+SUMIFS($N$4:$N245,$C$4:$C245,'Q2 Setup'!$C$15)-SUMIFS($N$4:$N245,$C$4:$C245,'Q2 Setup'!$C$15,$B$4:$B245,"&lt;"&amp;$B246))/IFERROR(NETWORKDAYS($B246,'Q2 Setup'!$G$4),1),0)</f>
        <v>0</v>
      </c>
      <c r="P246" s="38" t="str">
        <f t="shared" si="113"/>
        <v/>
      </c>
    </row>
    <row r="247" spans="2:17" ht="18.75" customHeight="1" x14ac:dyDescent="0.2">
      <c r="B247" s="31">
        <v>46230</v>
      </c>
      <c r="C247" s="39" t="str">
        <f>'Q2 Setup'!$C$16</f>
        <v>Rep 10</v>
      </c>
      <c r="D247" s="33"/>
      <c r="E247" s="25"/>
      <c r="F247" s="40">
        <f t="shared" si="108"/>
        <v>0</v>
      </c>
      <c r="G247" s="40" t="str">
        <f t="shared" si="109"/>
        <v/>
      </c>
      <c r="H247" s="41" t="str">
        <f t="shared" si="110"/>
        <v/>
      </c>
      <c r="I247" s="36"/>
      <c r="J247" s="42">
        <f t="shared" si="111"/>
        <v>0</v>
      </c>
      <c r="K247" s="41" t="str">
        <f t="shared" si="112"/>
        <v/>
      </c>
      <c r="L247" s="25"/>
      <c r="M247" s="25"/>
      <c r="N247" s="26"/>
      <c r="O247" s="29">
        <f>IFERROR(('Q2 Setup'!$D$16-'Q2 Setup'!$E$16+SUMIFS($N$4:$N246,$C$4:$C246,'Q2 Setup'!$C$16)-SUMIFS($N$4:$N246,$C$4:$C246,'Q2 Setup'!$C$16,$B$4:$B246,"&lt;"&amp;$B247))/IFERROR(NETWORKDAYS($B247,'Q2 Setup'!$G$4),1),0)</f>
        <v>0</v>
      </c>
      <c r="P247" s="43" t="str">
        <f t="shared" si="113"/>
        <v/>
      </c>
    </row>
    <row r="248" spans="2:17" ht="18.75" customHeight="1" x14ac:dyDescent="0.2">
      <c r="B248" s="31">
        <v>46230</v>
      </c>
      <c r="C248" s="32">
        <f>'Q2 Setup'!$C$17</f>
        <v>0</v>
      </c>
      <c r="D248" s="33"/>
      <c r="E248" s="25"/>
      <c r="F248" s="34">
        <f t="shared" si="108"/>
        <v>0</v>
      </c>
      <c r="G248" s="34" t="str">
        <f t="shared" si="109"/>
        <v/>
      </c>
      <c r="H248" s="35" t="str">
        <f t="shared" si="110"/>
        <v/>
      </c>
      <c r="I248" s="36"/>
      <c r="J248" s="37">
        <f t="shared" si="111"/>
        <v>0</v>
      </c>
      <c r="K248" s="35" t="str">
        <f t="shared" si="112"/>
        <v/>
      </c>
      <c r="L248" s="25"/>
      <c r="M248" s="25"/>
      <c r="N248" s="26"/>
      <c r="O248" s="29">
        <f>IFERROR(('Q2 Setup'!$D$17-'Q2 Setup'!$E$17+SUMIFS($N$4:$N247,$C$4:$C247,'Q2 Setup'!$C$17)-SUMIFS($N$4:$N247,$C$4:$C247,'Q2 Setup'!$C$17,$B$4:$B247,"&lt;"&amp;$B248))/IFERROR(NETWORKDAYS($B248,'Q2 Setup'!$G$4),1),0)</f>
        <v>0</v>
      </c>
      <c r="P248" s="38" t="str">
        <f t="shared" si="113"/>
        <v/>
      </c>
    </row>
    <row r="249" spans="2:17" ht="18.75" customHeight="1" x14ac:dyDescent="0.2">
      <c r="B249" s="31">
        <v>46230</v>
      </c>
      <c r="C249" s="39">
        <f>'Q2 Setup'!$C$18</f>
        <v>0</v>
      </c>
      <c r="D249" s="33"/>
      <c r="E249" s="25"/>
      <c r="F249" s="40">
        <f t="shared" si="108"/>
        <v>0</v>
      </c>
      <c r="G249" s="40" t="str">
        <f t="shared" si="109"/>
        <v/>
      </c>
      <c r="H249" s="41" t="str">
        <f t="shared" si="110"/>
        <v/>
      </c>
      <c r="I249" s="36"/>
      <c r="J249" s="42">
        <f t="shared" si="111"/>
        <v>0</v>
      </c>
      <c r="K249" s="41" t="str">
        <f t="shared" si="112"/>
        <v/>
      </c>
      <c r="L249" s="25"/>
      <c r="M249" s="25"/>
      <c r="N249" s="26"/>
      <c r="O249" s="29">
        <f>IFERROR(('Q2 Setup'!$D$18-'Q2 Setup'!$E$18+SUMIFS($N$4:$N248,$C$4:$C248,'Q2 Setup'!$C$18)-SUMIFS($N$4:$N248,$C$4:$C248,'Q2 Setup'!$C$18,$B$4:$B248,"&lt;"&amp;$B249))/IFERROR(NETWORKDAYS($B249,'Q2 Setup'!$G$4),1),0)</f>
        <v>0</v>
      </c>
      <c r="P249" s="43" t="str">
        <f t="shared" si="113"/>
        <v/>
      </c>
    </row>
    <row r="250" spans="2:17" ht="4.5" customHeight="1" x14ac:dyDescent="0.2"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</row>
    <row r="251" spans="2:17" ht="18.75" customHeight="1" x14ac:dyDescent="0.2">
      <c r="B251" s="31">
        <v>46231</v>
      </c>
      <c r="C251" s="32" t="str">
        <f>'Q2 Setup'!$C$7</f>
        <v>Rep 1</v>
      </c>
      <c r="D251" s="33"/>
      <c r="E251" s="25"/>
      <c r="F251" s="34">
        <f t="shared" ref="F251:F262" si="114">IFERROR(D251*7.5,"")</f>
        <v>0</v>
      </c>
      <c r="G251" s="34" t="str">
        <f t="shared" ref="G251:G262" si="115">IFERROR(E251/D251,"")</f>
        <v/>
      </c>
      <c r="H251" s="35" t="str">
        <f t="shared" ref="H251:H262" si="116">IFERROR(E251/F251,"")</f>
        <v/>
      </c>
      <c r="I251" s="36"/>
      <c r="J251" s="37">
        <f t="shared" ref="J251:J262" si="117">IFERROR(D251*0.375/24,"")</f>
        <v>0</v>
      </c>
      <c r="K251" s="35" t="str">
        <f t="shared" ref="K251:K262" si="118">IFERROR(I251/J251,"")</f>
        <v/>
      </c>
      <c r="L251" s="25"/>
      <c r="M251" s="25"/>
      <c r="N251" s="26"/>
      <c r="O251" s="29">
        <f>IFERROR(('Q2 Setup'!$D$7-'Q2 Setup'!$E$7+SUMIFS($N$4:$N250,$C$4:$C250,'Q2 Setup'!$C$7)-SUMIFS($N$4:$N250,$C$4:$C250,'Q2 Setup'!$C$7,$B$4:$B250,"&lt;"&amp;$B251))/IFERROR(NETWORKDAYS($B251,'Q2 Setup'!$G$4),1),0)</f>
        <v>0</v>
      </c>
      <c r="P251" s="38" t="str">
        <f t="shared" ref="P251:P262" si="119">IFERROR(N251/O251,"")</f>
        <v/>
      </c>
    </row>
    <row r="252" spans="2:17" ht="18.75" customHeight="1" x14ac:dyDescent="0.2">
      <c r="B252" s="31">
        <v>46231</v>
      </c>
      <c r="C252" s="39" t="str">
        <f>'Q2 Setup'!$C$8</f>
        <v>Rep 2</v>
      </c>
      <c r="D252" s="33"/>
      <c r="E252" s="25"/>
      <c r="F252" s="40">
        <f t="shared" si="114"/>
        <v>0</v>
      </c>
      <c r="G252" s="40" t="str">
        <f t="shared" si="115"/>
        <v/>
      </c>
      <c r="H252" s="41" t="str">
        <f t="shared" si="116"/>
        <v/>
      </c>
      <c r="I252" s="36"/>
      <c r="J252" s="42">
        <f t="shared" si="117"/>
        <v>0</v>
      </c>
      <c r="K252" s="41" t="str">
        <f t="shared" si="118"/>
        <v/>
      </c>
      <c r="L252" s="25"/>
      <c r="M252" s="25"/>
      <c r="N252" s="26"/>
      <c r="O252" s="29">
        <f>IFERROR(('Q2 Setup'!$D$8-'Q2 Setup'!$E$8+SUMIFS($N$4:$N251,$C$4:$C251,'Q2 Setup'!$C$8)-SUMIFS($N$4:$N251,$C$4:$C251,'Q2 Setup'!$C$8,$B$4:$B251,"&lt;"&amp;$B252))/IFERROR(NETWORKDAYS($B252,'Q2 Setup'!$G$4),1),0)</f>
        <v>0</v>
      </c>
      <c r="P252" s="43" t="str">
        <f t="shared" si="119"/>
        <v/>
      </c>
    </row>
    <row r="253" spans="2:17" ht="18.75" customHeight="1" x14ac:dyDescent="0.2">
      <c r="B253" s="31">
        <v>46231</v>
      </c>
      <c r="C253" s="32" t="str">
        <f>'Q2 Setup'!$C$9</f>
        <v>Rep 3</v>
      </c>
      <c r="D253" s="33"/>
      <c r="E253" s="25"/>
      <c r="F253" s="34">
        <f t="shared" si="114"/>
        <v>0</v>
      </c>
      <c r="G253" s="34" t="str">
        <f t="shared" si="115"/>
        <v/>
      </c>
      <c r="H253" s="35" t="str">
        <f t="shared" si="116"/>
        <v/>
      </c>
      <c r="I253" s="36"/>
      <c r="J253" s="37">
        <f t="shared" si="117"/>
        <v>0</v>
      </c>
      <c r="K253" s="35" t="str">
        <f t="shared" si="118"/>
        <v/>
      </c>
      <c r="L253" s="25"/>
      <c r="M253" s="25"/>
      <c r="N253" s="26"/>
      <c r="O253" s="29">
        <f>IFERROR(('Q2 Setup'!$D$9-'Q2 Setup'!$E$9+SUMIFS($N$4:$N252,$C$4:$C252,'Q2 Setup'!$C$9)-SUMIFS($N$4:$N252,$C$4:$C252,'Q2 Setup'!$C$9,$B$4:$B252,"&lt;"&amp;$B253))/IFERROR(NETWORKDAYS($B253,'Q2 Setup'!$G$4),1),0)</f>
        <v>0</v>
      </c>
      <c r="P253" s="38" t="str">
        <f t="shared" si="119"/>
        <v/>
      </c>
    </row>
    <row r="254" spans="2:17" ht="18.75" customHeight="1" x14ac:dyDescent="0.2">
      <c r="B254" s="31">
        <v>46231</v>
      </c>
      <c r="C254" s="39" t="str">
        <f>'Q2 Setup'!$C$10</f>
        <v>Rep 4</v>
      </c>
      <c r="D254" s="33"/>
      <c r="E254" s="25"/>
      <c r="F254" s="40">
        <f t="shared" si="114"/>
        <v>0</v>
      </c>
      <c r="G254" s="40" t="str">
        <f t="shared" si="115"/>
        <v/>
      </c>
      <c r="H254" s="41" t="str">
        <f t="shared" si="116"/>
        <v/>
      </c>
      <c r="I254" s="36"/>
      <c r="J254" s="42">
        <f t="shared" si="117"/>
        <v>0</v>
      </c>
      <c r="K254" s="41" t="str">
        <f t="shared" si="118"/>
        <v/>
      </c>
      <c r="L254" s="25"/>
      <c r="M254" s="25"/>
      <c r="N254" s="26"/>
      <c r="O254" s="29">
        <f>IFERROR(('Q2 Setup'!$D$10-'Q2 Setup'!$E$10+SUMIFS($N$4:$N253,$C$4:$C253,'Q2 Setup'!$C$10)-SUMIFS($N$4:$N253,$C$4:$C253,'Q2 Setup'!$C$10,$B$4:$B253,"&lt;"&amp;$B254))/IFERROR(NETWORKDAYS($B254,'Q2 Setup'!$G$4),1),0)</f>
        <v>0</v>
      </c>
      <c r="P254" s="43" t="str">
        <f t="shared" si="119"/>
        <v/>
      </c>
    </row>
    <row r="255" spans="2:17" ht="18.75" customHeight="1" x14ac:dyDescent="0.2">
      <c r="B255" s="31">
        <v>46231</v>
      </c>
      <c r="C255" s="32" t="str">
        <f>'Q2 Setup'!$C$11</f>
        <v>Rep 5</v>
      </c>
      <c r="D255" s="33"/>
      <c r="E255" s="25"/>
      <c r="F255" s="34">
        <f t="shared" si="114"/>
        <v>0</v>
      </c>
      <c r="G255" s="34" t="str">
        <f t="shared" si="115"/>
        <v/>
      </c>
      <c r="H255" s="35" t="str">
        <f t="shared" si="116"/>
        <v/>
      </c>
      <c r="I255" s="36"/>
      <c r="J255" s="37">
        <f t="shared" si="117"/>
        <v>0</v>
      </c>
      <c r="K255" s="35" t="str">
        <f t="shared" si="118"/>
        <v/>
      </c>
      <c r="L255" s="25"/>
      <c r="M255" s="25"/>
      <c r="N255" s="26"/>
      <c r="O255" s="29">
        <f>IFERROR(('Q2 Setup'!$D$11-'Q2 Setup'!$E$11+SUMIFS($N$4:$N254,$C$4:$C254,'Q2 Setup'!$C$11)-SUMIFS($N$4:$N254,$C$4:$C254,'Q2 Setup'!$C$11,$B$4:$B254,"&lt;"&amp;$B255))/IFERROR(NETWORKDAYS($B255,'Q2 Setup'!$G$4),1),0)</f>
        <v>0</v>
      </c>
      <c r="P255" s="38" t="str">
        <f t="shared" si="119"/>
        <v/>
      </c>
    </row>
    <row r="256" spans="2:17" ht="18.75" customHeight="1" x14ac:dyDescent="0.2">
      <c r="B256" s="31">
        <v>46231</v>
      </c>
      <c r="C256" s="39" t="str">
        <f>'Q2 Setup'!$C$12</f>
        <v>Rep 6</v>
      </c>
      <c r="D256" s="33"/>
      <c r="E256" s="25"/>
      <c r="F256" s="40">
        <f t="shared" si="114"/>
        <v>0</v>
      </c>
      <c r="G256" s="40" t="str">
        <f t="shared" si="115"/>
        <v/>
      </c>
      <c r="H256" s="41" t="str">
        <f t="shared" si="116"/>
        <v/>
      </c>
      <c r="I256" s="36"/>
      <c r="J256" s="42">
        <f t="shared" si="117"/>
        <v>0</v>
      </c>
      <c r="K256" s="41" t="str">
        <f t="shared" si="118"/>
        <v/>
      </c>
      <c r="L256" s="25"/>
      <c r="M256" s="25"/>
      <c r="N256" s="26"/>
      <c r="O256" s="29">
        <f>IFERROR(('Q2 Setup'!$D$12-'Q2 Setup'!$E$12+SUMIFS($N$4:$N255,$C$4:$C255,'Q2 Setup'!$C$12)-SUMIFS($N$4:$N255,$C$4:$C255,'Q2 Setup'!$C$12,$B$4:$B255,"&lt;"&amp;$B256))/IFERROR(NETWORKDAYS($B256,'Q2 Setup'!$G$4),1),0)</f>
        <v>0</v>
      </c>
      <c r="P256" s="43" t="str">
        <f t="shared" si="119"/>
        <v/>
      </c>
    </row>
    <row r="257" spans="2:17" ht="18.75" customHeight="1" x14ac:dyDescent="0.2">
      <c r="B257" s="31">
        <v>46231</v>
      </c>
      <c r="C257" s="32" t="str">
        <f>'Q2 Setup'!$C$13</f>
        <v>Rep 7</v>
      </c>
      <c r="D257" s="33"/>
      <c r="E257" s="25"/>
      <c r="F257" s="34">
        <f t="shared" si="114"/>
        <v>0</v>
      </c>
      <c r="G257" s="34" t="str">
        <f t="shared" si="115"/>
        <v/>
      </c>
      <c r="H257" s="35" t="str">
        <f t="shared" si="116"/>
        <v/>
      </c>
      <c r="I257" s="36"/>
      <c r="J257" s="37">
        <f t="shared" si="117"/>
        <v>0</v>
      </c>
      <c r="K257" s="35" t="str">
        <f t="shared" si="118"/>
        <v/>
      </c>
      <c r="L257" s="25"/>
      <c r="M257" s="25"/>
      <c r="N257" s="26"/>
      <c r="O257" s="29">
        <f>IFERROR(('Q2 Setup'!$D$13-'Q2 Setup'!$E$13+SUMIFS($N$4:$N256,$C$4:$C256,'Q2 Setup'!$C$13)-SUMIFS($N$4:$N256,$C$4:$C256,'Q2 Setup'!$C$13,$B$4:$B256,"&lt;"&amp;$B257))/IFERROR(NETWORKDAYS($B257,'Q2 Setup'!$G$4),1),0)</f>
        <v>0</v>
      </c>
      <c r="P257" s="38" t="str">
        <f t="shared" si="119"/>
        <v/>
      </c>
    </row>
    <row r="258" spans="2:17" ht="18.75" customHeight="1" x14ac:dyDescent="0.2">
      <c r="B258" s="31">
        <v>46231</v>
      </c>
      <c r="C258" s="39" t="str">
        <f>'Q2 Setup'!$C$14</f>
        <v>Rep 8</v>
      </c>
      <c r="D258" s="33"/>
      <c r="E258" s="25"/>
      <c r="F258" s="40">
        <f t="shared" si="114"/>
        <v>0</v>
      </c>
      <c r="G258" s="40" t="str">
        <f t="shared" si="115"/>
        <v/>
      </c>
      <c r="H258" s="41" t="str">
        <f t="shared" si="116"/>
        <v/>
      </c>
      <c r="I258" s="36"/>
      <c r="J258" s="42">
        <f t="shared" si="117"/>
        <v>0</v>
      </c>
      <c r="K258" s="41" t="str">
        <f t="shared" si="118"/>
        <v/>
      </c>
      <c r="L258" s="25"/>
      <c r="M258" s="25"/>
      <c r="N258" s="26"/>
      <c r="O258" s="29">
        <f>IFERROR(('Q2 Setup'!$D$14-'Q2 Setup'!$E$14+SUMIFS($N$4:$N257,$C$4:$C257,'Q2 Setup'!$C$14)-SUMIFS($N$4:$N257,$C$4:$C257,'Q2 Setup'!$C$14,$B$4:$B257,"&lt;"&amp;$B258))/IFERROR(NETWORKDAYS($B258,'Q2 Setup'!$G$4),1),0)</f>
        <v>0</v>
      </c>
      <c r="P258" s="43" t="str">
        <f t="shared" si="119"/>
        <v/>
      </c>
    </row>
    <row r="259" spans="2:17" ht="18.75" customHeight="1" x14ac:dyDescent="0.2">
      <c r="B259" s="31">
        <v>46231</v>
      </c>
      <c r="C259" s="32" t="str">
        <f>'Q2 Setup'!$C$15</f>
        <v>Rep 9</v>
      </c>
      <c r="D259" s="33"/>
      <c r="E259" s="25"/>
      <c r="F259" s="34">
        <f t="shared" si="114"/>
        <v>0</v>
      </c>
      <c r="G259" s="34" t="str">
        <f t="shared" si="115"/>
        <v/>
      </c>
      <c r="H259" s="35" t="str">
        <f t="shared" si="116"/>
        <v/>
      </c>
      <c r="I259" s="36"/>
      <c r="J259" s="37">
        <f t="shared" si="117"/>
        <v>0</v>
      </c>
      <c r="K259" s="35" t="str">
        <f t="shared" si="118"/>
        <v/>
      </c>
      <c r="L259" s="25"/>
      <c r="M259" s="25"/>
      <c r="N259" s="26"/>
      <c r="O259" s="29">
        <f>IFERROR(('Q2 Setup'!$D$15-'Q2 Setup'!$E$15+SUMIFS($N$4:$N258,$C$4:$C258,'Q2 Setup'!$C$15)-SUMIFS($N$4:$N258,$C$4:$C258,'Q2 Setup'!$C$15,$B$4:$B258,"&lt;"&amp;$B259))/IFERROR(NETWORKDAYS($B259,'Q2 Setup'!$G$4),1),0)</f>
        <v>0</v>
      </c>
      <c r="P259" s="38" t="str">
        <f t="shared" si="119"/>
        <v/>
      </c>
    </row>
    <row r="260" spans="2:17" ht="18.75" customHeight="1" x14ac:dyDescent="0.2">
      <c r="B260" s="31">
        <v>46231</v>
      </c>
      <c r="C260" s="39" t="str">
        <f>'Q2 Setup'!$C$16</f>
        <v>Rep 10</v>
      </c>
      <c r="D260" s="33"/>
      <c r="E260" s="25"/>
      <c r="F260" s="40">
        <f t="shared" si="114"/>
        <v>0</v>
      </c>
      <c r="G260" s="40" t="str">
        <f t="shared" si="115"/>
        <v/>
      </c>
      <c r="H260" s="41" t="str">
        <f t="shared" si="116"/>
        <v/>
      </c>
      <c r="I260" s="36"/>
      <c r="J260" s="42">
        <f t="shared" si="117"/>
        <v>0</v>
      </c>
      <c r="K260" s="41" t="str">
        <f t="shared" si="118"/>
        <v/>
      </c>
      <c r="L260" s="25"/>
      <c r="M260" s="25"/>
      <c r="N260" s="26"/>
      <c r="O260" s="29">
        <f>IFERROR(('Q2 Setup'!$D$16-'Q2 Setup'!$E$16+SUMIFS($N$4:$N259,$C$4:$C259,'Q2 Setup'!$C$16)-SUMIFS($N$4:$N259,$C$4:$C259,'Q2 Setup'!$C$16,$B$4:$B259,"&lt;"&amp;$B260))/IFERROR(NETWORKDAYS($B260,'Q2 Setup'!$G$4),1),0)</f>
        <v>0</v>
      </c>
      <c r="P260" s="43" t="str">
        <f t="shared" si="119"/>
        <v/>
      </c>
    </row>
    <row r="261" spans="2:17" ht="18.75" customHeight="1" x14ac:dyDescent="0.2">
      <c r="B261" s="31">
        <v>46231</v>
      </c>
      <c r="C261" s="32">
        <f>'Q2 Setup'!$C$17</f>
        <v>0</v>
      </c>
      <c r="D261" s="33"/>
      <c r="E261" s="25"/>
      <c r="F261" s="34">
        <f t="shared" si="114"/>
        <v>0</v>
      </c>
      <c r="G261" s="34" t="str">
        <f t="shared" si="115"/>
        <v/>
      </c>
      <c r="H261" s="35" t="str">
        <f t="shared" si="116"/>
        <v/>
      </c>
      <c r="I261" s="36"/>
      <c r="J261" s="37">
        <f t="shared" si="117"/>
        <v>0</v>
      </c>
      <c r="K261" s="35" t="str">
        <f t="shared" si="118"/>
        <v/>
      </c>
      <c r="L261" s="25"/>
      <c r="M261" s="25"/>
      <c r="N261" s="26"/>
      <c r="O261" s="29">
        <f>IFERROR(('Q2 Setup'!$D$17-'Q2 Setup'!$E$17+SUMIFS($N$4:$N260,$C$4:$C260,'Q2 Setup'!$C$17)-SUMIFS($N$4:$N260,$C$4:$C260,'Q2 Setup'!$C$17,$B$4:$B260,"&lt;"&amp;$B261))/IFERROR(NETWORKDAYS($B261,'Q2 Setup'!$G$4),1),0)</f>
        <v>0</v>
      </c>
      <c r="P261" s="38" t="str">
        <f t="shared" si="119"/>
        <v/>
      </c>
    </row>
    <row r="262" spans="2:17" ht="18.75" customHeight="1" x14ac:dyDescent="0.2">
      <c r="B262" s="31">
        <v>46231</v>
      </c>
      <c r="C262" s="39">
        <f>'Q2 Setup'!$C$18</f>
        <v>0</v>
      </c>
      <c r="D262" s="33"/>
      <c r="E262" s="25"/>
      <c r="F262" s="40">
        <f t="shared" si="114"/>
        <v>0</v>
      </c>
      <c r="G262" s="40" t="str">
        <f t="shared" si="115"/>
        <v/>
      </c>
      <c r="H262" s="41" t="str">
        <f t="shared" si="116"/>
        <v/>
      </c>
      <c r="I262" s="36"/>
      <c r="J262" s="42">
        <f t="shared" si="117"/>
        <v>0</v>
      </c>
      <c r="K262" s="41" t="str">
        <f t="shared" si="118"/>
        <v/>
      </c>
      <c r="L262" s="25"/>
      <c r="M262" s="25"/>
      <c r="N262" s="26"/>
      <c r="O262" s="29">
        <f>IFERROR(('Q2 Setup'!$D$18-'Q2 Setup'!$E$18+SUMIFS($N$4:$N261,$C$4:$C261,'Q2 Setup'!$C$18)-SUMIFS($N$4:$N261,$C$4:$C261,'Q2 Setup'!$C$18,$B$4:$B261,"&lt;"&amp;$B262))/IFERROR(NETWORKDAYS($B262,'Q2 Setup'!$G$4),1),0)</f>
        <v>0</v>
      </c>
      <c r="P262" s="43" t="str">
        <f t="shared" si="119"/>
        <v/>
      </c>
    </row>
    <row r="263" spans="2:17" ht="4.5" customHeight="1" x14ac:dyDescent="0.2"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</row>
    <row r="264" spans="2:17" ht="18.75" customHeight="1" x14ac:dyDescent="0.2">
      <c r="B264" s="31">
        <v>46232</v>
      </c>
      <c r="C264" s="32" t="str">
        <f>'Q2 Setup'!$C$7</f>
        <v>Rep 1</v>
      </c>
      <c r="D264" s="33"/>
      <c r="E264" s="25"/>
      <c r="F264" s="34">
        <f t="shared" ref="F264:F275" si="120">IFERROR(D264*7.5,"")</f>
        <v>0</v>
      </c>
      <c r="G264" s="34" t="str">
        <f t="shared" ref="G264:G275" si="121">IFERROR(E264/D264,"")</f>
        <v/>
      </c>
      <c r="H264" s="35" t="str">
        <f t="shared" ref="H264:H275" si="122">IFERROR(E264/F264,"")</f>
        <v/>
      </c>
      <c r="I264" s="36"/>
      <c r="J264" s="37">
        <f t="shared" ref="J264:J275" si="123">IFERROR(D264*0.375/24,"")</f>
        <v>0</v>
      </c>
      <c r="K264" s="35" t="str">
        <f t="shared" ref="K264:K275" si="124">IFERROR(I264/J264,"")</f>
        <v/>
      </c>
      <c r="L264" s="25"/>
      <c r="M264" s="25"/>
      <c r="N264" s="26"/>
      <c r="O264" s="29">
        <f>IFERROR(('Q2 Setup'!$D$7-'Q2 Setup'!$E$7+SUMIFS($N$4:$N263,$C$4:$C263,'Q2 Setup'!$C$7)-SUMIFS($N$4:$N263,$C$4:$C263,'Q2 Setup'!$C$7,$B$4:$B263,"&lt;"&amp;$B264))/IFERROR(NETWORKDAYS($B264,'Q2 Setup'!$G$4),1),0)</f>
        <v>0</v>
      </c>
      <c r="P264" s="38" t="str">
        <f t="shared" ref="P264:P275" si="125">IFERROR(N264/O264,"")</f>
        <v/>
      </c>
    </row>
    <row r="265" spans="2:17" ht="18.75" customHeight="1" x14ac:dyDescent="0.2">
      <c r="B265" s="31">
        <v>46232</v>
      </c>
      <c r="C265" s="39" t="str">
        <f>'Q2 Setup'!$C$8</f>
        <v>Rep 2</v>
      </c>
      <c r="D265" s="33"/>
      <c r="E265" s="25"/>
      <c r="F265" s="40">
        <f t="shared" si="120"/>
        <v>0</v>
      </c>
      <c r="G265" s="40" t="str">
        <f t="shared" si="121"/>
        <v/>
      </c>
      <c r="H265" s="41" t="str">
        <f t="shared" si="122"/>
        <v/>
      </c>
      <c r="I265" s="36"/>
      <c r="J265" s="42">
        <f t="shared" si="123"/>
        <v>0</v>
      </c>
      <c r="K265" s="41" t="str">
        <f t="shared" si="124"/>
        <v/>
      </c>
      <c r="L265" s="25"/>
      <c r="M265" s="25"/>
      <c r="N265" s="26"/>
      <c r="O265" s="29">
        <f>IFERROR(('Q2 Setup'!$D$8-'Q2 Setup'!$E$8+SUMIFS($N$4:$N264,$C$4:$C264,'Q2 Setup'!$C$8)-SUMIFS($N$4:$N264,$C$4:$C264,'Q2 Setup'!$C$8,$B$4:$B264,"&lt;"&amp;$B265))/IFERROR(NETWORKDAYS($B265,'Q2 Setup'!$G$4),1),0)</f>
        <v>0</v>
      </c>
      <c r="P265" s="43" t="str">
        <f t="shared" si="125"/>
        <v/>
      </c>
    </row>
    <row r="266" spans="2:17" ht="18.75" customHeight="1" x14ac:dyDescent="0.2">
      <c r="B266" s="31">
        <v>46232</v>
      </c>
      <c r="C266" s="32" t="str">
        <f>'Q2 Setup'!$C$9</f>
        <v>Rep 3</v>
      </c>
      <c r="D266" s="33"/>
      <c r="E266" s="25"/>
      <c r="F266" s="34">
        <f t="shared" si="120"/>
        <v>0</v>
      </c>
      <c r="G266" s="34" t="str">
        <f t="shared" si="121"/>
        <v/>
      </c>
      <c r="H266" s="35" t="str">
        <f t="shared" si="122"/>
        <v/>
      </c>
      <c r="I266" s="36"/>
      <c r="J266" s="37">
        <f t="shared" si="123"/>
        <v>0</v>
      </c>
      <c r="K266" s="35" t="str">
        <f t="shared" si="124"/>
        <v/>
      </c>
      <c r="L266" s="25"/>
      <c r="M266" s="25"/>
      <c r="N266" s="26"/>
      <c r="O266" s="29">
        <f>IFERROR(('Q2 Setup'!$D$9-'Q2 Setup'!$E$9+SUMIFS($N$4:$N265,$C$4:$C265,'Q2 Setup'!$C$9)-SUMIFS($N$4:$N265,$C$4:$C265,'Q2 Setup'!$C$9,$B$4:$B265,"&lt;"&amp;$B266))/IFERROR(NETWORKDAYS($B266,'Q2 Setup'!$G$4),1),0)</f>
        <v>0</v>
      </c>
      <c r="P266" s="38" t="str">
        <f t="shared" si="125"/>
        <v/>
      </c>
    </row>
    <row r="267" spans="2:17" ht="18.75" customHeight="1" x14ac:dyDescent="0.2">
      <c r="B267" s="31">
        <v>46232</v>
      </c>
      <c r="C267" s="39" t="str">
        <f>'Q2 Setup'!$C$10</f>
        <v>Rep 4</v>
      </c>
      <c r="D267" s="33"/>
      <c r="E267" s="25"/>
      <c r="F267" s="40">
        <f t="shared" si="120"/>
        <v>0</v>
      </c>
      <c r="G267" s="40" t="str">
        <f t="shared" si="121"/>
        <v/>
      </c>
      <c r="H267" s="41" t="str">
        <f t="shared" si="122"/>
        <v/>
      </c>
      <c r="I267" s="36"/>
      <c r="J267" s="42">
        <f t="shared" si="123"/>
        <v>0</v>
      </c>
      <c r="K267" s="41" t="str">
        <f t="shared" si="124"/>
        <v/>
      </c>
      <c r="L267" s="25"/>
      <c r="M267" s="25"/>
      <c r="N267" s="26"/>
      <c r="O267" s="29">
        <f>IFERROR(('Q2 Setup'!$D$10-'Q2 Setup'!$E$10+SUMIFS($N$4:$N266,$C$4:$C266,'Q2 Setup'!$C$10)-SUMIFS($N$4:$N266,$C$4:$C266,'Q2 Setup'!$C$10,$B$4:$B266,"&lt;"&amp;$B267))/IFERROR(NETWORKDAYS($B267,'Q2 Setup'!$G$4),1),0)</f>
        <v>0</v>
      </c>
      <c r="P267" s="43" t="str">
        <f t="shared" si="125"/>
        <v/>
      </c>
    </row>
    <row r="268" spans="2:17" ht="18.75" customHeight="1" x14ac:dyDescent="0.2">
      <c r="B268" s="31">
        <v>46232</v>
      </c>
      <c r="C268" s="32" t="str">
        <f>'Q2 Setup'!$C$11</f>
        <v>Rep 5</v>
      </c>
      <c r="D268" s="33"/>
      <c r="E268" s="25"/>
      <c r="F268" s="34">
        <f t="shared" si="120"/>
        <v>0</v>
      </c>
      <c r="G268" s="34" t="str">
        <f t="shared" si="121"/>
        <v/>
      </c>
      <c r="H268" s="35" t="str">
        <f t="shared" si="122"/>
        <v/>
      </c>
      <c r="I268" s="36"/>
      <c r="J268" s="37">
        <f t="shared" si="123"/>
        <v>0</v>
      </c>
      <c r="K268" s="35" t="str">
        <f t="shared" si="124"/>
        <v/>
      </c>
      <c r="L268" s="25"/>
      <c r="M268" s="25"/>
      <c r="N268" s="26"/>
      <c r="O268" s="29">
        <f>IFERROR(('Q2 Setup'!$D$11-'Q2 Setup'!$E$11+SUMIFS($N$4:$N267,$C$4:$C267,'Q2 Setup'!$C$11)-SUMIFS($N$4:$N267,$C$4:$C267,'Q2 Setup'!$C$11,$B$4:$B267,"&lt;"&amp;$B268))/IFERROR(NETWORKDAYS($B268,'Q2 Setup'!$G$4),1),0)</f>
        <v>0</v>
      </c>
      <c r="P268" s="38" t="str">
        <f t="shared" si="125"/>
        <v/>
      </c>
    </row>
    <row r="269" spans="2:17" ht="18.75" customHeight="1" x14ac:dyDescent="0.2">
      <c r="B269" s="31">
        <v>46232</v>
      </c>
      <c r="C269" s="39" t="str">
        <f>'Q2 Setup'!$C$12</f>
        <v>Rep 6</v>
      </c>
      <c r="D269" s="33"/>
      <c r="E269" s="25"/>
      <c r="F269" s="40">
        <f t="shared" si="120"/>
        <v>0</v>
      </c>
      <c r="G269" s="40" t="str">
        <f t="shared" si="121"/>
        <v/>
      </c>
      <c r="H269" s="41" t="str">
        <f t="shared" si="122"/>
        <v/>
      </c>
      <c r="I269" s="36"/>
      <c r="J269" s="42">
        <f t="shared" si="123"/>
        <v>0</v>
      </c>
      <c r="K269" s="41" t="str">
        <f t="shared" si="124"/>
        <v/>
      </c>
      <c r="L269" s="25"/>
      <c r="M269" s="25"/>
      <c r="N269" s="26"/>
      <c r="O269" s="29">
        <f>IFERROR(('Q2 Setup'!$D$12-'Q2 Setup'!$E$12+SUMIFS($N$4:$N268,$C$4:$C268,'Q2 Setup'!$C$12)-SUMIFS($N$4:$N268,$C$4:$C268,'Q2 Setup'!$C$12,$B$4:$B268,"&lt;"&amp;$B269))/IFERROR(NETWORKDAYS($B269,'Q2 Setup'!$G$4),1),0)</f>
        <v>0</v>
      </c>
      <c r="P269" s="43" t="str">
        <f t="shared" si="125"/>
        <v/>
      </c>
    </row>
    <row r="270" spans="2:17" ht="18.75" customHeight="1" x14ac:dyDescent="0.2">
      <c r="B270" s="31">
        <v>46232</v>
      </c>
      <c r="C270" s="32" t="str">
        <f>'Q2 Setup'!$C$13</f>
        <v>Rep 7</v>
      </c>
      <c r="D270" s="33"/>
      <c r="E270" s="25"/>
      <c r="F270" s="34">
        <f t="shared" si="120"/>
        <v>0</v>
      </c>
      <c r="G270" s="34" t="str">
        <f t="shared" si="121"/>
        <v/>
      </c>
      <c r="H270" s="35" t="str">
        <f t="shared" si="122"/>
        <v/>
      </c>
      <c r="I270" s="36"/>
      <c r="J270" s="37">
        <f t="shared" si="123"/>
        <v>0</v>
      </c>
      <c r="K270" s="35" t="str">
        <f t="shared" si="124"/>
        <v/>
      </c>
      <c r="L270" s="25"/>
      <c r="M270" s="25"/>
      <c r="N270" s="26"/>
      <c r="O270" s="29">
        <f>IFERROR(('Q2 Setup'!$D$13-'Q2 Setup'!$E$13+SUMIFS($N$4:$N269,$C$4:$C269,'Q2 Setup'!$C$13)-SUMIFS($N$4:$N269,$C$4:$C269,'Q2 Setup'!$C$13,$B$4:$B269,"&lt;"&amp;$B270))/IFERROR(NETWORKDAYS($B270,'Q2 Setup'!$G$4),1),0)</f>
        <v>0</v>
      </c>
      <c r="P270" s="38" t="str">
        <f t="shared" si="125"/>
        <v/>
      </c>
    </row>
    <row r="271" spans="2:17" ht="18.75" customHeight="1" x14ac:dyDescent="0.2">
      <c r="B271" s="31">
        <v>46232</v>
      </c>
      <c r="C271" s="39" t="str">
        <f>'Q2 Setup'!$C$14</f>
        <v>Rep 8</v>
      </c>
      <c r="D271" s="33"/>
      <c r="E271" s="25"/>
      <c r="F271" s="40">
        <f t="shared" si="120"/>
        <v>0</v>
      </c>
      <c r="G271" s="40" t="str">
        <f t="shared" si="121"/>
        <v/>
      </c>
      <c r="H271" s="41" t="str">
        <f t="shared" si="122"/>
        <v/>
      </c>
      <c r="I271" s="36"/>
      <c r="J271" s="42">
        <f t="shared" si="123"/>
        <v>0</v>
      </c>
      <c r="K271" s="41" t="str">
        <f t="shared" si="124"/>
        <v/>
      </c>
      <c r="L271" s="25"/>
      <c r="M271" s="25"/>
      <c r="N271" s="26"/>
      <c r="O271" s="29">
        <f>IFERROR(('Q2 Setup'!$D$14-'Q2 Setup'!$E$14+SUMIFS($N$4:$N270,$C$4:$C270,'Q2 Setup'!$C$14)-SUMIFS($N$4:$N270,$C$4:$C270,'Q2 Setup'!$C$14,$B$4:$B270,"&lt;"&amp;$B271))/IFERROR(NETWORKDAYS($B271,'Q2 Setup'!$G$4),1),0)</f>
        <v>0</v>
      </c>
      <c r="P271" s="43" t="str">
        <f t="shared" si="125"/>
        <v/>
      </c>
    </row>
    <row r="272" spans="2:17" ht="18.75" customHeight="1" x14ac:dyDescent="0.2">
      <c r="B272" s="31">
        <v>46232</v>
      </c>
      <c r="C272" s="32" t="str">
        <f>'Q2 Setup'!$C$15</f>
        <v>Rep 9</v>
      </c>
      <c r="D272" s="33"/>
      <c r="E272" s="25"/>
      <c r="F272" s="34">
        <f t="shared" si="120"/>
        <v>0</v>
      </c>
      <c r="G272" s="34" t="str">
        <f t="shared" si="121"/>
        <v/>
      </c>
      <c r="H272" s="35" t="str">
        <f t="shared" si="122"/>
        <v/>
      </c>
      <c r="I272" s="36"/>
      <c r="J272" s="37">
        <f t="shared" si="123"/>
        <v>0</v>
      </c>
      <c r="K272" s="35" t="str">
        <f t="shared" si="124"/>
        <v/>
      </c>
      <c r="L272" s="25"/>
      <c r="M272" s="25"/>
      <c r="N272" s="26"/>
      <c r="O272" s="29">
        <f>IFERROR(('Q2 Setup'!$D$15-'Q2 Setup'!$E$15+SUMIFS($N$4:$N271,$C$4:$C271,'Q2 Setup'!$C$15)-SUMIFS($N$4:$N271,$C$4:$C271,'Q2 Setup'!$C$15,$B$4:$B271,"&lt;"&amp;$B272))/IFERROR(NETWORKDAYS($B272,'Q2 Setup'!$G$4),1),0)</f>
        <v>0</v>
      </c>
      <c r="P272" s="38" t="str">
        <f t="shared" si="125"/>
        <v/>
      </c>
    </row>
    <row r="273" spans="2:17" ht="18.75" customHeight="1" x14ac:dyDescent="0.2">
      <c r="B273" s="31">
        <v>46232</v>
      </c>
      <c r="C273" s="39" t="str">
        <f>'Q2 Setup'!$C$16</f>
        <v>Rep 10</v>
      </c>
      <c r="D273" s="33"/>
      <c r="E273" s="25"/>
      <c r="F273" s="40">
        <f t="shared" si="120"/>
        <v>0</v>
      </c>
      <c r="G273" s="40" t="str">
        <f t="shared" si="121"/>
        <v/>
      </c>
      <c r="H273" s="41" t="str">
        <f t="shared" si="122"/>
        <v/>
      </c>
      <c r="I273" s="36"/>
      <c r="J273" s="42">
        <f t="shared" si="123"/>
        <v>0</v>
      </c>
      <c r="K273" s="41" t="str">
        <f t="shared" si="124"/>
        <v/>
      </c>
      <c r="L273" s="25"/>
      <c r="M273" s="25"/>
      <c r="N273" s="26"/>
      <c r="O273" s="29">
        <f>IFERROR(('Q2 Setup'!$D$16-'Q2 Setup'!$E$16+SUMIFS($N$4:$N272,$C$4:$C272,'Q2 Setup'!$C$16)-SUMIFS($N$4:$N272,$C$4:$C272,'Q2 Setup'!$C$16,$B$4:$B272,"&lt;"&amp;$B273))/IFERROR(NETWORKDAYS($B273,'Q2 Setup'!$G$4),1),0)</f>
        <v>0</v>
      </c>
      <c r="P273" s="43" t="str">
        <f t="shared" si="125"/>
        <v/>
      </c>
    </row>
    <row r="274" spans="2:17" ht="18.75" customHeight="1" x14ac:dyDescent="0.2">
      <c r="B274" s="31">
        <v>46232</v>
      </c>
      <c r="C274" s="32">
        <f>'Q2 Setup'!$C$17</f>
        <v>0</v>
      </c>
      <c r="D274" s="33"/>
      <c r="E274" s="25"/>
      <c r="F274" s="34">
        <f t="shared" si="120"/>
        <v>0</v>
      </c>
      <c r="G274" s="34" t="str">
        <f t="shared" si="121"/>
        <v/>
      </c>
      <c r="H274" s="35" t="str">
        <f t="shared" si="122"/>
        <v/>
      </c>
      <c r="I274" s="36"/>
      <c r="J274" s="37">
        <f t="shared" si="123"/>
        <v>0</v>
      </c>
      <c r="K274" s="35" t="str">
        <f t="shared" si="124"/>
        <v/>
      </c>
      <c r="L274" s="25"/>
      <c r="M274" s="25"/>
      <c r="N274" s="26"/>
      <c r="O274" s="29">
        <f>IFERROR(('Q2 Setup'!$D$17-'Q2 Setup'!$E$17+SUMIFS($N$4:$N273,$C$4:$C273,'Q2 Setup'!$C$17)-SUMIFS($N$4:$N273,$C$4:$C273,'Q2 Setup'!$C$17,$B$4:$B273,"&lt;"&amp;$B274))/IFERROR(NETWORKDAYS($B274,'Q2 Setup'!$G$4),1),0)</f>
        <v>0</v>
      </c>
      <c r="P274" s="38" t="str">
        <f t="shared" si="125"/>
        <v/>
      </c>
    </row>
    <row r="275" spans="2:17" ht="18.75" customHeight="1" x14ac:dyDescent="0.2">
      <c r="B275" s="31">
        <v>46232</v>
      </c>
      <c r="C275" s="39">
        <f>'Q2 Setup'!$C$18</f>
        <v>0</v>
      </c>
      <c r="D275" s="33"/>
      <c r="E275" s="25"/>
      <c r="F275" s="40">
        <f t="shared" si="120"/>
        <v>0</v>
      </c>
      <c r="G275" s="40" t="str">
        <f t="shared" si="121"/>
        <v/>
      </c>
      <c r="H275" s="41" t="str">
        <f t="shared" si="122"/>
        <v/>
      </c>
      <c r="I275" s="36"/>
      <c r="J275" s="42">
        <f t="shared" si="123"/>
        <v>0</v>
      </c>
      <c r="K275" s="41" t="str">
        <f t="shared" si="124"/>
        <v/>
      </c>
      <c r="L275" s="25"/>
      <c r="M275" s="25"/>
      <c r="N275" s="26"/>
      <c r="O275" s="29">
        <f>IFERROR(('Q2 Setup'!$D$18-'Q2 Setup'!$E$18+SUMIFS($N$4:$N274,$C$4:$C274,'Q2 Setup'!$C$18)-SUMIFS($N$4:$N274,$C$4:$C274,'Q2 Setup'!$C$18,$B$4:$B274,"&lt;"&amp;$B275))/IFERROR(NETWORKDAYS($B275,'Q2 Setup'!$G$4),1),0)</f>
        <v>0</v>
      </c>
      <c r="P275" s="43" t="str">
        <f t="shared" si="125"/>
        <v/>
      </c>
    </row>
    <row r="276" spans="2:17" ht="4.5" customHeight="1" x14ac:dyDescent="0.2"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</row>
    <row r="277" spans="2:17" ht="18.75" customHeight="1" x14ac:dyDescent="0.2">
      <c r="B277" s="31">
        <v>46233</v>
      </c>
      <c r="C277" s="32" t="str">
        <f>'Q2 Setup'!$C$7</f>
        <v>Rep 1</v>
      </c>
      <c r="D277" s="33"/>
      <c r="E277" s="25"/>
      <c r="F277" s="34">
        <f t="shared" ref="F277:F288" si="126">IFERROR(D277*7.5,"")</f>
        <v>0</v>
      </c>
      <c r="G277" s="34" t="str">
        <f t="shared" ref="G277:G288" si="127">IFERROR(E277/D277,"")</f>
        <v/>
      </c>
      <c r="H277" s="35" t="str">
        <f t="shared" ref="H277:H288" si="128">IFERROR(E277/F277,"")</f>
        <v/>
      </c>
      <c r="I277" s="36"/>
      <c r="J277" s="37">
        <f t="shared" ref="J277:J288" si="129">IFERROR(D277*0.375/24,"")</f>
        <v>0</v>
      </c>
      <c r="K277" s="35" t="str">
        <f t="shared" ref="K277:K288" si="130">IFERROR(I277/J277,"")</f>
        <v/>
      </c>
      <c r="L277" s="25"/>
      <c r="M277" s="25"/>
      <c r="N277" s="26"/>
      <c r="O277" s="29">
        <f>IFERROR(('Q2 Setup'!$D$7-'Q2 Setup'!$E$7+SUMIFS($N$4:$N276,$C$4:$C276,'Q2 Setup'!$C$7)-SUMIFS($N$4:$N276,$C$4:$C276,'Q2 Setup'!$C$7,$B$4:$B276,"&lt;"&amp;$B277))/IFERROR(NETWORKDAYS($B277,'Q2 Setup'!$G$4),1),0)</f>
        <v>0</v>
      </c>
      <c r="P277" s="38" t="str">
        <f t="shared" ref="P277:P288" si="131">IFERROR(N277/O277,"")</f>
        <v/>
      </c>
    </row>
    <row r="278" spans="2:17" ht="18.75" customHeight="1" x14ac:dyDescent="0.2">
      <c r="B278" s="31">
        <v>46233</v>
      </c>
      <c r="C278" s="39" t="str">
        <f>'Q2 Setup'!$C$8</f>
        <v>Rep 2</v>
      </c>
      <c r="D278" s="33"/>
      <c r="E278" s="25"/>
      <c r="F278" s="40">
        <f t="shared" si="126"/>
        <v>0</v>
      </c>
      <c r="G278" s="40" t="str">
        <f t="shared" si="127"/>
        <v/>
      </c>
      <c r="H278" s="41" t="str">
        <f t="shared" si="128"/>
        <v/>
      </c>
      <c r="I278" s="36"/>
      <c r="J278" s="42">
        <f t="shared" si="129"/>
        <v>0</v>
      </c>
      <c r="K278" s="41" t="str">
        <f t="shared" si="130"/>
        <v/>
      </c>
      <c r="L278" s="25"/>
      <c r="M278" s="25"/>
      <c r="N278" s="26"/>
      <c r="O278" s="29">
        <f>IFERROR(('Q2 Setup'!$D$8-'Q2 Setup'!$E$8+SUMIFS($N$4:$N277,$C$4:$C277,'Q2 Setup'!$C$8)-SUMIFS($N$4:$N277,$C$4:$C277,'Q2 Setup'!$C$8,$B$4:$B277,"&lt;"&amp;$B278))/IFERROR(NETWORKDAYS($B278,'Q2 Setup'!$G$4),1),0)</f>
        <v>0</v>
      </c>
      <c r="P278" s="43" t="str">
        <f t="shared" si="131"/>
        <v/>
      </c>
    </row>
    <row r="279" spans="2:17" ht="18.75" customHeight="1" x14ac:dyDescent="0.2">
      <c r="B279" s="31">
        <v>46233</v>
      </c>
      <c r="C279" s="32" t="str">
        <f>'Q2 Setup'!$C$9</f>
        <v>Rep 3</v>
      </c>
      <c r="D279" s="33"/>
      <c r="E279" s="25"/>
      <c r="F279" s="34">
        <f t="shared" si="126"/>
        <v>0</v>
      </c>
      <c r="G279" s="34" t="str">
        <f t="shared" si="127"/>
        <v/>
      </c>
      <c r="H279" s="35" t="str">
        <f t="shared" si="128"/>
        <v/>
      </c>
      <c r="I279" s="36"/>
      <c r="J279" s="37">
        <f t="shared" si="129"/>
        <v>0</v>
      </c>
      <c r="K279" s="35" t="str">
        <f t="shared" si="130"/>
        <v/>
      </c>
      <c r="L279" s="25"/>
      <c r="M279" s="25"/>
      <c r="N279" s="26"/>
      <c r="O279" s="29">
        <f>IFERROR(('Q2 Setup'!$D$9-'Q2 Setup'!$E$9+SUMIFS($N$4:$N278,$C$4:$C278,'Q2 Setup'!$C$9)-SUMIFS($N$4:$N278,$C$4:$C278,'Q2 Setup'!$C$9,$B$4:$B278,"&lt;"&amp;$B279))/IFERROR(NETWORKDAYS($B279,'Q2 Setup'!$G$4),1),0)</f>
        <v>0</v>
      </c>
      <c r="P279" s="38" t="str">
        <f t="shared" si="131"/>
        <v/>
      </c>
    </row>
    <row r="280" spans="2:17" ht="18.75" customHeight="1" x14ac:dyDescent="0.2">
      <c r="B280" s="31">
        <v>46233</v>
      </c>
      <c r="C280" s="39" t="str">
        <f>'Q2 Setup'!$C$10</f>
        <v>Rep 4</v>
      </c>
      <c r="D280" s="33"/>
      <c r="E280" s="25"/>
      <c r="F280" s="40">
        <f t="shared" si="126"/>
        <v>0</v>
      </c>
      <c r="G280" s="40" t="str">
        <f t="shared" si="127"/>
        <v/>
      </c>
      <c r="H280" s="41" t="str">
        <f t="shared" si="128"/>
        <v/>
      </c>
      <c r="I280" s="36"/>
      <c r="J280" s="42">
        <f t="shared" si="129"/>
        <v>0</v>
      </c>
      <c r="K280" s="41" t="str">
        <f t="shared" si="130"/>
        <v/>
      </c>
      <c r="L280" s="25"/>
      <c r="M280" s="25"/>
      <c r="N280" s="26"/>
      <c r="O280" s="29">
        <f>IFERROR(('Q2 Setup'!$D$10-'Q2 Setup'!$E$10+SUMIFS($N$4:$N279,$C$4:$C279,'Q2 Setup'!$C$10)-SUMIFS($N$4:$N279,$C$4:$C279,'Q2 Setup'!$C$10,$B$4:$B279,"&lt;"&amp;$B280))/IFERROR(NETWORKDAYS($B280,'Q2 Setup'!$G$4),1),0)</f>
        <v>0</v>
      </c>
      <c r="P280" s="43" t="str">
        <f t="shared" si="131"/>
        <v/>
      </c>
    </row>
    <row r="281" spans="2:17" ht="18.75" customHeight="1" x14ac:dyDescent="0.2">
      <c r="B281" s="31">
        <v>46233</v>
      </c>
      <c r="C281" s="32" t="str">
        <f>'Q2 Setup'!$C$11</f>
        <v>Rep 5</v>
      </c>
      <c r="D281" s="33"/>
      <c r="E281" s="25"/>
      <c r="F281" s="34">
        <f t="shared" si="126"/>
        <v>0</v>
      </c>
      <c r="G281" s="34" t="str">
        <f t="shared" si="127"/>
        <v/>
      </c>
      <c r="H281" s="35" t="str">
        <f t="shared" si="128"/>
        <v/>
      </c>
      <c r="I281" s="36"/>
      <c r="J281" s="37">
        <f t="shared" si="129"/>
        <v>0</v>
      </c>
      <c r="K281" s="35" t="str">
        <f t="shared" si="130"/>
        <v/>
      </c>
      <c r="L281" s="25"/>
      <c r="M281" s="25"/>
      <c r="N281" s="26"/>
      <c r="O281" s="29">
        <f>IFERROR(('Q2 Setup'!$D$11-'Q2 Setup'!$E$11+SUMIFS($N$4:$N280,$C$4:$C280,'Q2 Setup'!$C$11)-SUMIFS($N$4:$N280,$C$4:$C280,'Q2 Setup'!$C$11,$B$4:$B280,"&lt;"&amp;$B281))/IFERROR(NETWORKDAYS($B281,'Q2 Setup'!$G$4),1),0)</f>
        <v>0</v>
      </c>
      <c r="P281" s="38" t="str">
        <f t="shared" si="131"/>
        <v/>
      </c>
    </row>
    <row r="282" spans="2:17" ht="18.75" customHeight="1" x14ac:dyDescent="0.2">
      <c r="B282" s="31">
        <v>46233</v>
      </c>
      <c r="C282" s="39" t="str">
        <f>'Q2 Setup'!$C$12</f>
        <v>Rep 6</v>
      </c>
      <c r="D282" s="33"/>
      <c r="E282" s="25"/>
      <c r="F282" s="40">
        <f t="shared" si="126"/>
        <v>0</v>
      </c>
      <c r="G282" s="40" t="str">
        <f t="shared" si="127"/>
        <v/>
      </c>
      <c r="H282" s="41" t="str">
        <f t="shared" si="128"/>
        <v/>
      </c>
      <c r="I282" s="36"/>
      <c r="J282" s="42">
        <f t="shared" si="129"/>
        <v>0</v>
      </c>
      <c r="K282" s="41" t="str">
        <f t="shared" si="130"/>
        <v/>
      </c>
      <c r="L282" s="25"/>
      <c r="M282" s="25"/>
      <c r="N282" s="26"/>
      <c r="O282" s="29">
        <f>IFERROR(('Q2 Setup'!$D$12-'Q2 Setup'!$E$12+SUMIFS($N$4:$N281,$C$4:$C281,'Q2 Setup'!$C$12)-SUMIFS($N$4:$N281,$C$4:$C281,'Q2 Setup'!$C$12,$B$4:$B281,"&lt;"&amp;$B282))/IFERROR(NETWORKDAYS($B282,'Q2 Setup'!$G$4),1),0)</f>
        <v>0</v>
      </c>
      <c r="P282" s="43" t="str">
        <f t="shared" si="131"/>
        <v/>
      </c>
    </row>
    <row r="283" spans="2:17" ht="18.75" customHeight="1" x14ac:dyDescent="0.2">
      <c r="B283" s="31">
        <v>46233</v>
      </c>
      <c r="C283" s="32" t="str">
        <f>'Q2 Setup'!$C$13</f>
        <v>Rep 7</v>
      </c>
      <c r="D283" s="33"/>
      <c r="E283" s="25"/>
      <c r="F283" s="34">
        <f t="shared" si="126"/>
        <v>0</v>
      </c>
      <c r="G283" s="34" t="str">
        <f t="shared" si="127"/>
        <v/>
      </c>
      <c r="H283" s="35" t="str">
        <f t="shared" si="128"/>
        <v/>
      </c>
      <c r="I283" s="36"/>
      <c r="J283" s="37">
        <f t="shared" si="129"/>
        <v>0</v>
      </c>
      <c r="K283" s="35" t="str">
        <f t="shared" si="130"/>
        <v/>
      </c>
      <c r="L283" s="25"/>
      <c r="M283" s="25"/>
      <c r="N283" s="26"/>
      <c r="O283" s="29">
        <f>IFERROR(('Q2 Setup'!$D$13-'Q2 Setup'!$E$13+SUMIFS($N$4:$N282,$C$4:$C282,'Q2 Setup'!$C$13)-SUMIFS($N$4:$N282,$C$4:$C282,'Q2 Setup'!$C$13,$B$4:$B282,"&lt;"&amp;$B283))/IFERROR(NETWORKDAYS($B283,'Q2 Setup'!$G$4),1),0)</f>
        <v>0</v>
      </c>
      <c r="P283" s="38" t="str">
        <f t="shared" si="131"/>
        <v/>
      </c>
    </row>
    <row r="284" spans="2:17" ht="18.75" customHeight="1" x14ac:dyDescent="0.2">
      <c r="B284" s="31">
        <v>46233</v>
      </c>
      <c r="C284" s="39" t="str">
        <f>'Q2 Setup'!$C$14</f>
        <v>Rep 8</v>
      </c>
      <c r="D284" s="33"/>
      <c r="E284" s="25"/>
      <c r="F284" s="40">
        <f t="shared" si="126"/>
        <v>0</v>
      </c>
      <c r="G284" s="40" t="str">
        <f t="shared" si="127"/>
        <v/>
      </c>
      <c r="H284" s="41" t="str">
        <f t="shared" si="128"/>
        <v/>
      </c>
      <c r="I284" s="36"/>
      <c r="J284" s="42">
        <f t="shared" si="129"/>
        <v>0</v>
      </c>
      <c r="K284" s="41" t="str">
        <f t="shared" si="130"/>
        <v/>
      </c>
      <c r="L284" s="25"/>
      <c r="M284" s="25"/>
      <c r="N284" s="26"/>
      <c r="O284" s="29">
        <f>IFERROR(('Q2 Setup'!$D$14-'Q2 Setup'!$E$14+SUMIFS($N$4:$N283,$C$4:$C283,'Q2 Setup'!$C$14)-SUMIFS($N$4:$N283,$C$4:$C283,'Q2 Setup'!$C$14,$B$4:$B283,"&lt;"&amp;$B284))/IFERROR(NETWORKDAYS($B284,'Q2 Setup'!$G$4),1),0)</f>
        <v>0</v>
      </c>
      <c r="P284" s="43" t="str">
        <f t="shared" si="131"/>
        <v/>
      </c>
    </row>
    <row r="285" spans="2:17" ht="18.75" customHeight="1" x14ac:dyDescent="0.2">
      <c r="B285" s="31">
        <v>46233</v>
      </c>
      <c r="C285" s="32" t="str">
        <f>'Q2 Setup'!$C$15</f>
        <v>Rep 9</v>
      </c>
      <c r="D285" s="33"/>
      <c r="E285" s="25"/>
      <c r="F285" s="34">
        <f t="shared" si="126"/>
        <v>0</v>
      </c>
      <c r="G285" s="34" t="str">
        <f t="shared" si="127"/>
        <v/>
      </c>
      <c r="H285" s="35" t="str">
        <f t="shared" si="128"/>
        <v/>
      </c>
      <c r="I285" s="36"/>
      <c r="J285" s="37">
        <f t="shared" si="129"/>
        <v>0</v>
      </c>
      <c r="K285" s="35" t="str">
        <f t="shared" si="130"/>
        <v/>
      </c>
      <c r="L285" s="25"/>
      <c r="M285" s="25"/>
      <c r="N285" s="26"/>
      <c r="O285" s="29">
        <f>IFERROR(('Q2 Setup'!$D$15-'Q2 Setup'!$E$15+SUMIFS($N$4:$N284,$C$4:$C284,'Q2 Setup'!$C$15)-SUMIFS($N$4:$N284,$C$4:$C284,'Q2 Setup'!$C$15,$B$4:$B284,"&lt;"&amp;$B285))/IFERROR(NETWORKDAYS($B285,'Q2 Setup'!$G$4),1),0)</f>
        <v>0</v>
      </c>
      <c r="P285" s="38" t="str">
        <f t="shared" si="131"/>
        <v/>
      </c>
    </row>
    <row r="286" spans="2:17" ht="18.75" customHeight="1" x14ac:dyDescent="0.2">
      <c r="B286" s="31">
        <v>46233</v>
      </c>
      <c r="C286" s="39" t="str">
        <f>'Q2 Setup'!$C$16</f>
        <v>Rep 10</v>
      </c>
      <c r="D286" s="33"/>
      <c r="E286" s="25"/>
      <c r="F286" s="40">
        <f t="shared" si="126"/>
        <v>0</v>
      </c>
      <c r="G286" s="40" t="str">
        <f t="shared" si="127"/>
        <v/>
      </c>
      <c r="H286" s="41" t="str">
        <f t="shared" si="128"/>
        <v/>
      </c>
      <c r="I286" s="36"/>
      <c r="J286" s="42">
        <f t="shared" si="129"/>
        <v>0</v>
      </c>
      <c r="K286" s="41" t="str">
        <f t="shared" si="130"/>
        <v/>
      </c>
      <c r="L286" s="25"/>
      <c r="M286" s="25"/>
      <c r="N286" s="26"/>
      <c r="O286" s="29">
        <f>IFERROR(('Q2 Setup'!$D$16-'Q2 Setup'!$E$16+SUMIFS($N$4:$N285,$C$4:$C285,'Q2 Setup'!$C$16)-SUMIFS($N$4:$N285,$C$4:$C285,'Q2 Setup'!$C$16,$B$4:$B285,"&lt;"&amp;$B286))/IFERROR(NETWORKDAYS($B286,'Q2 Setup'!$G$4),1),0)</f>
        <v>0</v>
      </c>
      <c r="P286" s="43" t="str">
        <f t="shared" si="131"/>
        <v/>
      </c>
    </row>
    <row r="287" spans="2:17" ht="18.75" customHeight="1" x14ac:dyDescent="0.2">
      <c r="B287" s="31">
        <v>46233</v>
      </c>
      <c r="C287" s="32">
        <f>'Q2 Setup'!$C$17</f>
        <v>0</v>
      </c>
      <c r="D287" s="33"/>
      <c r="E287" s="25"/>
      <c r="F287" s="34">
        <f t="shared" si="126"/>
        <v>0</v>
      </c>
      <c r="G287" s="34" t="str">
        <f t="shared" si="127"/>
        <v/>
      </c>
      <c r="H287" s="35" t="str">
        <f t="shared" si="128"/>
        <v/>
      </c>
      <c r="I287" s="36"/>
      <c r="J287" s="37">
        <f t="shared" si="129"/>
        <v>0</v>
      </c>
      <c r="K287" s="35" t="str">
        <f t="shared" si="130"/>
        <v/>
      </c>
      <c r="L287" s="25"/>
      <c r="M287" s="25"/>
      <c r="N287" s="26"/>
      <c r="O287" s="29">
        <f>IFERROR(('Q2 Setup'!$D$17-'Q2 Setup'!$E$17+SUMIFS($N$4:$N286,$C$4:$C286,'Q2 Setup'!$C$17)-SUMIFS($N$4:$N286,$C$4:$C286,'Q2 Setup'!$C$17,$B$4:$B286,"&lt;"&amp;$B287))/IFERROR(NETWORKDAYS($B287,'Q2 Setup'!$G$4),1),0)</f>
        <v>0</v>
      </c>
      <c r="P287" s="38" t="str">
        <f t="shared" si="131"/>
        <v/>
      </c>
    </row>
    <row r="288" spans="2:17" ht="18.75" customHeight="1" x14ac:dyDescent="0.2">
      <c r="B288" s="31">
        <v>46233</v>
      </c>
      <c r="C288" s="39">
        <f>'Q2 Setup'!$C$18</f>
        <v>0</v>
      </c>
      <c r="D288" s="33"/>
      <c r="E288" s="25"/>
      <c r="F288" s="40">
        <f t="shared" si="126"/>
        <v>0</v>
      </c>
      <c r="G288" s="40" t="str">
        <f t="shared" si="127"/>
        <v/>
      </c>
      <c r="H288" s="41" t="str">
        <f t="shared" si="128"/>
        <v/>
      </c>
      <c r="I288" s="36"/>
      <c r="J288" s="42">
        <f t="shared" si="129"/>
        <v>0</v>
      </c>
      <c r="K288" s="41" t="str">
        <f t="shared" si="130"/>
        <v/>
      </c>
      <c r="L288" s="25"/>
      <c r="M288" s="25"/>
      <c r="N288" s="26"/>
      <c r="O288" s="29">
        <f>IFERROR(('Q2 Setup'!$D$18-'Q2 Setup'!$E$18+SUMIFS($N$4:$N287,$C$4:$C287,'Q2 Setup'!$C$18)-SUMIFS($N$4:$N287,$C$4:$C287,'Q2 Setup'!$C$18,$B$4:$B287,"&lt;"&amp;$B288))/IFERROR(NETWORKDAYS($B288,'Q2 Setup'!$G$4),1),0)</f>
        <v>0</v>
      </c>
      <c r="P288" s="43" t="str">
        <f t="shared" si="131"/>
        <v/>
      </c>
    </row>
    <row r="289" spans="2:17" ht="4.5" customHeight="1" x14ac:dyDescent="0.2"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</row>
    <row r="290" spans="2:17" ht="18.75" customHeight="1" x14ac:dyDescent="0.2">
      <c r="B290" s="31">
        <v>46234</v>
      </c>
      <c r="C290" s="32" t="str">
        <f>'Q2 Setup'!$C$7</f>
        <v>Rep 1</v>
      </c>
      <c r="D290" s="33"/>
      <c r="E290" s="25"/>
      <c r="F290" s="34">
        <f t="shared" ref="F290:F301" si="132">IFERROR(D290*7.5,"")</f>
        <v>0</v>
      </c>
      <c r="G290" s="34" t="str">
        <f t="shared" ref="G290:G301" si="133">IFERROR(E290/D290,"")</f>
        <v/>
      </c>
      <c r="H290" s="35" t="str">
        <f t="shared" ref="H290:H301" si="134">IFERROR(E290/F290,"")</f>
        <v/>
      </c>
      <c r="I290" s="36"/>
      <c r="J290" s="37">
        <f t="shared" ref="J290:J301" si="135">IFERROR(D290*0.375/24,"")</f>
        <v>0</v>
      </c>
      <c r="K290" s="35" t="str">
        <f t="shared" ref="K290:K301" si="136">IFERROR(I290/J290,"")</f>
        <v/>
      </c>
      <c r="L290" s="25"/>
      <c r="M290" s="25"/>
      <c r="N290" s="26"/>
      <c r="O290" s="29">
        <f>IFERROR(('Q2 Setup'!$D$7-'Q2 Setup'!$E$7+SUMIFS($N$4:$N289,$C$4:$C289,'Q2 Setup'!$C$7)-SUMIFS($N$4:$N289,$C$4:$C289,'Q2 Setup'!$C$7,$B$4:$B289,"&lt;"&amp;$B290))/IFERROR(NETWORKDAYS($B290,'Q2 Setup'!$G$4),1),0)</f>
        <v>0</v>
      </c>
      <c r="P290" s="38" t="str">
        <f t="shared" ref="P290:P301" si="137">IFERROR(N290/O290,"")</f>
        <v/>
      </c>
    </row>
    <row r="291" spans="2:17" ht="18.75" customHeight="1" x14ac:dyDescent="0.2">
      <c r="B291" s="31">
        <v>46234</v>
      </c>
      <c r="C291" s="39" t="str">
        <f>'Q2 Setup'!$C$8</f>
        <v>Rep 2</v>
      </c>
      <c r="D291" s="33"/>
      <c r="E291" s="25"/>
      <c r="F291" s="40">
        <f t="shared" si="132"/>
        <v>0</v>
      </c>
      <c r="G291" s="40" t="str">
        <f t="shared" si="133"/>
        <v/>
      </c>
      <c r="H291" s="41" t="str">
        <f t="shared" si="134"/>
        <v/>
      </c>
      <c r="I291" s="36"/>
      <c r="J291" s="42">
        <f t="shared" si="135"/>
        <v>0</v>
      </c>
      <c r="K291" s="41" t="str">
        <f t="shared" si="136"/>
        <v/>
      </c>
      <c r="L291" s="25"/>
      <c r="M291" s="25"/>
      <c r="N291" s="26"/>
      <c r="O291" s="29">
        <f>IFERROR(('Q2 Setup'!$D$8-'Q2 Setup'!$E$8+SUMIFS($N$4:$N290,$C$4:$C290,'Q2 Setup'!$C$8)-SUMIFS($N$4:$N290,$C$4:$C290,'Q2 Setup'!$C$8,$B$4:$B290,"&lt;"&amp;$B291))/IFERROR(NETWORKDAYS($B291,'Q2 Setup'!$G$4),1),0)</f>
        <v>0</v>
      </c>
      <c r="P291" s="43" t="str">
        <f t="shared" si="137"/>
        <v/>
      </c>
    </row>
    <row r="292" spans="2:17" ht="18.75" customHeight="1" x14ac:dyDescent="0.2">
      <c r="B292" s="31">
        <v>46234</v>
      </c>
      <c r="C292" s="32" t="str">
        <f>'Q2 Setup'!$C$9</f>
        <v>Rep 3</v>
      </c>
      <c r="D292" s="33"/>
      <c r="E292" s="25"/>
      <c r="F292" s="34">
        <f t="shared" si="132"/>
        <v>0</v>
      </c>
      <c r="G292" s="34" t="str">
        <f t="shared" si="133"/>
        <v/>
      </c>
      <c r="H292" s="35" t="str">
        <f t="shared" si="134"/>
        <v/>
      </c>
      <c r="I292" s="36"/>
      <c r="J292" s="37">
        <f t="shared" si="135"/>
        <v>0</v>
      </c>
      <c r="K292" s="35" t="str">
        <f t="shared" si="136"/>
        <v/>
      </c>
      <c r="L292" s="25"/>
      <c r="M292" s="25"/>
      <c r="N292" s="26"/>
      <c r="O292" s="29">
        <f>IFERROR(('Q2 Setup'!$D$9-'Q2 Setup'!$E$9+SUMIFS($N$4:$N291,$C$4:$C291,'Q2 Setup'!$C$9)-SUMIFS($N$4:$N291,$C$4:$C291,'Q2 Setup'!$C$9,$B$4:$B291,"&lt;"&amp;$B292))/IFERROR(NETWORKDAYS($B292,'Q2 Setup'!$G$4),1),0)</f>
        <v>0</v>
      </c>
      <c r="P292" s="38" t="str">
        <f t="shared" si="137"/>
        <v/>
      </c>
    </row>
    <row r="293" spans="2:17" ht="18.75" customHeight="1" x14ac:dyDescent="0.2">
      <c r="B293" s="31">
        <v>46234</v>
      </c>
      <c r="C293" s="39" t="str">
        <f>'Q2 Setup'!$C$10</f>
        <v>Rep 4</v>
      </c>
      <c r="D293" s="33"/>
      <c r="E293" s="25"/>
      <c r="F293" s="40">
        <f t="shared" si="132"/>
        <v>0</v>
      </c>
      <c r="G293" s="40" t="str">
        <f t="shared" si="133"/>
        <v/>
      </c>
      <c r="H293" s="41" t="str">
        <f t="shared" si="134"/>
        <v/>
      </c>
      <c r="I293" s="36"/>
      <c r="J293" s="42">
        <f t="shared" si="135"/>
        <v>0</v>
      </c>
      <c r="K293" s="41" t="str">
        <f t="shared" si="136"/>
        <v/>
      </c>
      <c r="L293" s="25"/>
      <c r="M293" s="25"/>
      <c r="N293" s="26"/>
      <c r="O293" s="29">
        <f>IFERROR(('Q2 Setup'!$D$10-'Q2 Setup'!$E$10+SUMIFS($N$4:$N292,$C$4:$C292,'Q2 Setup'!$C$10)-SUMIFS($N$4:$N292,$C$4:$C292,'Q2 Setup'!$C$10,$B$4:$B292,"&lt;"&amp;$B293))/IFERROR(NETWORKDAYS($B293,'Q2 Setup'!$G$4),1),0)</f>
        <v>0</v>
      </c>
      <c r="P293" s="43" t="str">
        <f t="shared" si="137"/>
        <v/>
      </c>
    </row>
    <row r="294" spans="2:17" ht="18.75" customHeight="1" x14ac:dyDescent="0.2">
      <c r="B294" s="31">
        <v>46234</v>
      </c>
      <c r="C294" s="32" t="str">
        <f>'Q2 Setup'!$C$11</f>
        <v>Rep 5</v>
      </c>
      <c r="D294" s="33"/>
      <c r="E294" s="25"/>
      <c r="F294" s="34">
        <f t="shared" si="132"/>
        <v>0</v>
      </c>
      <c r="G294" s="34" t="str">
        <f t="shared" si="133"/>
        <v/>
      </c>
      <c r="H294" s="35" t="str">
        <f t="shared" si="134"/>
        <v/>
      </c>
      <c r="I294" s="36"/>
      <c r="J294" s="37">
        <f t="shared" si="135"/>
        <v>0</v>
      </c>
      <c r="K294" s="35" t="str">
        <f t="shared" si="136"/>
        <v/>
      </c>
      <c r="L294" s="25"/>
      <c r="M294" s="25"/>
      <c r="N294" s="26"/>
      <c r="O294" s="29">
        <f>IFERROR(('Q2 Setup'!$D$11-'Q2 Setup'!$E$11+SUMIFS($N$4:$N293,$C$4:$C293,'Q2 Setup'!$C$11)-SUMIFS($N$4:$N293,$C$4:$C293,'Q2 Setup'!$C$11,$B$4:$B293,"&lt;"&amp;$B294))/IFERROR(NETWORKDAYS($B294,'Q2 Setup'!$G$4),1),0)</f>
        <v>0</v>
      </c>
      <c r="P294" s="38" t="str">
        <f t="shared" si="137"/>
        <v/>
      </c>
    </row>
    <row r="295" spans="2:17" ht="18.75" customHeight="1" x14ac:dyDescent="0.2">
      <c r="B295" s="31">
        <v>46234</v>
      </c>
      <c r="C295" s="39" t="str">
        <f>'Q2 Setup'!$C$12</f>
        <v>Rep 6</v>
      </c>
      <c r="D295" s="33"/>
      <c r="E295" s="25"/>
      <c r="F295" s="40">
        <f t="shared" si="132"/>
        <v>0</v>
      </c>
      <c r="G295" s="40" t="str">
        <f t="shared" si="133"/>
        <v/>
      </c>
      <c r="H295" s="41" t="str">
        <f t="shared" si="134"/>
        <v/>
      </c>
      <c r="I295" s="36"/>
      <c r="J295" s="42">
        <f t="shared" si="135"/>
        <v>0</v>
      </c>
      <c r="K295" s="41" t="str">
        <f t="shared" si="136"/>
        <v/>
      </c>
      <c r="L295" s="25"/>
      <c r="M295" s="25"/>
      <c r="N295" s="26"/>
      <c r="O295" s="29">
        <f>IFERROR(('Q2 Setup'!$D$12-'Q2 Setup'!$E$12+SUMIFS($N$4:$N294,$C$4:$C294,'Q2 Setup'!$C$12)-SUMIFS($N$4:$N294,$C$4:$C294,'Q2 Setup'!$C$12,$B$4:$B294,"&lt;"&amp;$B295))/IFERROR(NETWORKDAYS($B295,'Q2 Setup'!$G$4),1),0)</f>
        <v>0</v>
      </c>
      <c r="P295" s="43" t="str">
        <f t="shared" si="137"/>
        <v/>
      </c>
    </row>
    <row r="296" spans="2:17" ht="18.75" customHeight="1" x14ac:dyDescent="0.2">
      <c r="B296" s="31">
        <v>46234</v>
      </c>
      <c r="C296" s="32" t="str">
        <f>'Q2 Setup'!$C$13</f>
        <v>Rep 7</v>
      </c>
      <c r="D296" s="33"/>
      <c r="E296" s="25"/>
      <c r="F296" s="34">
        <f t="shared" si="132"/>
        <v>0</v>
      </c>
      <c r="G296" s="34" t="str">
        <f t="shared" si="133"/>
        <v/>
      </c>
      <c r="H296" s="35" t="str">
        <f t="shared" si="134"/>
        <v/>
      </c>
      <c r="I296" s="36"/>
      <c r="J296" s="37">
        <f t="shared" si="135"/>
        <v>0</v>
      </c>
      <c r="K296" s="35" t="str">
        <f t="shared" si="136"/>
        <v/>
      </c>
      <c r="L296" s="25"/>
      <c r="M296" s="25"/>
      <c r="N296" s="26"/>
      <c r="O296" s="29">
        <f>IFERROR(('Q2 Setup'!$D$13-'Q2 Setup'!$E$13+SUMIFS($N$4:$N295,$C$4:$C295,'Q2 Setup'!$C$13)-SUMIFS($N$4:$N295,$C$4:$C295,'Q2 Setup'!$C$13,$B$4:$B295,"&lt;"&amp;$B296))/IFERROR(NETWORKDAYS($B296,'Q2 Setup'!$G$4),1),0)</f>
        <v>0</v>
      </c>
      <c r="P296" s="38" t="str">
        <f t="shared" si="137"/>
        <v/>
      </c>
    </row>
    <row r="297" spans="2:17" ht="18.75" customHeight="1" x14ac:dyDescent="0.2">
      <c r="B297" s="31">
        <v>46234</v>
      </c>
      <c r="C297" s="39" t="str">
        <f>'Q2 Setup'!$C$14</f>
        <v>Rep 8</v>
      </c>
      <c r="D297" s="33"/>
      <c r="E297" s="25"/>
      <c r="F297" s="40">
        <f t="shared" si="132"/>
        <v>0</v>
      </c>
      <c r="G297" s="40" t="str">
        <f t="shared" si="133"/>
        <v/>
      </c>
      <c r="H297" s="41" t="str">
        <f t="shared" si="134"/>
        <v/>
      </c>
      <c r="I297" s="36"/>
      <c r="J297" s="42">
        <f t="shared" si="135"/>
        <v>0</v>
      </c>
      <c r="K297" s="41" t="str">
        <f t="shared" si="136"/>
        <v/>
      </c>
      <c r="L297" s="25"/>
      <c r="M297" s="25"/>
      <c r="N297" s="26"/>
      <c r="O297" s="29">
        <f>IFERROR(('Q2 Setup'!$D$14-'Q2 Setup'!$E$14+SUMIFS($N$4:$N296,$C$4:$C296,'Q2 Setup'!$C$14)-SUMIFS($N$4:$N296,$C$4:$C296,'Q2 Setup'!$C$14,$B$4:$B296,"&lt;"&amp;$B297))/IFERROR(NETWORKDAYS($B297,'Q2 Setup'!$G$4),1),0)</f>
        <v>0</v>
      </c>
      <c r="P297" s="43" t="str">
        <f t="shared" si="137"/>
        <v/>
      </c>
    </row>
    <row r="298" spans="2:17" ht="18.75" customHeight="1" x14ac:dyDescent="0.2">
      <c r="B298" s="31">
        <v>46234</v>
      </c>
      <c r="C298" s="32" t="str">
        <f>'Q2 Setup'!$C$15</f>
        <v>Rep 9</v>
      </c>
      <c r="D298" s="33"/>
      <c r="E298" s="25"/>
      <c r="F298" s="34">
        <f t="shared" si="132"/>
        <v>0</v>
      </c>
      <c r="G298" s="34" t="str">
        <f t="shared" si="133"/>
        <v/>
      </c>
      <c r="H298" s="35" t="str">
        <f t="shared" si="134"/>
        <v/>
      </c>
      <c r="I298" s="36"/>
      <c r="J298" s="37">
        <f t="shared" si="135"/>
        <v>0</v>
      </c>
      <c r="K298" s="35" t="str">
        <f t="shared" si="136"/>
        <v/>
      </c>
      <c r="L298" s="25"/>
      <c r="M298" s="25"/>
      <c r="N298" s="26"/>
      <c r="O298" s="29">
        <f>IFERROR(('Q2 Setup'!$D$15-'Q2 Setup'!$E$15+SUMIFS($N$4:$N297,$C$4:$C297,'Q2 Setup'!$C$15)-SUMIFS($N$4:$N297,$C$4:$C297,'Q2 Setup'!$C$15,$B$4:$B297,"&lt;"&amp;$B298))/IFERROR(NETWORKDAYS($B298,'Q2 Setup'!$G$4),1),0)</f>
        <v>0</v>
      </c>
      <c r="P298" s="38" t="str">
        <f t="shared" si="137"/>
        <v/>
      </c>
    </row>
    <row r="299" spans="2:17" ht="18.75" customHeight="1" x14ac:dyDescent="0.2">
      <c r="B299" s="31">
        <v>46234</v>
      </c>
      <c r="C299" s="39" t="str">
        <f>'Q2 Setup'!$C$16</f>
        <v>Rep 10</v>
      </c>
      <c r="D299" s="33"/>
      <c r="E299" s="25"/>
      <c r="F299" s="40">
        <f t="shared" si="132"/>
        <v>0</v>
      </c>
      <c r="G299" s="40" t="str">
        <f t="shared" si="133"/>
        <v/>
      </c>
      <c r="H299" s="41" t="str">
        <f t="shared" si="134"/>
        <v/>
      </c>
      <c r="I299" s="36"/>
      <c r="J299" s="42">
        <f t="shared" si="135"/>
        <v>0</v>
      </c>
      <c r="K299" s="41" t="str">
        <f t="shared" si="136"/>
        <v/>
      </c>
      <c r="L299" s="25"/>
      <c r="M299" s="25"/>
      <c r="N299" s="26"/>
      <c r="O299" s="29">
        <f>IFERROR(('Q2 Setup'!$D$16-'Q2 Setup'!$E$16+SUMIFS($N$4:$N298,$C$4:$C298,'Q2 Setup'!$C$16)-SUMIFS($N$4:$N298,$C$4:$C298,'Q2 Setup'!$C$16,$B$4:$B298,"&lt;"&amp;$B299))/IFERROR(NETWORKDAYS($B299,'Q2 Setup'!$G$4),1),0)</f>
        <v>0</v>
      </c>
      <c r="P299" s="43" t="str">
        <f t="shared" si="137"/>
        <v/>
      </c>
    </row>
    <row r="300" spans="2:17" ht="18.75" customHeight="1" x14ac:dyDescent="0.2">
      <c r="B300" s="31">
        <v>46234</v>
      </c>
      <c r="C300" s="32">
        <f>'Q2 Setup'!$C$17</f>
        <v>0</v>
      </c>
      <c r="D300" s="33"/>
      <c r="E300" s="25"/>
      <c r="F300" s="34">
        <f t="shared" si="132"/>
        <v>0</v>
      </c>
      <c r="G300" s="34" t="str">
        <f t="shared" si="133"/>
        <v/>
      </c>
      <c r="H300" s="35" t="str">
        <f t="shared" si="134"/>
        <v/>
      </c>
      <c r="I300" s="36"/>
      <c r="J300" s="37">
        <f t="shared" si="135"/>
        <v>0</v>
      </c>
      <c r="K300" s="35" t="str">
        <f t="shared" si="136"/>
        <v/>
      </c>
      <c r="L300" s="25"/>
      <c r="M300" s="25"/>
      <c r="N300" s="26"/>
      <c r="O300" s="29">
        <f>IFERROR(('Q2 Setup'!$D$17-'Q2 Setup'!$E$17+SUMIFS($N$4:$N299,$C$4:$C299,'Q2 Setup'!$C$17)-SUMIFS($N$4:$N299,$C$4:$C299,'Q2 Setup'!$C$17,$B$4:$B299,"&lt;"&amp;$B300))/IFERROR(NETWORKDAYS($B300,'Q2 Setup'!$G$4),1),0)</f>
        <v>0</v>
      </c>
      <c r="P300" s="38" t="str">
        <f t="shared" si="137"/>
        <v/>
      </c>
    </row>
    <row r="301" spans="2:17" ht="18.75" customHeight="1" x14ac:dyDescent="0.2">
      <c r="B301" s="31">
        <v>46234</v>
      </c>
      <c r="C301" s="39">
        <f>'Q2 Setup'!$C$18</f>
        <v>0</v>
      </c>
      <c r="D301" s="33"/>
      <c r="E301" s="25"/>
      <c r="F301" s="40">
        <f t="shared" si="132"/>
        <v>0</v>
      </c>
      <c r="G301" s="40" t="str">
        <f t="shared" si="133"/>
        <v/>
      </c>
      <c r="H301" s="41" t="str">
        <f t="shared" si="134"/>
        <v/>
      </c>
      <c r="I301" s="36"/>
      <c r="J301" s="42">
        <f t="shared" si="135"/>
        <v>0</v>
      </c>
      <c r="K301" s="41" t="str">
        <f t="shared" si="136"/>
        <v/>
      </c>
      <c r="L301" s="25"/>
      <c r="M301" s="25"/>
      <c r="N301" s="26"/>
      <c r="O301" s="29">
        <f>IFERROR(('Q2 Setup'!$D$18-'Q2 Setup'!$E$18+SUMIFS($N$4:$N300,$C$4:$C300,'Q2 Setup'!$C$18)-SUMIFS($N$4:$N300,$C$4:$C300,'Q2 Setup'!$C$18,$B$4:$B300,"&lt;"&amp;$B301))/IFERROR(NETWORKDAYS($B301,'Q2 Setup'!$G$4),1),0)</f>
        <v>0</v>
      </c>
      <c r="P301" s="43" t="str">
        <f t="shared" si="137"/>
        <v/>
      </c>
    </row>
    <row r="302" spans="2:17" ht="4.5" customHeight="1" x14ac:dyDescent="0.2"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</row>
    <row r="303" spans="2:17" ht="18.75" customHeight="1" x14ac:dyDescent="0.2">
      <c r="B303" s="31">
        <v>46237</v>
      </c>
      <c r="C303" s="32" t="str">
        <f>'Q2 Setup'!$C$7</f>
        <v>Rep 1</v>
      </c>
      <c r="D303" s="33"/>
      <c r="E303" s="25"/>
      <c r="F303" s="34">
        <f t="shared" ref="F303:F314" si="138">IFERROR(D303*7.5,"")</f>
        <v>0</v>
      </c>
      <c r="G303" s="34" t="str">
        <f t="shared" ref="G303:G314" si="139">IFERROR(E303/D303,"")</f>
        <v/>
      </c>
      <c r="H303" s="35" t="str">
        <f t="shared" ref="H303:H314" si="140">IFERROR(E303/F303,"")</f>
        <v/>
      </c>
      <c r="I303" s="36"/>
      <c r="J303" s="37">
        <f t="shared" ref="J303:J314" si="141">IFERROR(D303*0.375/24,"")</f>
        <v>0</v>
      </c>
      <c r="K303" s="35" t="str">
        <f t="shared" ref="K303:K314" si="142">IFERROR(I303/J303,"")</f>
        <v/>
      </c>
      <c r="L303" s="25"/>
      <c r="M303" s="25"/>
      <c r="N303" s="26"/>
      <c r="O303" s="29">
        <f>IFERROR(('Q2 Setup'!$D$7-'Q2 Setup'!$E$7+SUMIFS($N$4:$N302,$C$4:$C302,'Q2 Setup'!$C$7)-SUMIFS($N$4:$N302,$C$4:$C302,'Q2 Setup'!$C$7,$B$4:$B302,"&lt;"&amp;$B303))/IFERROR(NETWORKDAYS($B303,'Q2 Setup'!$G$4),1),0)</f>
        <v>0</v>
      </c>
      <c r="P303" s="38" t="str">
        <f t="shared" ref="P303:P314" si="143">IFERROR(N303/O303,"")</f>
        <v/>
      </c>
    </row>
    <row r="304" spans="2:17" ht="18.75" customHeight="1" x14ac:dyDescent="0.2">
      <c r="B304" s="31">
        <v>46237</v>
      </c>
      <c r="C304" s="39" t="str">
        <f>'Q2 Setup'!$C$8</f>
        <v>Rep 2</v>
      </c>
      <c r="D304" s="33"/>
      <c r="E304" s="25"/>
      <c r="F304" s="40">
        <f t="shared" si="138"/>
        <v>0</v>
      </c>
      <c r="G304" s="40" t="str">
        <f t="shared" si="139"/>
        <v/>
      </c>
      <c r="H304" s="41" t="str">
        <f t="shared" si="140"/>
        <v/>
      </c>
      <c r="I304" s="36"/>
      <c r="J304" s="42">
        <f t="shared" si="141"/>
        <v>0</v>
      </c>
      <c r="K304" s="41" t="str">
        <f t="shared" si="142"/>
        <v/>
      </c>
      <c r="L304" s="25"/>
      <c r="M304" s="25"/>
      <c r="N304" s="26"/>
      <c r="O304" s="29">
        <f>IFERROR(('Q2 Setup'!$D$8-'Q2 Setup'!$E$8+SUMIFS($N$4:$N303,$C$4:$C303,'Q2 Setup'!$C$8)-SUMIFS($N$4:$N303,$C$4:$C303,'Q2 Setup'!$C$8,$B$4:$B303,"&lt;"&amp;$B304))/IFERROR(NETWORKDAYS($B304,'Q2 Setup'!$G$4),1),0)</f>
        <v>0</v>
      </c>
      <c r="P304" s="43" t="str">
        <f t="shared" si="143"/>
        <v/>
      </c>
    </row>
    <row r="305" spans="2:17" ht="18.75" customHeight="1" x14ac:dyDescent="0.2">
      <c r="B305" s="31">
        <v>46237</v>
      </c>
      <c r="C305" s="32" t="str">
        <f>'Q2 Setup'!$C$9</f>
        <v>Rep 3</v>
      </c>
      <c r="D305" s="33"/>
      <c r="E305" s="25"/>
      <c r="F305" s="34">
        <f t="shared" si="138"/>
        <v>0</v>
      </c>
      <c r="G305" s="34" t="str">
        <f t="shared" si="139"/>
        <v/>
      </c>
      <c r="H305" s="35" t="str">
        <f t="shared" si="140"/>
        <v/>
      </c>
      <c r="I305" s="36"/>
      <c r="J305" s="37">
        <f t="shared" si="141"/>
        <v>0</v>
      </c>
      <c r="K305" s="35" t="str">
        <f t="shared" si="142"/>
        <v/>
      </c>
      <c r="L305" s="25"/>
      <c r="M305" s="25"/>
      <c r="N305" s="26"/>
      <c r="O305" s="29">
        <f>IFERROR(('Q2 Setup'!$D$9-'Q2 Setup'!$E$9+SUMIFS($N$4:$N304,$C$4:$C304,'Q2 Setup'!$C$9)-SUMIFS($N$4:$N304,$C$4:$C304,'Q2 Setup'!$C$9,$B$4:$B304,"&lt;"&amp;$B305))/IFERROR(NETWORKDAYS($B305,'Q2 Setup'!$G$4),1),0)</f>
        <v>0</v>
      </c>
      <c r="P305" s="38" t="str">
        <f t="shared" si="143"/>
        <v/>
      </c>
    </row>
    <row r="306" spans="2:17" ht="18.75" customHeight="1" x14ac:dyDescent="0.2">
      <c r="B306" s="31">
        <v>46237</v>
      </c>
      <c r="C306" s="39" t="str">
        <f>'Q2 Setup'!$C$10</f>
        <v>Rep 4</v>
      </c>
      <c r="D306" s="33"/>
      <c r="E306" s="25"/>
      <c r="F306" s="40">
        <f t="shared" si="138"/>
        <v>0</v>
      </c>
      <c r="G306" s="40" t="str">
        <f t="shared" si="139"/>
        <v/>
      </c>
      <c r="H306" s="41" t="str">
        <f t="shared" si="140"/>
        <v/>
      </c>
      <c r="I306" s="36"/>
      <c r="J306" s="42">
        <f t="shared" si="141"/>
        <v>0</v>
      </c>
      <c r="K306" s="41" t="str">
        <f t="shared" si="142"/>
        <v/>
      </c>
      <c r="L306" s="25"/>
      <c r="M306" s="25"/>
      <c r="N306" s="26"/>
      <c r="O306" s="29">
        <f>IFERROR(('Q2 Setup'!$D$10-'Q2 Setup'!$E$10+SUMIFS($N$4:$N305,$C$4:$C305,'Q2 Setup'!$C$10)-SUMIFS($N$4:$N305,$C$4:$C305,'Q2 Setup'!$C$10,$B$4:$B305,"&lt;"&amp;$B306))/IFERROR(NETWORKDAYS($B306,'Q2 Setup'!$G$4),1),0)</f>
        <v>0</v>
      </c>
      <c r="P306" s="43" t="str">
        <f t="shared" si="143"/>
        <v/>
      </c>
    </row>
    <row r="307" spans="2:17" ht="18.75" customHeight="1" x14ac:dyDescent="0.2">
      <c r="B307" s="31">
        <v>46237</v>
      </c>
      <c r="C307" s="32" t="str">
        <f>'Q2 Setup'!$C$11</f>
        <v>Rep 5</v>
      </c>
      <c r="D307" s="33"/>
      <c r="E307" s="25"/>
      <c r="F307" s="34">
        <f t="shared" si="138"/>
        <v>0</v>
      </c>
      <c r="G307" s="34" t="str">
        <f t="shared" si="139"/>
        <v/>
      </c>
      <c r="H307" s="35" t="str">
        <f t="shared" si="140"/>
        <v/>
      </c>
      <c r="I307" s="36"/>
      <c r="J307" s="37">
        <f t="shared" si="141"/>
        <v>0</v>
      </c>
      <c r="K307" s="35" t="str">
        <f t="shared" si="142"/>
        <v/>
      </c>
      <c r="L307" s="25"/>
      <c r="M307" s="25"/>
      <c r="N307" s="26"/>
      <c r="O307" s="29">
        <f>IFERROR(('Q2 Setup'!$D$11-'Q2 Setup'!$E$11+SUMIFS($N$4:$N306,$C$4:$C306,'Q2 Setup'!$C$11)-SUMIFS($N$4:$N306,$C$4:$C306,'Q2 Setup'!$C$11,$B$4:$B306,"&lt;"&amp;$B307))/IFERROR(NETWORKDAYS($B307,'Q2 Setup'!$G$4),1),0)</f>
        <v>0</v>
      </c>
      <c r="P307" s="38" t="str">
        <f t="shared" si="143"/>
        <v/>
      </c>
    </row>
    <row r="308" spans="2:17" ht="18.75" customHeight="1" x14ac:dyDescent="0.2">
      <c r="B308" s="31">
        <v>46237</v>
      </c>
      <c r="C308" s="39" t="str">
        <f>'Q2 Setup'!$C$12</f>
        <v>Rep 6</v>
      </c>
      <c r="D308" s="33"/>
      <c r="E308" s="25"/>
      <c r="F308" s="40">
        <f t="shared" si="138"/>
        <v>0</v>
      </c>
      <c r="G308" s="40" t="str">
        <f t="shared" si="139"/>
        <v/>
      </c>
      <c r="H308" s="41" t="str">
        <f t="shared" si="140"/>
        <v/>
      </c>
      <c r="I308" s="36"/>
      <c r="J308" s="42">
        <f t="shared" si="141"/>
        <v>0</v>
      </c>
      <c r="K308" s="41" t="str">
        <f t="shared" si="142"/>
        <v/>
      </c>
      <c r="L308" s="25"/>
      <c r="M308" s="25"/>
      <c r="N308" s="26"/>
      <c r="O308" s="29">
        <f>IFERROR(('Q2 Setup'!$D$12-'Q2 Setup'!$E$12+SUMIFS($N$4:$N307,$C$4:$C307,'Q2 Setup'!$C$12)-SUMIFS($N$4:$N307,$C$4:$C307,'Q2 Setup'!$C$12,$B$4:$B307,"&lt;"&amp;$B308))/IFERROR(NETWORKDAYS($B308,'Q2 Setup'!$G$4),1),0)</f>
        <v>0</v>
      </c>
      <c r="P308" s="43" t="str">
        <f t="shared" si="143"/>
        <v/>
      </c>
    </row>
    <row r="309" spans="2:17" ht="18.75" customHeight="1" x14ac:dyDescent="0.2">
      <c r="B309" s="31">
        <v>46237</v>
      </c>
      <c r="C309" s="32" t="str">
        <f>'Q2 Setup'!$C$13</f>
        <v>Rep 7</v>
      </c>
      <c r="D309" s="33"/>
      <c r="E309" s="25"/>
      <c r="F309" s="34">
        <f t="shared" si="138"/>
        <v>0</v>
      </c>
      <c r="G309" s="34" t="str">
        <f t="shared" si="139"/>
        <v/>
      </c>
      <c r="H309" s="35" t="str">
        <f t="shared" si="140"/>
        <v/>
      </c>
      <c r="I309" s="36"/>
      <c r="J309" s="37">
        <f t="shared" si="141"/>
        <v>0</v>
      </c>
      <c r="K309" s="35" t="str">
        <f t="shared" si="142"/>
        <v/>
      </c>
      <c r="L309" s="25"/>
      <c r="M309" s="25"/>
      <c r="N309" s="26"/>
      <c r="O309" s="29">
        <f>IFERROR(('Q2 Setup'!$D$13-'Q2 Setup'!$E$13+SUMIFS($N$4:$N308,$C$4:$C308,'Q2 Setup'!$C$13)-SUMIFS($N$4:$N308,$C$4:$C308,'Q2 Setup'!$C$13,$B$4:$B308,"&lt;"&amp;$B309))/IFERROR(NETWORKDAYS($B309,'Q2 Setup'!$G$4),1),0)</f>
        <v>0</v>
      </c>
      <c r="P309" s="38" t="str">
        <f t="shared" si="143"/>
        <v/>
      </c>
    </row>
    <row r="310" spans="2:17" ht="18.75" customHeight="1" x14ac:dyDescent="0.2">
      <c r="B310" s="31">
        <v>46237</v>
      </c>
      <c r="C310" s="39" t="str">
        <f>'Q2 Setup'!$C$14</f>
        <v>Rep 8</v>
      </c>
      <c r="D310" s="33"/>
      <c r="E310" s="25"/>
      <c r="F310" s="40">
        <f t="shared" si="138"/>
        <v>0</v>
      </c>
      <c r="G310" s="40" t="str">
        <f t="shared" si="139"/>
        <v/>
      </c>
      <c r="H310" s="41" t="str">
        <f t="shared" si="140"/>
        <v/>
      </c>
      <c r="I310" s="36"/>
      <c r="J310" s="42">
        <f t="shared" si="141"/>
        <v>0</v>
      </c>
      <c r="K310" s="41" t="str">
        <f t="shared" si="142"/>
        <v/>
      </c>
      <c r="L310" s="25"/>
      <c r="M310" s="25"/>
      <c r="N310" s="26"/>
      <c r="O310" s="29">
        <f>IFERROR(('Q2 Setup'!$D$14-'Q2 Setup'!$E$14+SUMIFS($N$4:$N309,$C$4:$C309,'Q2 Setup'!$C$14)-SUMIFS($N$4:$N309,$C$4:$C309,'Q2 Setup'!$C$14,$B$4:$B309,"&lt;"&amp;$B310))/IFERROR(NETWORKDAYS($B310,'Q2 Setup'!$G$4),1),0)</f>
        <v>0</v>
      </c>
      <c r="P310" s="43" t="str">
        <f t="shared" si="143"/>
        <v/>
      </c>
    </row>
    <row r="311" spans="2:17" ht="18.75" customHeight="1" x14ac:dyDescent="0.2">
      <c r="B311" s="31">
        <v>46237</v>
      </c>
      <c r="C311" s="32" t="str">
        <f>'Q2 Setup'!$C$15</f>
        <v>Rep 9</v>
      </c>
      <c r="D311" s="33"/>
      <c r="E311" s="25"/>
      <c r="F311" s="34">
        <f t="shared" si="138"/>
        <v>0</v>
      </c>
      <c r="G311" s="34" t="str">
        <f t="shared" si="139"/>
        <v/>
      </c>
      <c r="H311" s="35" t="str">
        <f t="shared" si="140"/>
        <v/>
      </c>
      <c r="I311" s="36"/>
      <c r="J311" s="37">
        <f t="shared" si="141"/>
        <v>0</v>
      </c>
      <c r="K311" s="35" t="str">
        <f t="shared" si="142"/>
        <v/>
      </c>
      <c r="L311" s="25"/>
      <c r="M311" s="25"/>
      <c r="N311" s="26"/>
      <c r="O311" s="29">
        <f>IFERROR(('Q2 Setup'!$D$15-'Q2 Setup'!$E$15+SUMIFS($N$4:$N310,$C$4:$C310,'Q2 Setup'!$C$15)-SUMIFS($N$4:$N310,$C$4:$C310,'Q2 Setup'!$C$15,$B$4:$B310,"&lt;"&amp;$B311))/IFERROR(NETWORKDAYS($B311,'Q2 Setup'!$G$4),1),0)</f>
        <v>0</v>
      </c>
      <c r="P311" s="38" t="str">
        <f t="shared" si="143"/>
        <v/>
      </c>
    </row>
    <row r="312" spans="2:17" ht="18.75" customHeight="1" x14ac:dyDescent="0.2">
      <c r="B312" s="31">
        <v>46237</v>
      </c>
      <c r="C312" s="39" t="str">
        <f>'Q2 Setup'!$C$16</f>
        <v>Rep 10</v>
      </c>
      <c r="D312" s="33"/>
      <c r="E312" s="25"/>
      <c r="F312" s="40">
        <f t="shared" si="138"/>
        <v>0</v>
      </c>
      <c r="G312" s="40" t="str">
        <f t="shared" si="139"/>
        <v/>
      </c>
      <c r="H312" s="41" t="str">
        <f t="shared" si="140"/>
        <v/>
      </c>
      <c r="I312" s="36"/>
      <c r="J312" s="42">
        <f t="shared" si="141"/>
        <v>0</v>
      </c>
      <c r="K312" s="41" t="str">
        <f t="shared" si="142"/>
        <v/>
      </c>
      <c r="L312" s="25"/>
      <c r="M312" s="25"/>
      <c r="N312" s="26"/>
      <c r="O312" s="29">
        <f>IFERROR(('Q2 Setup'!$D$16-'Q2 Setup'!$E$16+SUMIFS($N$4:$N311,$C$4:$C311,'Q2 Setup'!$C$16)-SUMIFS($N$4:$N311,$C$4:$C311,'Q2 Setup'!$C$16,$B$4:$B311,"&lt;"&amp;$B312))/IFERROR(NETWORKDAYS($B312,'Q2 Setup'!$G$4),1),0)</f>
        <v>0</v>
      </c>
      <c r="P312" s="43" t="str">
        <f t="shared" si="143"/>
        <v/>
      </c>
    </row>
    <row r="313" spans="2:17" ht="18.75" customHeight="1" x14ac:dyDescent="0.2">
      <c r="B313" s="31">
        <v>46237</v>
      </c>
      <c r="C313" s="32">
        <f>'Q2 Setup'!$C$17</f>
        <v>0</v>
      </c>
      <c r="D313" s="33"/>
      <c r="E313" s="25"/>
      <c r="F313" s="34">
        <f t="shared" si="138"/>
        <v>0</v>
      </c>
      <c r="G313" s="34" t="str">
        <f t="shared" si="139"/>
        <v/>
      </c>
      <c r="H313" s="35" t="str">
        <f t="shared" si="140"/>
        <v/>
      </c>
      <c r="I313" s="36"/>
      <c r="J313" s="37">
        <f t="shared" si="141"/>
        <v>0</v>
      </c>
      <c r="K313" s="35" t="str">
        <f t="shared" si="142"/>
        <v/>
      </c>
      <c r="L313" s="25"/>
      <c r="M313" s="25"/>
      <c r="N313" s="26"/>
      <c r="O313" s="29">
        <f>IFERROR(('Q2 Setup'!$D$17-'Q2 Setup'!$E$17+SUMIFS($N$4:$N312,$C$4:$C312,'Q2 Setup'!$C$17)-SUMIFS($N$4:$N312,$C$4:$C312,'Q2 Setup'!$C$17,$B$4:$B312,"&lt;"&amp;$B313))/IFERROR(NETWORKDAYS($B313,'Q2 Setup'!$G$4),1),0)</f>
        <v>0</v>
      </c>
      <c r="P313" s="38" t="str">
        <f t="shared" si="143"/>
        <v/>
      </c>
    </row>
    <row r="314" spans="2:17" ht="18.75" customHeight="1" x14ac:dyDescent="0.2">
      <c r="B314" s="31">
        <v>46237</v>
      </c>
      <c r="C314" s="39">
        <f>'Q2 Setup'!$C$18</f>
        <v>0</v>
      </c>
      <c r="D314" s="33"/>
      <c r="E314" s="25"/>
      <c r="F314" s="40">
        <f t="shared" si="138"/>
        <v>0</v>
      </c>
      <c r="G314" s="40" t="str">
        <f t="shared" si="139"/>
        <v/>
      </c>
      <c r="H314" s="41" t="str">
        <f t="shared" si="140"/>
        <v/>
      </c>
      <c r="I314" s="36"/>
      <c r="J314" s="42">
        <f t="shared" si="141"/>
        <v>0</v>
      </c>
      <c r="K314" s="41" t="str">
        <f t="shared" si="142"/>
        <v/>
      </c>
      <c r="L314" s="25"/>
      <c r="M314" s="25"/>
      <c r="N314" s="26"/>
      <c r="O314" s="29">
        <f>IFERROR(('Q2 Setup'!$D$18-'Q2 Setup'!$E$18+SUMIFS($N$4:$N313,$C$4:$C313,'Q2 Setup'!$C$18)-SUMIFS($N$4:$N313,$C$4:$C313,'Q2 Setup'!$C$18,$B$4:$B313,"&lt;"&amp;$B314))/IFERROR(NETWORKDAYS($B314,'Q2 Setup'!$G$4),1),0)</f>
        <v>0</v>
      </c>
      <c r="P314" s="43" t="str">
        <f t="shared" si="143"/>
        <v/>
      </c>
    </row>
    <row r="315" spans="2:17" ht="4.5" customHeight="1" x14ac:dyDescent="0.2"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</row>
    <row r="316" spans="2:17" ht="18.75" customHeight="1" x14ac:dyDescent="0.2">
      <c r="B316" s="31">
        <v>46238</v>
      </c>
      <c r="C316" s="32" t="str">
        <f>'Q2 Setup'!$C$7</f>
        <v>Rep 1</v>
      </c>
      <c r="D316" s="33"/>
      <c r="E316" s="25"/>
      <c r="F316" s="34">
        <f t="shared" ref="F316:F327" si="144">IFERROR(D316*7.5,"")</f>
        <v>0</v>
      </c>
      <c r="G316" s="34" t="str">
        <f t="shared" ref="G316:G327" si="145">IFERROR(E316/D316,"")</f>
        <v/>
      </c>
      <c r="H316" s="35" t="str">
        <f t="shared" ref="H316:H327" si="146">IFERROR(E316/F316,"")</f>
        <v/>
      </c>
      <c r="I316" s="36"/>
      <c r="J316" s="37">
        <f t="shared" ref="J316:J327" si="147">IFERROR(D316*0.375/24,"")</f>
        <v>0</v>
      </c>
      <c r="K316" s="35" t="str">
        <f t="shared" ref="K316:K327" si="148">IFERROR(I316/J316,"")</f>
        <v/>
      </c>
      <c r="L316" s="25"/>
      <c r="M316" s="25"/>
      <c r="N316" s="26"/>
      <c r="O316" s="29">
        <f>IFERROR(('Q2 Setup'!$D$7-'Q2 Setup'!$E$7+SUMIFS($N$4:$N315,$C$4:$C315,'Q2 Setup'!$C$7)-SUMIFS($N$4:$N315,$C$4:$C315,'Q2 Setup'!$C$7,$B$4:$B315,"&lt;"&amp;$B316))/IFERROR(NETWORKDAYS($B316,'Q2 Setup'!$G$4),1),0)</f>
        <v>0</v>
      </c>
      <c r="P316" s="38" t="str">
        <f t="shared" ref="P316:P327" si="149">IFERROR(N316/O316,"")</f>
        <v/>
      </c>
    </row>
    <row r="317" spans="2:17" ht="18.75" customHeight="1" x14ac:dyDescent="0.2">
      <c r="B317" s="31">
        <v>46238</v>
      </c>
      <c r="C317" s="39" t="str">
        <f>'Q2 Setup'!$C$8</f>
        <v>Rep 2</v>
      </c>
      <c r="D317" s="33"/>
      <c r="E317" s="25"/>
      <c r="F317" s="40">
        <f t="shared" si="144"/>
        <v>0</v>
      </c>
      <c r="G317" s="40" t="str">
        <f t="shared" si="145"/>
        <v/>
      </c>
      <c r="H317" s="41" t="str">
        <f t="shared" si="146"/>
        <v/>
      </c>
      <c r="I317" s="36"/>
      <c r="J317" s="42">
        <f t="shared" si="147"/>
        <v>0</v>
      </c>
      <c r="K317" s="41" t="str">
        <f t="shared" si="148"/>
        <v/>
      </c>
      <c r="L317" s="25"/>
      <c r="M317" s="25"/>
      <c r="N317" s="26"/>
      <c r="O317" s="29">
        <f>IFERROR(('Q2 Setup'!$D$8-'Q2 Setup'!$E$8+SUMIFS($N$4:$N316,$C$4:$C316,'Q2 Setup'!$C$8)-SUMIFS($N$4:$N316,$C$4:$C316,'Q2 Setup'!$C$8,$B$4:$B316,"&lt;"&amp;$B317))/IFERROR(NETWORKDAYS($B317,'Q2 Setup'!$G$4),1),0)</f>
        <v>0</v>
      </c>
      <c r="P317" s="43" t="str">
        <f t="shared" si="149"/>
        <v/>
      </c>
    </row>
    <row r="318" spans="2:17" ht="18.75" customHeight="1" x14ac:dyDescent="0.2">
      <c r="B318" s="31">
        <v>46238</v>
      </c>
      <c r="C318" s="32" t="str">
        <f>'Q2 Setup'!$C$9</f>
        <v>Rep 3</v>
      </c>
      <c r="D318" s="33"/>
      <c r="E318" s="25"/>
      <c r="F318" s="34">
        <f t="shared" si="144"/>
        <v>0</v>
      </c>
      <c r="G318" s="34" t="str">
        <f t="shared" si="145"/>
        <v/>
      </c>
      <c r="H318" s="35" t="str">
        <f t="shared" si="146"/>
        <v/>
      </c>
      <c r="I318" s="36"/>
      <c r="J318" s="37">
        <f t="shared" si="147"/>
        <v>0</v>
      </c>
      <c r="K318" s="35" t="str">
        <f t="shared" si="148"/>
        <v/>
      </c>
      <c r="L318" s="25"/>
      <c r="M318" s="25"/>
      <c r="N318" s="26"/>
      <c r="O318" s="29">
        <f>IFERROR(('Q2 Setup'!$D$9-'Q2 Setup'!$E$9+SUMIFS($N$4:$N317,$C$4:$C317,'Q2 Setup'!$C$9)-SUMIFS($N$4:$N317,$C$4:$C317,'Q2 Setup'!$C$9,$B$4:$B317,"&lt;"&amp;$B318))/IFERROR(NETWORKDAYS($B318,'Q2 Setup'!$G$4),1),0)</f>
        <v>0</v>
      </c>
      <c r="P318" s="38" t="str">
        <f t="shared" si="149"/>
        <v/>
      </c>
    </row>
    <row r="319" spans="2:17" ht="18.75" customHeight="1" x14ac:dyDescent="0.2">
      <c r="B319" s="31">
        <v>46238</v>
      </c>
      <c r="C319" s="39" t="str">
        <f>'Q2 Setup'!$C$10</f>
        <v>Rep 4</v>
      </c>
      <c r="D319" s="33"/>
      <c r="E319" s="25"/>
      <c r="F319" s="40">
        <f t="shared" si="144"/>
        <v>0</v>
      </c>
      <c r="G319" s="40" t="str">
        <f t="shared" si="145"/>
        <v/>
      </c>
      <c r="H319" s="41" t="str">
        <f t="shared" si="146"/>
        <v/>
      </c>
      <c r="I319" s="36"/>
      <c r="J319" s="42">
        <f t="shared" si="147"/>
        <v>0</v>
      </c>
      <c r="K319" s="41" t="str">
        <f t="shared" si="148"/>
        <v/>
      </c>
      <c r="L319" s="25"/>
      <c r="M319" s="25"/>
      <c r="N319" s="26"/>
      <c r="O319" s="29">
        <f>IFERROR(('Q2 Setup'!$D$10-'Q2 Setup'!$E$10+SUMIFS($N$4:$N318,$C$4:$C318,'Q2 Setup'!$C$10)-SUMIFS($N$4:$N318,$C$4:$C318,'Q2 Setup'!$C$10,$B$4:$B318,"&lt;"&amp;$B319))/IFERROR(NETWORKDAYS($B319,'Q2 Setup'!$G$4),1),0)</f>
        <v>0</v>
      </c>
      <c r="P319" s="43" t="str">
        <f t="shared" si="149"/>
        <v/>
      </c>
    </row>
    <row r="320" spans="2:17" ht="18.75" customHeight="1" x14ac:dyDescent="0.2">
      <c r="B320" s="31">
        <v>46238</v>
      </c>
      <c r="C320" s="32" t="str">
        <f>'Q2 Setup'!$C$11</f>
        <v>Rep 5</v>
      </c>
      <c r="D320" s="33"/>
      <c r="E320" s="25"/>
      <c r="F320" s="34">
        <f t="shared" si="144"/>
        <v>0</v>
      </c>
      <c r="G320" s="34" t="str">
        <f t="shared" si="145"/>
        <v/>
      </c>
      <c r="H320" s="35" t="str">
        <f t="shared" si="146"/>
        <v/>
      </c>
      <c r="I320" s="36"/>
      <c r="J320" s="37">
        <f t="shared" si="147"/>
        <v>0</v>
      </c>
      <c r="K320" s="35" t="str">
        <f t="shared" si="148"/>
        <v/>
      </c>
      <c r="L320" s="25"/>
      <c r="M320" s="25"/>
      <c r="N320" s="26"/>
      <c r="O320" s="29">
        <f>IFERROR(('Q2 Setup'!$D$11-'Q2 Setup'!$E$11+SUMIFS($N$4:$N319,$C$4:$C319,'Q2 Setup'!$C$11)-SUMIFS($N$4:$N319,$C$4:$C319,'Q2 Setup'!$C$11,$B$4:$B319,"&lt;"&amp;$B320))/IFERROR(NETWORKDAYS($B320,'Q2 Setup'!$G$4),1),0)</f>
        <v>0</v>
      </c>
      <c r="P320" s="38" t="str">
        <f t="shared" si="149"/>
        <v/>
      </c>
    </row>
    <row r="321" spans="2:17" ht="18.75" customHeight="1" x14ac:dyDescent="0.2">
      <c r="B321" s="31">
        <v>46238</v>
      </c>
      <c r="C321" s="39" t="str">
        <f>'Q2 Setup'!$C$12</f>
        <v>Rep 6</v>
      </c>
      <c r="D321" s="33"/>
      <c r="E321" s="25"/>
      <c r="F321" s="40">
        <f t="shared" si="144"/>
        <v>0</v>
      </c>
      <c r="G321" s="40" t="str">
        <f t="shared" si="145"/>
        <v/>
      </c>
      <c r="H321" s="41" t="str">
        <f t="shared" si="146"/>
        <v/>
      </c>
      <c r="I321" s="36"/>
      <c r="J321" s="42">
        <f t="shared" si="147"/>
        <v>0</v>
      </c>
      <c r="K321" s="41" t="str">
        <f t="shared" si="148"/>
        <v/>
      </c>
      <c r="L321" s="25"/>
      <c r="M321" s="25"/>
      <c r="N321" s="26"/>
      <c r="O321" s="29">
        <f>IFERROR(('Q2 Setup'!$D$12-'Q2 Setup'!$E$12+SUMIFS($N$4:$N320,$C$4:$C320,'Q2 Setup'!$C$12)-SUMIFS($N$4:$N320,$C$4:$C320,'Q2 Setup'!$C$12,$B$4:$B320,"&lt;"&amp;$B321))/IFERROR(NETWORKDAYS($B321,'Q2 Setup'!$G$4),1),0)</f>
        <v>0</v>
      </c>
      <c r="P321" s="43" t="str">
        <f t="shared" si="149"/>
        <v/>
      </c>
    </row>
    <row r="322" spans="2:17" ht="18.75" customHeight="1" x14ac:dyDescent="0.2">
      <c r="B322" s="31">
        <v>46238</v>
      </c>
      <c r="C322" s="32" t="str">
        <f>'Q2 Setup'!$C$13</f>
        <v>Rep 7</v>
      </c>
      <c r="D322" s="33"/>
      <c r="E322" s="25"/>
      <c r="F322" s="34">
        <f t="shared" si="144"/>
        <v>0</v>
      </c>
      <c r="G322" s="34" t="str">
        <f t="shared" si="145"/>
        <v/>
      </c>
      <c r="H322" s="35" t="str">
        <f t="shared" si="146"/>
        <v/>
      </c>
      <c r="I322" s="36"/>
      <c r="J322" s="37">
        <f t="shared" si="147"/>
        <v>0</v>
      </c>
      <c r="K322" s="35" t="str">
        <f t="shared" si="148"/>
        <v/>
      </c>
      <c r="L322" s="25"/>
      <c r="M322" s="25"/>
      <c r="N322" s="26"/>
      <c r="O322" s="29">
        <f>IFERROR(('Q2 Setup'!$D$13-'Q2 Setup'!$E$13+SUMIFS($N$4:$N321,$C$4:$C321,'Q2 Setup'!$C$13)-SUMIFS($N$4:$N321,$C$4:$C321,'Q2 Setup'!$C$13,$B$4:$B321,"&lt;"&amp;$B322))/IFERROR(NETWORKDAYS($B322,'Q2 Setup'!$G$4),1),0)</f>
        <v>0</v>
      </c>
      <c r="P322" s="38" t="str">
        <f t="shared" si="149"/>
        <v/>
      </c>
    </row>
    <row r="323" spans="2:17" ht="18.75" customHeight="1" x14ac:dyDescent="0.2">
      <c r="B323" s="31">
        <v>46238</v>
      </c>
      <c r="C323" s="39" t="str">
        <f>'Q2 Setup'!$C$14</f>
        <v>Rep 8</v>
      </c>
      <c r="D323" s="33"/>
      <c r="E323" s="25"/>
      <c r="F323" s="40">
        <f t="shared" si="144"/>
        <v>0</v>
      </c>
      <c r="G323" s="40" t="str">
        <f t="shared" si="145"/>
        <v/>
      </c>
      <c r="H323" s="41" t="str">
        <f t="shared" si="146"/>
        <v/>
      </c>
      <c r="I323" s="36"/>
      <c r="J323" s="42">
        <f t="shared" si="147"/>
        <v>0</v>
      </c>
      <c r="K323" s="41" t="str">
        <f t="shared" si="148"/>
        <v/>
      </c>
      <c r="L323" s="25"/>
      <c r="M323" s="25"/>
      <c r="N323" s="26"/>
      <c r="O323" s="29">
        <f>IFERROR(('Q2 Setup'!$D$14-'Q2 Setup'!$E$14+SUMIFS($N$4:$N322,$C$4:$C322,'Q2 Setup'!$C$14)-SUMIFS($N$4:$N322,$C$4:$C322,'Q2 Setup'!$C$14,$B$4:$B322,"&lt;"&amp;$B323))/IFERROR(NETWORKDAYS($B323,'Q2 Setup'!$G$4),1),0)</f>
        <v>0</v>
      </c>
      <c r="P323" s="43" t="str">
        <f t="shared" si="149"/>
        <v/>
      </c>
    </row>
    <row r="324" spans="2:17" ht="18.75" customHeight="1" x14ac:dyDescent="0.2">
      <c r="B324" s="31">
        <v>46238</v>
      </c>
      <c r="C324" s="32" t="str">
        <f>'Q2 Setup'!$C$15</f>
        <v>Rep 9</v>
      </c>
      <c r="D324" s="33"/>
      <c r="E324" s="25"/>
      <c r="F324" s="34">
        <f t="shared" si="144"/>
        <v>0</v>
      </c>
      <c r="G324" s="34" t="str">
        <f t="shared" si="145"/>
        <v/>
      </c>
      <c r="H324" s="35" t="str">
        <f t="shared" si="146"/>
        <v/>
      </c>
      <c r="I324" s="36"/>
      <c r="J324" s="37">
        <f t="shared" si="147"/>
        <v>0</v>
      </c>
      <c r="K324" s="35" t="str">
        <f t="shared" si="148"/>
        <v/>
      </c>
      <c r="L324" s="25"/>
      <c r="M324" s="25"/>
      <c r="N324" s="26"/>
      <c r="O324" s="29">
        <f>IFERROR(('Q2 Setup'!$D$15-'Q2 Setup'!$E$15+SUMIFS($N$4:$N323,$C$4:$C323,'Q2 Setup'!$C$15)-SUMIFS($N$4:$N323,$C$4:$C323,'Q2 Setup'!$C$15,$B$4:$B323,"&lt;"&amp;$B324))/IFERROR(NETWORKDAYS($B324,'Q2 Setup'!$G$4),1),0)</f>
        <v>0</v>
      </c>
      <c r="P324" s="38" t="str">
        <f t="shared" si="149"/>
        <v/>
      </c>
    </row>
    <row r="325" spans="2:17" ht="18.75" customHeight="1" x14ac:dyDescent="0.2">
      <c r="B325" s="31">
        <v>46238</v>
      </c>
      <c r="C325" s="39" t="str">
        <f>'Q2 Setup'!$C$16</f>
        <v>Rep 10</v>
      </c>
      <c r="D325" s="33"/>
      <c r="E325" s="25"/>
      <c r="F325" s="40">
        <f t="shared" si="144"/>
        <v>0</v>
      </c>
      <c r="G325" s="40" t="str">
        <f t="shared" si="145"/>
        <v/>
      </c>
      <c r="H325" s="41" t="str">
        <f t="shared" si="146"/>
        <v/>
      </c>
      <c r="I325" s="36"/>
      <c r="J325" s="42">
        <f t="shared" si="147"/>
        <v>0</v>
      </c>
      <c r="K325" s="41" t="str">
        <f t="shared" si="148"/>
        <v/>
      </c>
      <c r="L325" s="25"/>
      <c r="M325" s="25"/>
      <c r="N325" s="26"/>
      <c r="O325" s="29">
        <f>IFERROR(('Q2 Setup'!$D$16-'Q2 Setup'!$E$16+SUMIFS($N$4:$N324,$C$4:$C324,'Q2 Setup'!$C$16)-SUMIFS($N$4:$N324,$C$4:$C324,'Q2 Setup'!$C$16,$B$4:$B324,"&lt;"&amp;$B325))/IFERROR(NETWORKDAYS($B325,'Q2 Setup'!$G$4),1),0)</f>
        <v>0</v>
      </c>
      <c r="P325" s="43" t="str">
        <f t="shared" si="149"/>
        <v/>
      </c>
    </row>
    <row r="326" spans="2:17" ht="18.75" customHeight="1" x14ac:dyDescent="0.2">
      <c r="B326" s="31">
        <v>46238</v>
      </c>
      <c r="C326" s="32">
        <f>'Q2 Setup'!$C$17</f>
        <v>0</v>
      </c>
      <c r="D326" s="33"/>
      <c r="E326" s="25"/>
      <c r="F326" s="34">
        <f t="shared" si="144"/>
        <v>0</v>
      </c>
      <c r="G326" s="34" t="str">
        <f t="shared" si="145"/>
        <v/>
      </c>
      <c r="H326" s="35" t="str">
        <f t="shared" si="146"/>
        <v/>
      </c>
      <c r="I326" s="36"/>
      <c r="J326" s="37">
        <f t="shared" si="147"/>
        <v>0</v>
      </c>
      <c r="K326" s="35" t="str">
        <f t="shared" si="148"/>
        <v/>
      </c>
      <c r="L326" s="25"/>
      <c r="M326" s="25"/>
      <c r="N326" s="26"/>
      <c r="O326" s="29">
        <f>IFERROR(('Q2 Setup'!$D$17-'Q2 Setup'!$E$17+SUMIFS($N$4:$N325,$C$4:$C325,'Q2 Setup'!$C$17)-SUMIFS($N$4:$N325,$C$4:$C325,'Q2 Setup'!$C$17,$B$4:$B325,"&lt;"&amp;$B326))/IFERROR(NETWORKDAYS($B326,'Q2 Setup'!$G$4),1),0)</f>
        <v>0</v>
      </c>
      <c r="P326" s="38" t="str">
        <f t="shared" si="149"/>
        <v/>
      </c>
    </row>
    <row r="327" spans="2:17" ht="18.75" customHeight="1" x14ac:dyDescent="0.2">
      <c r="B327" s="31">
        <v>46238</v>
      </c>
      <c r="C327" s="39">
        <f>'Q2 Setup'!$C$18</f>
        <v>0</v>
      </c>
      <c r="D327" s="33"/>
      <c r="E327" s="25"/>
      <c r="F327" s="40">
        <f t="shared" si="144"/>
        <v>0</v>
      </c>
      <c r="G327" s="40" t="str">
        <f t="shared" si="145"/>
        <v/>
      </c>
      <c r="H327" s="41" t="str">
        <f t="shared" si="146"/>
        <v/>
      </c>
      <c r="I327" s="36"/>
      <c r="J327" s="42">
        <f t="shared" si="147"/>
        <v>0</v>
      </c>
      <c r="K327" s="41" t="str">
        <f t="shared" si="148"/>
        <v/>
      </c>
      <c r="L327" s="25"/>
      <c r="M327" s="25"/>
      <c r="N327" s="26"/>
      <c r="O327" s="29">
        <f>IFERROR(('Q2 Setup'!$D$18-'Q2 Setup'!$E$18+SUMIFS($N$4:$N326,$C$4:$C326,'Q2 Setup'!$C$18)-SUMIFS($N$4:$N326,$C$4:$C326,'Q2 Setup'!$C$18,$B$4:$B326,"&lt;"&amp;$B327))/IFERROR(NETWORKDAYS($B327,'Q2 Setup'!$G$4),1),0)</f>
        <v>0</v>
      </c>
      <c r="P327" s="43" t="str">
        <f t="shared" si="149"/>
        <v/>
      </c>
    </row>
    <row r="328" spans="2:17" ht="4.5" customHeight="1" x14ac:dyDescent="0.2"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</row>
    <row r="329" spans="2:17" ht="18.75" customHeight="1" x14ac:dyDescent="0.2">
      <c r="B329" s="31">
        <v>46239</v>
      </c>
      <c r="C329" s="32" t="str">
        <f>'Q2 Setup'!$C$7</f>
        <v>Rep 1</v>
      </c>
      <c r="D329" s="33"/>
      <c r="E329" s="25"/>
      <c r="F329" s="34">
        <f t="shared" ref="F329:F340" si="150">IFERROR(D329*7.5,"")</f>
        <v>0</v>
      </c>
      <c r="G329" s="34" t="str">
        <f t="shared" ref="G329:G340" si="151">IFERROR(E329/D329,"")</f>
        <v/>
      </c>
      <c r="H329" s="35" t="str">
        <f t="shared" ref="H329:H340" si="152">IFERROR(E329/F329,"")</f>
        <v/>
      </c>
      <c r="I329" s="36"/>
      <c r="J329" s="37">
        <f t="shared" ref="J329:J340" si="153">IFERROR(D329*0.375/24,"")</f>
        <v>0</v>
      </c>
      <c r="K329" s="35" t="str">
        <f t="shared" ref="K329:K340" si="154">IFERROR(I329/J329,"")</f>
        <v/>
      </c>
      <c r="L329" s="25"/>
      <c r="M329" s="25"/>
      <c r="N329" s="26"/>
      <c r="O329" s="29">
        <f>IFERROR(('Q2 Setup'!$D$7-'Q2 Setup'!$E$7+SUMIFS($N$4:$N328,$C$4:$C328,'Q2 Setup'!$C$7)-SUMIFS($N$4:$N328,$C$4:$C328,'Q2 Setup'!$C$7,$B$4:$B328,"&lt;"&amp;$B329))/IFERROR(NETWORKDAYS($B329,'Q2 Setup'!$G$4),1),0)</f>
        <v>0</v>
      </c>
      <c r="P329" s="38" t="str">
        <f t="shared" ref="P329:P340" si="155">IFERROR(N329/O329,"")</f>
        <v/>
      </c>
    </row>
    <row r="330" spans="2:17" ht="18.75" customHeight="1" x14ac:dyDescent="0.2">
      <c r="B330" s="31">
        <v>46239</v>
      </c>
      <c r="C330" s="39" t="str">
        <f>'Q2 Setup'!$C$8</f>
        <v>Rep 2</v>
      </c>
      <c r="D330" s="33"/>
      <c r="E330" s="25"/>
      <c r="F330" s="40">
        <f t="shared" si="150"/>
        <v>0</v>
      </c>
      <c r="G330" s="40" t="str">
        <f t="shared" si="151"/>
        <v/>
      </c>
      <c r="H330" s="41" t="str">
        <f t="shared" si="152"/>
        <v/>
      </c>
      <c r="I330" s="36"/>
      <c r="J330" s="42">
        <f t="shared" si="153"/>
        <v>0</v>
      </c>
      <c r="K330" s="41" t="str">
        <f t="shared" si="154"/>
        <v/>
      </c>
      <c r="L330" s="25"/>
      <c r="M330" s="25"/>
      <c r="N330" s="26"/>
      <c r="O330" s="29">
        <f>IFERROR(('Q2 Setup'!$D$8-'Q2 Setup'!$E$8+SUMIFS($N$4:$N329,$C$4:$C329,'Q2 Setup'!$C$8)-SUMIFS($N$4:$N329,$C$4:$C329,'Q2 Setup'!$C$8,$B$4:$B329,"&lt;"&amp;$B330))/IFERROR(NETWORKDAYS($B330,'Q2 Setup'!$G$4),1),0)</f>
        <v>0</v>
      </c>
      <c r="P330" s="43" t="str">
        <f t="shared" si="155"/>
        <v/>
      </c>
    </row>
    <row r="331" spans="2:17" ht="18.75" customHeight="1" x14ac:dyDescent="0.2">
      <c r="B331" s="31">
        <v>46239</v>
      </c>
      <c r="C331" s="32" t="str">
        <f>'Q2 Setup'!$C$9</f>
        <v>Rep 3</v>
      </c>
      <c r="D331" s="33"/>
      <c r="E331" s="25"/>
      <c r="F331" s="34">
        <f t="shared" si="150"/>
        <v>0</v>
      </c>
      <c r="G331" s="34" t="str">
        <f t="shared" si="151"/>
        <v/>
      </c>
      <c r="H331" s="35" t="str">
        <f t="shared" si="152"/>
        <v/>
      </c>
      <c r="I331" s="36"/>
      <c r="J331" s="37">
        <f t="shared" si="153"/>
        <v>0</v>
      </c>
      <c r="K331" s="35" t="str">
        <f t="shared" si="154"/>
        <v/>
      </c>
      <c r="L331" s="25"/>
      <c r="M331" s="25"/>
      <c r="N331" s="26"/>
      <c r="O331" s="29">
        <f>IFERROR(('Q2 Setup'!$D$9-'Q2 Setup'!$E$9+SUMIFS($N$4:$N330,$C$4:$C330,'Q2 Setup'!$C$9)-SUMIFS($N$4:$N330,$C$4:$C330,'Q2 Setup'!$C$9,$B$4:$B330,"&lt;"&amp;$B331))/IFERROR(NETWORKDAYS($B331,'Q2 Setup'!$G$4),1),0)</f>
        <v>0</v>
      </c>
      <c r="P331" s="38" t="str">
        <f t="shared" si="155"/>
        <v/>
      </c>
    </row>
    <row r="332" spans="2:17" ht="18.75" customHeight="1" x14ac:dyDescent="0.2">
      <c r="B332" s="31">
        <v>46239</v>
      </c>
      <c r="C332" s="39" t="str">
        <f>'Q2 Setup'!$C$10</f>
        <v>Rep 4</v>
      </c>
      <c r="D332" s="33"/>
      <c r="E332" s="25"/>
      <c r="F332" s="40">
        <f t="shared" si="150"/>
        <v>0</v>
      </c>
      <c r="G332" s="40" t="str">
        <f t="shared" si="151"/>
        <v/>
      </c>
      <c r="H332" s="41" t="str">
        <f t="shared" si="152"/>
        <v/>
      </c>
      <c r="I332" s="36"/>
      <c r="J332" s="42">
        <f t="shared" si="153"/>
        <v>0</v>
      </c>
      <c r="K332" s="41" t="str">
        <f t="shared" si="154"/>
        <v/>
      </c>
      <c r="L332" s="25"/>
      <c r="M332" s="25"/>
      <c r="N332" s="26"/>
      <c r="O332" s="29">
        <f>IFERROR(('Q2 Setup'!$D$10-'Q2 Setup'!$E$10+SUMIFS($N$4:$N331,$C$4:$C331,'Q2 Setup'!$C$10)-SUMIFS($N$4:$N331,$C$4:$C331,'Q2 Setup'!$C$10,$B$4:$B331,"&lt;"&amp;$B332))/IFERROR(NETWORKDAYS($B332,'Q2 Setup'!$G$4),1),0)</f>
        <v>0</v>
      </c>
      <c r="P332" s="43" t="str">
        <f t="shared" si="155"/>
        <v/>
      </c>
    </row>
    <row r="333" spans="2:17" ht="18.75" customHeight="1" x14ac:dyDescent="0.2">
      <c r="B333" s="31">
        <v>46239</v>
      </c>
      <c r="C333" s="32" t="str">
        <f>'Q2 Setup'!$C$11</f>
        <v>Rep 5</v>
      </c>
      <c r="D333" s="33"/>
      <c r="E333" s="25"/>
      <c r="F333" s="34">
        <f t="shared" si="150"/>
        <v>0</v>
      </c>
      <c r="G333" s="34" t="str">
        <f t="shared" si="151"/>
        <v/>
      </c>
      <c r="H333" s="35" t="str">
        <f t="shared" si="152"/>
        <v/>
      </c>
      <c r="I333" s="36"/>
      <c r="J333" s="37">
        <f t="shared" si="153"/>
        <v>0</v>
      </c>
      <c r="K333" s="35" t="str">
        <f t="shared" si="154"/>
        <v/>
      </c>
      <c r="L333" s="25"/>
      <c r="M333" s="25"/>
      <c r="N333" s="26"/>
      <c r="O333" s="29">
        <f>IFERROR(('Q2 Setup'!$D$11-'Q2 Setup'!$E$11+SUMIFS($N$4:$N332,$C$4:$C332,'Q2 Setup'!$C$11)-SUMIFS($N$4:$N332,$C$4:$C332,'Q2 Setup'!$C$11,$B$4:$B332,"&lt;"&amp;$B333))/IFERROR(NETWORKDAYS($B333,'Q2 Setup'!$G$4),1),0)</f>
        <v>0</v>
      </c>
      <c r="P333" s="38" t="str">
        <f t="shared" si="155"/>
        <v/>
      </c>
    </row>
    <row r="334" spans="2:17" ht="18.75" customHeight="1" x14ac:dyDescent="0.2">
      <c r="B334" s="31">
        <v>46239</v>
      </c>
      <c r="C334" s="39" t="str">
        <f>'Q2 Setup'!$C$12</f>
        <v>Rep 6</v>
      </c>
      <c r="D334" s="33"/>
      <c r="E334" s="25"/>
      <c r="F334" s="40">
        <f t="shared" si="150"/>
        <v>0</v>
      </c>
      <c r="G334" s="40" t="str">
        <f t="shared" si="151"/>
        <v/>
      </c>
      <c r="H334" s="41" t="str">
        <f t="shared" si="152"/>
        <v/>
      </c>
      <c r="I334" s="36"/>
      <c r="J334" s="42">
        <f t="shared" si="153"/>
        <v>0</v>
      </c>
      <c r="K334" s="41" t="str">
        <f t="shared" si="154"/>
        <v/>
      </c>
      <c r="L334" s="25"/>
      <c r="M334" s="25"/>
      <c r="N334" s="26"/>
      <c r="O334" s="29">
        <f>IFERROR(('Q2 Setup'!$D$12-'Q2 Setup'!$E$12+SUMIFS($N$4:$N333,$C$4:$C333,'Q2 Setup'!$C$12)-SUMIFS($N$4:$N333,$C$4:$C333,'Q2 Setup'!$C$12,$B$4:$B333,"&lt;"&amp;$B334))/IFERROR(NETWORKDAYS($B334,'Q2 Setup'!$G$4),1),0)</f>
        <v>0</v>
      </c>
      <c r="P334" s="43" t="str">
        <f t="shared" si="155"/>
        <v/>
      </c>
    </row>
    <row r="335" spans="2:17" ht="18.75" customHeight="1" x14ac:dyDescent="0.2">
      <c r="B335" s="31">
        <v>46239</v>
      </c>
      <c r="C335" s="32" t="str">
        <f>'Q2 Setup'!$C$13</f>
        <v>Rep 7</v>
      </c>
      <c r="D335" s="33"/>
      <c r="E335" s="25"/>
      <c r="F335" s="34">
        <f t="shared" si="150"/>
        <v>0</v>
      </c>
      <c r="G335" s="34" t="str">
        <f t="shared" si="151"/>
        <v/>
      </c>
      <c r="H335" s="35" t="str">
        <f t="shared" si="152"/>
        <v/>
      </c>
      <c r="I335" s="36"/>
      <c r="J335" s="37">
        <f t="shared" si="153"/>
        <v>0</v>
      </c>
      <c r="K335" s="35" t="str">
        <f t="shared" si="154"/>
        <v/>
      </c>
      <c r="L335" s="25"/>
      <c r="M335" s="25"/>
      <c r="N335" s="26"/>
      <c r="O335" s="29">
        <f>IFERROR(('Q2 Setup'!$D$13-'Q2 Setup'!$E$13+SUMIFS($N$4:$N334,$C$4:$C334,'Q2 Setup'!$C$13)-SUMIFS($N$4:$N334,$C$4:$C334,'Q2 Setup'!$C$13,$B$4:$B334,"&lt;"&amp;$B335))/IFERROR(NETWORKDAYS($B335,'Q2 Setup'!$G$4),1),0)</f>
        <v>0</v>
      </c>
      <c r="P335" s="38" t="str">
        <f t="shared" si="155"/>
        <v/>
      </c>
    </row>
    <row r="336" spans="2:17" ht="18.75" customHeight="1" x14ac:dyDescent="0.2">
      <c r="B336" s="31">
        <v>46239</v>
      </c>
      <c r="C336" s="39" t="str">
        <f>'Q2 Setup'!$C$14</f>
        <v>Rep 8</v>
      </c>
      <c r="D336" s="33"/>
      <c r="E336" s="25"/>
      <c r="F336" s="40">
        <f t="shared" si="150"/>
        <v>0</v>
      </c>
      <c r="G336" s="40" t="str">
        <f t="shared" si="151"/>
        <v/>
      </c>
      <c r="H336" s="41" t="str">
        <f t="shared" si="152"/>
        <v/>
      </c>
      <c r="I336" s="36"/>
      <c r="J336" s="42">
        <f t="shared" si="153"/>
        <v>0</v>
      </c>
      <c r="K336" s="41" t="str">
        <f t="shared" si="154"/>
        <v/>
      </c>
      <c r="L336" s="25"/>
      <c r="M336" s="25"/>
      <c r="N336" s="26"/>
      <c r="O336" s="29">
        <f>IFERROR(('Q2 Setup'!$D$14-'Q2 Setup'!$E$14+SUMIFS($N$4:$N335,$C$4:$C335,'Q2 Setup'!$C$14)-SUMIFS($N$4:$N335,$C$4:$C335,'Q2 Setup'!$C$14,$B$4:$B335,"&lt;"&amp;$B336))/IFERROR(NETWORKDAYS($B336,'Q2 Setup'!$G$4),1),0)</f>
        <v>0</v>
      </c>
      <c r="P336" s="43" t="str">
        <f t="shared" si="155"/>
        <v/>
      </c>
    </row>
    <row r="337" spans="2:17" ht="18.75" customHeight="1" x14ac:dyDescent="0.2">
      <c r="B337" s="31">
        <v>46239</v>
      </c>
      <c r="C337" s="32" t="str">
        <f>'Q2 Setup'!$C$15</f>
        <v>Rep 9</v>
      </c>
      <c r="D337" s="33"/>
      <c r="E337" s="25"/>
      <c r="F337" s="34">
        <f t="shared" si="150"/>
        <v>0</v>
      </c>
      <c r="G337" s="34" t="str">
        <f t="shared" si="151"/>
        <v/>
      </c>
      <c r="H337" s="35" t="str">
        <f t="shared" si="152"/>
        <v/>
      </c>
      <c r="I337" s="36"/>
      <c r="J337" s="37">
        <f t="shared" si="153"/>
        <v>0</v>
      </c>
      <c r="K337" s="35" t="str">
        <f t="shared" si="154"/>
        <v/>
      </c>
      <c r="L337" s="25"/>
      <c r="M337" s="25"/>
      <c r="N337" s="26"/>
      <c r="O337" s="29">
        <f>IFERROR(('Q2 Setup'!$D$15-'Q2 Setup'!$E$15+SUMIFS($N$4:$N336,$C$4:$C336,'Q2 Setup'!$C$15)-SUMIFS($N$4:$N336,$C$4:$C336,'Q2 Setup'!$C$15,$B$4:$B336,"&lt;"&amp;$B337))/IFERROR(NETWORKDAYS($B337,'Q2 Setup'!$G$4),1),0)</f>
        <v>0</v>
      </c>
      <c r="P337" s="38" t="str">
        <f t="shared" si="155"/>
        <v/>
      </c>
    </row>
    <row r="338" spans="2:17" ht="18.75" customHeight="1" x14ac:dyDescent="0.2">
      <c r="B338" s="31">
        <v>46239</v>
      </c>
      <c r="C338" s="39" t="str">
        <f>'Q2 Setup'!$C$16</f>
        <v>Rep 10</v>
      </c>
      <c r="D338" s="33"/>
      <c r="E338" s="25"/>
      <c r="F338" s="40">
        <f t="shared" si="150"/>
        <v>0</v>
      </c>
      <c r="G338" s="40" t="str">
        <f t="shared" si="151"/>
        <v/>
      </c>
      <c r="H338" s="41" t="str">
        <f t="shared" si="152"/>
        <v/>
      </c>
      <c r="I338" s="36"/>
      <c r="J338" s="42">
        <f t="shared" si="153"/>
        <v>0</v>
      </c>
      <c r="K338" s="41" t="str">
        <f t="shared" si="154"/>
        <v/>
      </c>
      <c r="L338" s="25"/>
      <c r="M338" s="25"/>
      <c r="N338" s="26"/>
      <c r="O338" s="29">
        <f>IFERROR(('Q2 Setup'!$D$16-'Q2 Setup'!$E$16+SUMIFS($N$4:$N337,$C$4:$C337,'Q2 Setup'!$C$16)-SUMIFS($N$4:$N337,$C$4:$C337,'Q2 Setup'!$C$16,$B$4:$B337,"&lt;"&amp;$B338))/IFERROR(NETWORKDAYS($B338,'Q2 Setup'!$G$4),1),0)</f>
        <v>0</v>
      </c>
      <c r="P338" s="43" t="str">
        <f t="shared" si="155"/>
        <v/>
      </c>
    </row>
    <row r="339" spans="2:17" ht="18.75" customHeight="1" x14ac:dyDescent="0.2">
      <c r="B339" s="31">
        <v>46239</v>
      </c>
      <c r="C339" s="32">
        <f>'Q2 Setup'!$C$17</f>
        <v>0</v>
      </c>
      <c r="D339" s="33"/>
      <c r="E339" s="25"/>
      <c r="F339" s="34">
        <f t="shared" si="150"/>
        <v>0</v>
      </c>
      <c r="G339" s="34" t="str">
        <f t="shared" si="151"/>
        <v/>
      </c>
      <c r="H339" s="35" t="str">
        <f t="shared" si="152"/>
        <v/>
      </c>
      <c r="I339" s="36"/>
      <c r="J339" s="37">
        <f t="shared" si="153"/>
        <v>0</v>
      </c>
      <c r="K339" s="35" t="str">
        <f t="shared" si="154"/>
        <v/>
      </c>
      <c r="L339" s="25"/>
      <c r="M339" s="25"/>
      <c r="N339" s="26"/>
      <c r="O339" s="29">
        <f>IFERROR(('Q2 Setup'!$D$17-'Q2 Setup'!$E$17+SUMIFS($N$4:$N338,$C$4:$C338,'Q2 Setup'!$C$17)-SUMIFS($N$4:$N338,$C$4:$C338,'Q2 Setup'!$C$17,$B$4:$B338,"&lt;"&amp;$B339))/IFERROR(NETWORKDAYS($B339,'Q2 Setup'!$G$4),1),0)</f>
        <v>0</v>
      </c>
      <c r="P339" s="38" t="str">
        <f t="shared" si="155"/>
        <v/>
      </c>
    </row>
    <row r="340" spans="2:17" ht="18.75" customHeight="1" x14ac:dyDescent="0.2">
      <c r="B340" s="31">
        <v>46239</v>
      </c>
      <c r="C340" s="39">
        <f>'Q2 Setup'!$C$18</f>
        <v>0</v>
      </c>
      <c r="D340" s="33"/>
      <c r="E340" s="25"/>
      <c r="F340" s="40">
        <f t="shared" si="150"/>
        <v>0</v>
      </c>
      <c r="G340" s="40" t="str">
        <f t="shared" si="151"/>
        <v/>
      </c>
      <c r="H340" s="41" t="str">
        <f t="shared" si="152"/>
        <v/>
      </c>
      <c r="I340" s="36"/>
      <c r="J340" s="42">
        <f t="shared" si="153"/>
        <v>0</v>
      </c>
      <c r="K340" s="41" t="str">
        <f t="shared" si="154"/>
        <v/>
      </c>
      <c r="L340" s="25"/>
      <c r="M340" s="25"/>
      <c r="N340" s="26"/>
      <c r="O340" s="29">
        <f>IFERROR(('Q2 Setup'!$D$18-'Q2 Setup'!$E$18+SUMIFS($N$4:$N339,$C$4:$C339,'Q2 Setup'!$C$18)-SUMIFS($N$4:$N339,$C$4:$C339,'Q2 Setup'!$C$18,$B$4:$B339,"&lt;"&amp;$B340))/IFERROR(NETWORKDAYS($B340,'Q2 Setup'!$G$4),1),0)</f>
        <v>0</v>
      </c>
      <c r="P340" s="43" t="str">
        <f t="shared" si="155"/>
        <v/>
      </c>
    </row>
    <row r="341" spans="2:17" ht="4.5" customHeight="1" x14ac:dyDescent="0.2"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</row>
    <row r="342" spans="2:17" ht="18.75" customHeight="1" x14ac:dyDescent="0.2">
      <c r="B342" s="31">
        <v>46240</v>
      </c>
      <c r="C342" s="32" t="str">
        <f>'Q2 Setup'!$C$7</f>
        <v>Rep 1</v>
      </c>
      <c r="D342" s="33"/>
      <c r="E342" s="25"/>
      <c r="F342" s="34">
        <f t="shared" ref="F342:F353" si="156">IFERROR(D342*7.5,"")</f>
        <v>0</v>
      </c>
      <c r="G342" s="34" t="str">
        <f t="shared" ref="G342:G353" si="157">IFERROR(E342/D342,"")</f>
        <v/>
      </c>
      <c r="H342" s="35" t="str">
        <f t="shared" ref="H342:H353" si="158">IFERROR(E342/F342,"")</f>
        <v/>
      </c>
      <c r="I342" s="36"/>
      <c r="J342" s="37">
        <f t="shared" ref="J342:J353" si="159">IFERROR(D342*0.375/24,"")</f>
        <v>0</v>
      </c>
      <c r="K342" s="35" t="str">
        <f t="shared" ref="K342:K353" si="160">IFERROR(I342/J342,"")</f>
        <v/>
      </c>
      <c r="L342" s="25"/>
      <c r="M342" s="25"/>
      <c r="N342" s="26"/>
      <c r="O342" s="29">
        <f>IFERROR(('Q2 Setup'!$D$7-'Q2 Setup'!$E$7+SUMIFS($N$4:$N341,$C$4:$C341,'Q2 Setup'!$C$7)-SUMIFS($N$4:$N341,$C$4:$C341,'Q2 Setup'!$C$7,$B$4:$B341,"&lt;"&amp;$B342))/IFERROR(NETWORKDAYS($B342,'Q2 Setup'!$G$4),1),0)</f>
        <v>0</v>
      </c>
      <c r="P342" s="38" t="str">
        <f t="shared" ref="P342:P353" si="161">IFERROR(N342/O342,"")</f>
        <v/>
      </c>
    </row>
    <row r="343" spans="2:17" ht="18.75" customHeight="1" x14ac:dyDescent="0.2">
      <c r="B343" s="31">
        <v>46240</v>
      </c>
      <c r="C343" s="39" t="str">
        <f>'Q2 Setup'!$C$8</f>
        <v>Rep 2</v>
      </c>
      <c r="D343" s="33"/>
      <c r="E343" s="25"/>
      <c r="F343" s="40">
        <f t="shared" si="156"/>
        <v>0</v>
      </c>
      <c r="G343" s="40" t="str">
        <f t="shared" si="157"/>
        <v/>
      </c>
      <c r="H343" s="41" t="str">
        <f t="shared" si="158"/>
        <v/>
      </c>
      <c r="I343" s="36"/>
      <c r="J343" s="42">
        <f t="shared" si="159"/>
        <v>0</v>
      </c>
      <c r="K343" s="41" t="str">
        <f t="shared" si="160"/>
        <v/>
      </c>
      <c r="L343" s="25"/>
      <c r="M343" s="25"/>
      <c r="N343" s="26"/>
      <c r="O343" s="29">
        <f>IFERROR(('Q2 Setup'!$D$8-'Q2 Setup'!$E$8+SUMIFS($N$4:$N342,$C$4:$C342,'Q2 Setup'!$C$8)-SUMIFS($N$4:$N342,$C$4:$C342,'Q2 Setup'!$C$8,$B$4:$B342,"&lt;"&amp;$B343))/IFERROR(NETWORKDAYS($B343,'Q2 Setup'!$G$4),1),0)</f>
        <v>0</v>
      </c>
      <c r="P343" s="43" t="str">
        <f t="shared" si="161"/>
        <v/>
      </c>
    </row>
    <row r="344" spans="2:17" ht="18.75" customHeight="1" x14ac:dyDescent="0.2">
      <c r="B344" s="31">
        <v>46240</v>
      </c>
      <c r="C344" s="32" t="str">
        <f>'Q2 Setup'!$C$9</f>
        <v>Rep 3</v>
      </c>
      <c r="D344" s="33"/>
      <c r="E344" s="25"/>
      <c r="F344" s="34">
        <f t="shared" si="156"/>
        <v>0</v>
      </c>
      <c r="G344" s="34" t="str">
        <f t="shared" si="157"/>
        <v/>
      </c>
      <c r="H344" s="35" t="str">
        <f t="shared" si="158"/>
        <v/>
      </c>
      <c r="I344" s="36"/>
      <c r="J344" s="37">
        <f t="shared" si="159"/>
        <v>0</v>
      </c>
      <c r="K344" s="35" t="str">
        <f t="shared" si="160"/>
        <v/>
      </c>
      <c r="L344" s="25"/>
      <c r="M344" s="25"/>
      <c r="N344" s="26"/>
      <c r="O344" s="29">
        <f>IFERROR(('Q2 Setup'!$D$9-'Q2 Setup'!$E$9+SUMIFS($N$4:$N343,$C$4:$C343,'Q2 Setup'!$C$9)-SUMIFS($N$4:$N343,$C$4:$C343,'Q2 Setup'!$C$9,$B$4:$B343,"&lt;"&amp;$B344))/IFERROR(NETWORKDAYS($B344,'Q2 Setup'!$G$4),1),0)</f>
        <v>0</v>
      </c>
      <c r="P344" s="38" t="str">
        <f t="shared" si="161"/>
        <v/>
      </c>
    </row>
    <row r="345" spans="2:17" ht="18.75" customHeight="1" x14ac:dyDescent="0.2">
      <c r="B345" s="31">
        <v>46240</v>
      </c>
      <c r="C345" s="39" t="str">
        <f>'Q2 Setup'!$C$10</f>
        <v>Rep 4</v>
      </c>
      <c r="D345" s="33"/>
      <c r="E345" s="25"/>
      <c r="F345" s="40">
        <f t="shared" si="156"/>
        <v>0</v>
      </c>
      <c r="G345" s="40" t="str">
        <f t="shared" si="157"/>
        <v/>
      </c>
      <c r="H345" s="41" t="str">
        <f t="shared" si="158"/>
        <v/>
      </c>
      <c r="I345" s="36"/>
      <c r="J345" s="42">
        <f t="shared" si="159"/>
        <v>0</v>
      </c>
      <c r="K345" s="41" t="str">
        <f t="shared" si="160"/>
        <v/>
      </c>
      <c r="L345" s="25"/>
      <c r="M345" s="25"/>
      <c r="N345" s="26"/>
      <c r="O345" s="29">
        <f>IFERROR(('Q2 Setup'!$D$10-'Q2 Setup'!$E$10+SUMIFS($N$4:$N344,$C$4:$C344,'Q2 Setup'!$C$10)-SUMIFS($N$4:$N344,$C$4:$C344,'Q2 Setup'!$C$10,$B$4:$B344,"&lt;"&amp;$B345))/IFERROR(NETWORKDAYS($B345,'Q2 Setup'!$G$4),1),0)</f>
        <v>0</v>
      </c>
      <c r="P345" s="43" t="str">
        <f t="shared" si="161"/>
        <v/>
      </c>
    </row>
    <row r="346" spans="2:17" ht="18.75" customHeight="1" x14ac:dyDescent="0.2">
      <c r="B346" s="31">
        <v>46240</v>
      </c>
      <c r="C346" s="32" t="str">
        <f>'Q2 Setup'!$C$11</f>
        <v>Rep 5</v>
      </c>
      <c r="D346" s="33"/>
      <c r="E346" s="25"/>
      <c r="F346" s="34">
        <f t="shared" si="156"/>
        <v>0</v>
      </c>
      <c r="G346" s="34" t="str">
        <f t="shared" si="157"/>
        <v/>
      </c>
      <c r="H346" s="35" t="str">
        <f t="shared" si="158"/>
        <v/>
      </c>
      <c r="I346" s="36"/>
      <c r="J346" s="37">
        <f t="shared" si="159"/>
        <v>0</v>
      </c>
      <c r="K346" s="35" t="str">
        <f t="shared" si="160"/>
        <v/>
      </c>
      <c r="L346" s="25"/>
      <c r="M346" s="25"/>
      <c r="N346" s="26"/>
      <c r="O346" s="29">
        <f>IFERROR(('Q2 Setup'!$D$11-'Q2 Setup'!$E$11+SUMIFS($N$4:$N345,$C$4:$C345,'Q2 Setup'!$C$11)-SUMIFS($N$4:$N345,$C$4:$C345,'Q2 Setup'!$C$11,$B$4:$B345,"&lt;"&amp;$B346))/IFERROR(NETWORKDAYS($B346,'Q2 Setup'!$G$4),1),0)</f>
        <v>0</v>
      </c>
      <c r="P346" s="38" t="str">
        <f t="shared" si="161"/>
        <v/>
      </c>
    </row>
    <row r="347" spans="2:17" ht="18.75" customHeight="1" x14ac:dyDescent="0.2">
      <c r="B347" s="31">
        <v>46240</v>
      </c>
      <c r="C347" s="39" t="str">
        <f>'Q2 Setup'!$C$12</f>
        <v>Rep 6</v>
      </c>
      <c r="D347" s="33"/>
      <c r="E347" s="25"/>
      <c r="F347" s="40">
        <f t="shared" si="156"/>
        <v>0</v>
      </c>
      <c r="G347" s="40" t="str">
        <f t="shared" si="157"/>
        <v/>
      </c>
      <c r="H347" s="41" t="str">
        <f t="shared" si="158"/>
        <v/>
      </c>
      <c r="I347" s="36"/>
      <c r="J347" s="42">
        <f t="shared" si="159"/>
        <v>0</v>
      </c>
      <c r="K347" s="41" t="str">
        <f t="shared" si="160"/>
        <v/>
      </c>
      <c r="L347" s="25"/>
      <c r="M347" s="25"/>
      <c r="N347" s="26"/>
      <c r="O347" s="29">
        <f>IFERROR(('Q2 Setup'!$D$12-'Q2 Setup'!$E$12+SUMIFS($N$4:$N346,$C$4:$C346,'Q2 Setup'!$C$12)-SUMIFS($N$4:$N346,$C$4:$C346,'Q2 Setup'!$C$12,$B$4:$B346,"&lt;"&amp;$B347))/IFERROR(NETWORKDAYS($B347,'Q2 Setup'!$G$4),1),0)</f>
        <v>0</v>
      </c>
      <c r="P347" s="43" t="str">
        <f t="shared" si="161"/>
        <v/>
      </c>
    </row>
    <row r="348" spans="2:17" ht="18.75" customHeight="1" x14ac:dyDescent="0.2">
      <c r="B348" s="31">
        <v>46240</v>
      </c>
      <c r="C348" s="32" t="str">
        <f>'Q2 Setup'!$C$13</f>
        <v>Rep 7</v>
      </c>
      <c r="D348" s="33"/>
      <c r="E348" s="25"/>
      <c r="F348" s="34">
        <f t="shared" si="156"/>
        <v>0</v>
      </c>
      <c r="G348" s="34" t="str">
        <f t="shared" si="157"/>
        <v/>
      </c>
      <c r="H348" s="35" t="str">
        <f t="shared" si="158"/>
        <v/>
      </c>
      <c r="I348" s="36"/>
      <c r="J348" s="37">
        <f t="shared" si="159"/>
        <v>0</v>
      </c>
      <c r="K348" s="35" t="str">
        <f t="shared" si="160"/>
        <v/>
      </c>
      <c r="L348" s="25"/>
      <c r="M348" s="25"/>
      <c r="N348" s="26"/>
      <c r="O348" s="29">
        <f>IFERROR(('Q2 Setup'!$D$13-'Q2 Setup'!$E$13+SUMIFS($N$4:$N347,$C$4:$C347,'Q2 Setup'!$C$13)-SUMIFS($N$4:$N347,$C$4:$C347,'Q2 Setup'!$C$13,$B$4:$B347,"&lt;"&amp;$B348))/IFERROR(NETWORKDAYS($B348,'Q2 Setup'!$G$4),1),0)</f>
        <v>0</v>
      </c>
      <c r="P348" s="38" t="str">
        <f t="shared" si="161"/>
        <v/>
      </c>
    </row>
    <row r="349" spans="2:17" ht="18.75" customHeight="1" x14ac:dyDescent="0.2">
      <c r="B349" s="31">
        <v>46240</v>
      </c>
      <c r="C349" s="39" t="str">
        <f>'Q2 Setup'!$C$14</f>
        <v>Rep 8</v>
      </c>
      <c r="D349" s="33"/>
      <c r="E349" s="25"/>
      <c r="F349" s="40">
        <f t="shared" si="156"/>
        <v>0</v>
      </c>
      <c r="G349" s="40" t="str">
        <f t="shared" si="157"/>
        <v/>
      </c>
      <c r="H349" s="41" t="str">
        <f t="shared" si="158"/>
        <v/>
      </c>
      <c r="I349" s="36"/>
      <c r="J349" s="42">
        <f t="shared" si="159"/>
        <v>0</v>
      </c>
      <c r="K349" s="41" t="str">
        <f t="shared" si="160"/>
        <v/>
      </c>
      <c r="L349" s="25"/>
      <c r="M349" s="25"/>
      <c r="N349" s="26"/>
      <c r="O349" s="29">
        <f>IFERROR(('Q2 Setup'!$D$14-'Q2 Setup'!$E$14+SUMIFS($N$4:$N348,$C$4:$C348,'Q2 Setup'!$C$14)-SUMIFS($N$4:$N348,$C$4:$C348,'Q2 Setup'!$C$14,$B$4:$B348,"&lt;"&amp;$B349))/IFERROR(NETWORKDAYS($B349,'Q2 Setup'!$G$4),1),0)</f>
        <v>0</v>
      </c>
      <c r="P349" s="43" t="str">
        <f t="shared" si="161"/>
        <v/>
      </c>
    </row>
    <row r="350" spans="2:17" ht="18.75" customHeight="1" x14ac:dyDescent="0.2">
      <c r="B350" s="31">
        <v>46240</v>
      </c>
      <c r="C350" s="32" t="str">
        <f>'Q2 Setup'!$C$15</f>
        <v>Rep 9</v>
      </c>
      <c r="D350" s="33"/>
      <c r="E350" s="25"/>
      <c r="F350" s="34">
        <f t="shared" si="156"/>
        <v>0</v>
      </c>
      <c r="G350" s="34" t="str">
        <f t="shared" si="157"/>
        <v/>
      </c>
      <c r="H350" s="35" t="str">
        <f t="shared" si="158"/>
        <v/>
      </c>
      <c r="I350" s="36"/>
      <c r="J350" s="37">
        <f t="shared" si="159"/>
        <v>0</v>
      </c>
      <c r="K350" s="35" t="str">
        <f t="shared" si="160"/>
        <v/>
      </c>
      <c r="L350" s="25"/>
      <c r="M350" s="25"/>
      <c r="N350" s="26"/>
      <c r="O350" s="29">
        <f>IFERROR(('Q2 Setup'!$D$15-'Q2 Setup'!$E$15+SUMIFS($N$4:$N349,$C$4:$C349,'Q2 Setup'!$C$15)-SUMIFS($N$4:$N349,$C$4:$C349,'Q2 Setup'!$C$15,$B$4:$B349,"&lt;"&amp;$B350))/IFERROR(NETWORKDAYS($B350,'Q2 Setup'!$G$4),1),0)</f>
        <v>0</v>
      </c>
      <c r="P350" s="38" t="str">
        <f t="shared" si="161"/>
        <v/>
      </c>
    </row>
    <row r="351" spans="2:17" ht="18.75" customHeight="1" x14ac:dyDescent="0.2">
      <c r="B351" s="31">
        <v>46240</v>
      </c>
      <c r="C351" s="39" t="str">
        <f>'Q2 Setup'!$C$16</f>
        <v>Rep 10</v>
      </c>
      <c r="D351" s="33"/>
      <c r="E351" s="25"/>
      <c r="F351" s="40">
        <f t="shared" si="156"/>
        <v>0</v>
      </c>
      <c r="G351" s="40" t="str">
        <f t="shared" si="157"/>
        <v/>
      </c>
      <c r="H351" s="41" t="str">
        <f t="shared" si="158"/>
        <v/>
      </c>
      <c r="I351" s="36"/>
      <c r="J351" s="42">
        <f t="shared" si="159"/>
        <v>0</v>
      </c>
      <c r="K351" s="41" t="str">
        <f t="shared" si="160"/>
        <v/>
      </c>
      <c r="L351" s="25"/>
      <c r="M351" s="25"/>
      <c r="N351" s="26"/>
      <c r="O351" s="29">
        <f>IFERROR(('Q2 Setup'!$D$16-'Q2 Setup'!$E$16+SUMIFS($N$4:$N350,$C$4:$C350,'Q2 Setup'!$C$16)-SUMIFS($N$4:$N350,$C$4:$C350,'Q2 Setup'!$C$16,$B$4:$B350,"&lt;"&amp;$B351))/IFERROR(NETWORKDAYS($B351,'Q2 Setup'!$G$4),1),0)</f>
        <v>0</v>
      </c>
      <c r="P351" s="43" t="str">
        <f t="shared" si="161"/>
        <v/>
      </c>
    </row>
    <row r="352" spans="2:17" ht="18.75" customHeight="1" x14ac:dyDescent="0.2">
      <c r="B352" s="31">
        <v>46240</v>
      </c>
      <c r="C352" s="32">
        <f>'Q2 Setup'!$C$17</f>
        <v>0</v>
      </c>
      <c r="D352" s="33"/>
      <c r="E352" s="25"/>
      <c r="F352" s="34">
        <f t="shared" si="156"/>
        <v>0</v>
      </c>
      <c r="G352" s="34" t="str">
        <f t="shared" si="157"/>
        <v/>
      </c>
      <c r="H352" s="35" t="str">
        <f t="shared" si="158"/>
        <v/>
      </c>
      <c r="I352" s="36"/>
      <c r="J352" s="37">
        <f t="shared" si="159"/>
        <v>0</v>
      </c>
      <c r="K352" s="35" t="str">
        <f t="shared" si="160"/>
        <v/>
      </c>
      <c r="L352" s="25"/>
      <c r="M352" s="25"/>
      <c r="N352" s="26"/>
      <c r="O352" s="29">
        <f>IFERROR(('Q2 Setup'!$D$17-'Q2 Setup'!$E$17+SUMIFS($N$4:$N351,$C$4:$C351,'Q2 Setup'!$C$17)-SUMIFS($N$4:$N351,$C$4:$C351,'Q2 Setup'!$C$17,$B$4:$B351,"&lt;"&amp;$B352))/IFERROR(NETWORKDAYS($B352,'Q2 Setup'!$G$4),1),0)</f>
        <v>0</v>
      </c>
      <c r="P352" s="38" t="str">
        <f t="shared" si="161"/>
        <v/>
      </c>
    </row>
    <row r="353" spans="2:17" ht="18.75" customHeight="1" x14ac:dyDescent="0.2">
      <c r="B353" s="31">
        <v>46240</v>
      </c>
      <c r="C353" s="39">
        <f>'Q2 Setup'!$C$18</f>
        <v>0</v>
      </c>
      <c r="D353" s="33"/>
      <c r="E353" s="25"/>
      <c r="F353" s="40">
        <f t="shared" si="156"/>
        <v>0</v>
      </c>
      <c r="G353" s="40" t="str">
        <f t="shared" si="157"/>
        <v/>
      </c>
      <c r="H353" s="41" t="str">
        <f t="shared" si="158"/>
        <v/>
      </c>
      <c r="I353" s="36"/>
      <c r="J353" s="42">
        <f t="shared" si="159"/>
        <v>0</v>
      </c>
      <c r="K353" s="41" t="str">
        <f t="shared" si="160"/>
        <v/>
      </c>
      <c r="L353" s="25"/>
      <c r="M353" s="25"/>
      <c r="N353" s="26"/>
      <c r="O353" s="29">
        <f>IFERROR(('Q2 Setup'!$D$18-'Q2 Setup'!$E$18+SUMIFS($N$4:$N352,$C$4:$C352,'Q2 Setup'!$C$18)-SUMIFS($N$4:$N352,$C$4:$C352,'Q2 Setup'!$C$18,$B$4:$B352,"&lt;"&amp;$B353))/IFERROR(NETWORKDAYS($B353,'Q2 Setup'!$G$4),1),0)</f>
        <v>0</v>
      </c>
      <c r="P353" s="43" t="str">
        <f t="shared" si="161"/>
        <v/>
      </c>
    </row>
    <row r="354" spans="2:17" ht="4.5" customHeight="1" x14ac:dyDescent="0.2"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</row>
    <row r="355" spans="2:17" ht="18.75" customHeight="1" x14ac:dyDescent="0.2">
      <c r="B355" s="31">
        <v>46241</v>
      </c>
      <c r="C355" s="32" t="str">
        <f>'Q2 Setup'!$C$7</f>
        <v>Rep 1</v>
      </c>
      <c r="D355" s="33"/>
      <c r="E355" s="25"/>
      <c r="F355" s="34">
        <f t="shared" ref="F355:F366" si="162">IFERROR(D355*7.5,"")</f>
        <v>0</v>
      </c>
      <c r="G355" s="34" t="str">
        <f t="shared" ref="G355:G366" si="163">IFERROR(E355/D355,"")</f>
        <v/>
      </c>
      <c r="H355" s="35" t="str">
        <f t="shared" ref="H355:H366" si="164">IFERROR(E355/F355,"")</f>
        <v/>
      </c>
      <c r="I355" s="36"/>
      <c r="J355" s="37">
        <f t="shared" ref="J355:J366" si="165">IFERROR(D355*0.375/24,"")</f>
        <v>0</v>
      </c>
      <c r="K355" s="35" t="str">
        <f t="shared" ref="K355:K366" si="166">IFERROR(I355/J355,"")</f>
        <v/>
      </c>
      <c r="L355" s="25"/>
      <c r="M355" s="25"/>
      <c r="N355" s="26"/>
      <c r="O355" s="29">
        <f>IFERROR(('Q2 Setup'!$D$7-'Q2 Setup'!$E$7+SUMIFS($N$4:$N354,$C$4:$C354,'Q2 Setup'!$C$7)-SUMIFS($N$4:$N354,$C$4:$C354,'Q2 Setup'!$C$7,$B$4:$B354,"&lt;"&amp;$B355))/IFERROR(NETWORKDAYS($B355,'Q2 Setup'!$G$4),1),0)</f>
        <v>0</v>
      </c>
      <c r="P355" s="38" t="str">
        <f t="shared" ref="P355:P366" si="167">IFERROR(N355/O355,"")</f>
        <v/>
      </c>
    </row>
    <row r="356" spans="2:17" ht="18.75" customHeight="1" x14ac:dyDescent="0.2">
      <c r="B356" s="31">
        <v>46241</v>
      </c>
      <c r="C356" s="39" t="str">
        <f>'Q2 Setup'!$C$8</f>
        <v>Rep 2</v>
      </c>
      <c r="D356" s="33"/>
      <c r="E356" s="25"/>
      <c r="F356" s="40">
        <f t="shared" si="162"/>
        <v>0</v>
      </c>
      <c r="G356" s="40" t="str">
        <f t="shared" si="163"/>
        <v/>
      </c>
      <c r="H356" s="41" t="str">
        <f t="shared" si="164"/>
        <v/>
      </c>
      <c r="I356" s="36"/>
      <c r="J356" s="42">
        <f t="shared" si="165"/>
        <v>0</v>
      </c>
      <c r="K356" s="41" t="str">
        <f t="shared" si="166"/>
        <v/>
      </c>
      <c r="L356" s="25"/>
      <c r="M356" s="25"/>
      <c r="N356" s="26"/>
      <c r="O356" s="29">
        <f>IFERROR(('Q2 Setup'!$D$8-'Q2 Setup'!$E$8+SUMIFS($N$4:$N355,$C$4:$C355,'Q2 Setup'!$C$8)-SUMIFS($N$4:$N355,$C$4:$C355,'Q2 Setup'!$C$8,$B$4:$B355,"&lt;"&amp;$B356))/IFERROR(NETWORKDAYS($B356,'Q2 Setup'!$G$4),1),0)</f>
        <v>0</v>
      </c>
      <c r="P356" s="43" t="str">
        <f t="shared" si="167"/>
        <v/>
      </c>
    </row>
    <row r="357" spans="2:17" ht="18.75" customHeight="1" x14ac:dyDescent="0.2">
      <c r="B357" s="31">
        <v>46241</v>
      </c>
      <c r="C357" s="32" t="str">
        <f>'Q2 Setup'!$C$9</f>
        <v>Rep 3</v>
      </c>
      <c r="D357" s="33"/>
      <c r="E357" s="25"/>
      <c r="F357" s="34">
        <f t="shared" si="162"/>
        <v>0</v>
      </c>
      <c r="G357" s="34" t="str">
        <f t="shared" si="163"/>
        <v/>
      </c>
      <c r="H357" s="35" t="str">
        <f t="shared" si="164"/>
        <v/>
      </c>
      <c r="I357" s="36"/>
      <c r="J357" s="37">
        <f t="shared" si="165"/>
        <v>0</v>
      </c>
      <c r="K357" s="35" t="str">
        <f t="shared" si="166"/>
        <v/>
      </c>
      <c r="L357" s="25"/>
      <c r="M357" s="25"/>
      <c r="N357" s="26"/>
      <c r="O357" s="29">
        <f>IFERROR(('Q2 Setup'!$D$9-'Q2 Setup'!$E$9+SUMIFS($N$4:$N356,$C$4:$C356,'Q2 Setup'!$C$9)-SUMIFS($N$4:$N356,$C$4:$C356,'Q2 Setup'!$C$9,$B$4:$B356,"&lt;"&amp;$B357))/IFERROR(NETWORKDAYS($B357,'Q2 Setup'!$G$4),1),0)</f>
        <v>0</v>
      </c>
      <c r="P357" s="38" t="str">
        <f t="shared" si="167"/>
        <v/>
      </c>
    </row>
    <row r="358" spans="2:17" ht="18.75" customHeight="1" x14ac:dyDescent="0.2">
      <c r="B358" s="31">
        <v>46241</v>
      </c>
      <c r="C358" s="39" t="str">
        <f>'Q2 Setup'!$C$10</f>
        <v>Rep 4</v>
      </c>
      <c r="D358" s="33"/>
      <c r="E358" s="25"/>
      <c r="F358" s="40">
        <f t="shared" si="162"/>
        <v>0</v>
      </c>
      <c r="G358" s="40" t="str">
        <f t="shared" si="163"/>
        <v/>
      </c>
      <c r="H358" s="41" t="str">
        <f t="shared" si="164"/>
        <v/>
      </c>
      <c r="I358" s="36"/>
      <c r="J358" s="42">
        <f t="shared" si="165"/>
        <v>0</v>
      </c>
      <c r="K358" s="41" t="str">
        <f t="shared" si="166"/>
        <v/>
      </c>
      <c r="L358" s="25"/>
      <c r="M358" s="25"/>
      <c r="N358" s="26"/>
      <c r="O358" s="29">
        <f>IFERROR(('Q2 Setup'!$D$10-'Q2 Setup'!$E$10+SUMIFS($N$4:$N357,$C$4:$C357,'Q2 Setup'!$C$10)-SUMIFS($N$4:$N357,$C$4:$C357,'Q2 Setup'!$C$10,$B$4:$B357,"&lt;"&amp;$B358))/IFERROR(NETWORKDAYS($B358,'Q2 Setup'!$G$4),1),0)</f>
        <v>0</v>
      </c>
      <c r="P358" s="43" t="str">
        <f t="shared" si="167"/>
        <v/>
      </c>
    </row>
    <row r="359" spans="2:17" ht="18.75" customHeight="1" x14ac:dyDescent="0.2">
      <c r="B359" s="31">
        <v>46241</v>
      </c>
      <c r="C359" s="32" t="str">
        <f>'Q2 Setup'!$C$11</f>
        <v>Rep 5</v>
      </c>
      <c r="D359" s="33"/>
      <c r="E359" s="25"/>
      <c r="F359" s="34">
        <f t="shared" si="162"/>
        <v>0</v>
      </c>
      <c r="G359" s="34" t="str">
        <f t="shared" si="163"/>
        <v/>
      </c>
      <c r="H359" s="35" t="str">
        <f t="shared" si="164"/>
        <v/>
      </c>
      <c r="I359" s="36"/>
      <c r="J359" s="37">
        <f t="shared" si="165"/>
        <v>0</v>
      </c>
      <c r="K359" s="35" t="str">
        <f t="shared" si="166"/>
        <v/>
      </c>
      <c r="L359" s="25"/>
      <c r="M359" s="25"/>
      <c r="N359" s="26"/>
      <c r="O359" s="29">
        <f>IFERROR(('Q2 Setup'!$D$11-'Q2 Setup'!$E$11+SUMIFS($N$4:$N358,$C$4:$C358,'Q2 Setup'!$C$11)-SUMIFS($N$4:$N358,$C$4:$C358,'Q2 Setup'!$C$11,$B$4:$B358,"&lt;"&amp;$B359))/IFERROR(NETWORKDAYS($B359,'Q2 Setup'!$G$4),1),0)</f>
        <v>0</v>
      </c>
      <c r="P359" s="38" t="str">
        <f t="shared" si="167"/>
        <v/>
      </c>
    </row>
    <row r="360" spans="2:17" ht="18.75" customHeight="1" x14ac:dyDescent="0.2">
      <c r="B360" s="31">
        <v>46241</v>
      </c>
      <c r="C360" s="39" t="str">
        <f>'Q2 Setup'!$C$12</f>
        <v>Rep 6</v>
      </c>
      <c r="D360" s="33"/>
      <c r="E360" s="25"/>
      <c r="F360" s="40">
        <f t="shared" si="162"/>
        <v>0</v>
      </c>
      <c r="G360" s="40" t="str">
        <f t="shared" si="163"/>
        <v/>
      </c>
      <c r="H360" s="41" t="str">
        <f t="shared" si="164"/>
        <v/>
      </c>
      <c r="I360" s="36"/>
      <c r="J360" s="42">
        <f t="shared" si="165"/>
        <v>0</v>
      </c>
      <c r="K360" s="41" t="str">
        <f t="shared" si="166"/>
        <v/>
      </c>
      <c r="L360" s="25"/>
      <c r="M360" s="25"/>
      <c r="N360" s="26"/>
      <c r="O360" s="29">
        <f>IFERROR(('Q2 Setup'!$D$12-'Q2 Setup'!$E$12+SUMIFS($N$4:$N359,$C$4:$C359,'Q2 Setup'!$C$12)-SUMIFS($N$4:$N359,$C$4:$C359,'Q2 Setup'!$C$12,$B$4:$B359,"&lt;"&amp;$B360))/IFERROR(NETWORKDAYS($B360,'Q2 Setup'!$G$4),1),0)</f>
        <v>0</v>
      </c>
      <c r="P360" s="43" t="str">
        <f t="shared" si="167"/>
        <v/>
      </c>
    </row>
    <row r="361" spans="2:17" ht="18.75" customHeight="1" x14ac:dyDescent="0.2">
      <c r="B361" s="31">
        <v>46241</v>
      </c>
      <c r="C361" s="32" t="str">
        <f>'Q2 Setup'!$C$13</f>
        <v>Rep 7</v>
      </c>
      <c r="D361" s="33"/>
      <c r="E361" s="25"/>
      <c r="F361" s="34">
        <f t="shared" si="162"/>
        <v>0</v>
      </c>
      <c r="G361" s="34" t="str">
        <f t="shared" si="163"/>
        <v/>
      </c>
      <c r="H361" s="35" t="str">
        <f t="shared" si="164"/>
        <v/>
      </c>
      <c r="I361" s="36"/>
      <c r="J361" s="37">
        <f t="shared" si="165"/>
        <v>0</v>
      </c>
      <c r="K361" s="35" t="str">
        <f t="shared" si="166"/>
        <v/>
      </c>
      <c r="L361" s="25"/>
      <c r="M361" s="25"/>
      <c r="N361" s="26"/>
      <c r="O361" s="29">
        <f>IFERROR(('Q2 Setup'!$D$13-'Q2 Setup'!$E$13+SUMIFS($N$4:$N360,$C$4:$C360,'Q2 Setup'!$C$13)-SUMIFS($N$4:$N360,$C$4:$C360,'Q2 Setup'!$C$13,$B$4:$B360,"&lt;"&amp;$B361))/IFERROR(NETWORKDAYS($B361,'Q2 Setup'!$G$4),1),0)</f>
        <v>0</v>
      </c>
      <c r="P361" s="38" t="str">
        <f t="shared" si="167"/>
        <v/>
      </c>
    </row>
    <row r="362" spans="2:17" ht="18.75" customHeight="1" x14ac:dyDescent="0.2">
      <c r="B362" s="31">
        <v>46241</v>
      </c>
      <c r="C362" s="39" t="str">
        <f>'Q2 Setup'!$C$14</f>
        <v>Rep 8</v>
      </c>
      <c r="D362" s="33"/>
      <c r="E362" s="25"/>
      <c r="F362" s="40">
        <f t="shared" si="162"/>
        <v>0</v>
      </c>
      <c r="G362" s="40" t="str">
        <f t="shared" si="163"/>
        <v/>
      </c>
      <c r="H362" s="41" t="str">
        <f t="shared" si="164"/>
        <v/>
      </c>
      <c r="I362" s="36"/>
      <c r="J362" s="42">
        <f t="shared" si="165"/>
        <v>0</v>
      </c>
      <c r="K362" s="41" t="str">
        <f t="shared" si="166"/>
        <v/>
      </c>
      <c r="L362" s="25"/>
      <c r="M362" s="25"/>
      <c r="N362" s="26"/>
      <c r="O362" s="29">
        <f>IFERROR(('Q2 Setup'!$D$14-'Q2 Setup'!$E$14+SUMIFS($N$4:$N361,$C$4:$C361,'Q2 Setup'!$C$14)-SUMIFS($N$4:$N361,$C$4:$C361,'Q2 Setup'!$C$14,$B$4:$B361,"&lt;"&amp;$B362))/IFERROR(NETWORKDAYS($B362,'Q2 Setup'!$G$4),1),0)</f>
        <v>0</v>
      </c>
      <c r="P362" s="43" t="str">
        <f t="shared" si="167"/>
        <v/>
      </c>
    </row>
    <row r="363" spans="2:17" ht="18.75" customHeight="1" x14ac:dyDescent="0.2">
      <c r="B363" s="31">
        <v>46241</v>
      </c>
      <c r="C363" s="32" t="str">
        <f>'Q2 Setup'!$C$15</f>
        <v>Rep 9</v>
      </c>
      <c r="D363" s="33"/>
      <c r="E363" s="25"/>
      <c r="F363" s="34">
        <f t="shared" si="162"/>
        <v>0</v>
      </c>
      <c r="G363" s="34" t="str">
        <f t="shared" si="163"/>
        <v/>
      </c>
      <c r="H363" s="35" t="str">
        <f t="shared" si="164"/>
        <v/>
      </c>
      <c r="I363" s="36"/>
      <c r="J363" s="37">
        <f t="shared" si="165"/>
        <v>0</v>
      </c>
      <c r="K363" s="35" t="str">
        <f t="shared" si="166"/>
        <v/>
      </c>
      <c r="L363" s="25"/>
      <c r="M363" s="25"/>
      <c r="N363" s="26"/>
      <c r="O363" s="29">
        <f>IFERROR(('Q2 Setup'!$D$15-'Q2 Setup'!$E$15+SUMIFS($N$4:$N362,$C$4:$C362,'Q2 Setup'!$C$15)-SUMIFS($N$4:$N362,$C$4:$C362,'Q2 Setup'!$C$15,$B$4:$B362,"&lt;"&amp;$B363))/IFERROR(NETWORKDAYS($B363,'Q2 Setup'!$G$4),1),0)</f>
        <v>0</v>
      </c>
      <c r="P363" s="38" t="str">
        <f t="shared" si="167"/>
        <v/>
      </c>
    </row>
    <row r="364" spans="2:17" ht="18.75" customHeight="1" x14ac:dyDescent="0.2">
      <c r="B364" s="31">
        <v>46241</v>
      </c>
      <c r="C364" s="39" t="str">
        <f>'Q2 Setup'!$C$16</f>
        <v>Rep 10</v>
      </c>
      <c r="D364" s="33"/>
      <c r="E364" s="25"/>
      <c r="F364" s="40">
        <f t="shared" si="162"/>
        <v>0</v>
      </c>
      <c r="G364" s="40" t="str">
        <f t="shared" si="163"/>
        <v/>
      </c>
      <c r="H364" s="41" t="str">
        <f t="shared" si="164"/>
        <v/>
      </c>
      <c r="I364" s="36"/>
      <c r="J364" s="42">
        <f t="shared" si="165"/>
        <v>0</v>
      </c>
      <c r="K364" s="41" t="str">
        <f t="shared" si="166"/>
        <v/>
      </c>
      <c r="L364" s="25"/>
      <c r="M364" s="25"/>
      <c r="N364" s="26"/>
      <c r="O364" s="29">
        <f>IFERROR(('Q2 Setup'!$D$16-'Q2 Setup'!$E$16+SUMIFS($N$4:$N363,$C$4:$C363,'Q2 Setup'!$C$16)-SUMIFS($N$4:$N363,$C$4:$C363,'Q2 Setup'!$C$16,$B$4:$B363,"&lt;"&amp;$B364))/IFERROR(NETWORKDAYS($B364,'Q2 Setup'!$G$4),1),0)</f>
        <v>0</v>
      </c>
      <c r="P364" s="43" t="str">
        <f t="shared" si="167"/>
        <v/>
      </c>
    </row>
    <row r="365" spans="2:17" ht="18.75" customHeight="1" x14ac:dyDescent="0.2">
      <c r="B365" s="31">
        <v>46241</v>
      </c>
      <c r="C365" s="32">
        <f>'Q2 Setup'!$C$17</f>
        <v>0</v>
      </c>
      <c r="D365" s="33"/>
      <c r="E365" s="25"/>
      <c r="F365" s="34">
        <f t="shared" si="162"/>
        <v>0</v>
      </c>
      <c r="G365" s="34" t="str">
        <f t="shared" si="163"/>
        <v/>
      </c>
      <c r="H365" s="35" t="str">
        <f t="shared" si="164"/>
        <v/>
      </c>
      <c r="I365" s="36"/>
      <c r="J365" s="37">
        <f t="shared" si="165"/>
        <v>0</v>
      </c>
      <c r="K365" s="35" t="str">
        <f t="shared" si="166"/>
        <v/>
      </c>
      <c r="L365" s="25"/>
      <c r="M365" s="25"/>
      <c r="N365" s="26"/>
      <c r="O365" s="29">
        <f>IFERROR(('Q2 Setup'!$D$17-'Q2 Setup'!$E$17+SUMIFS($N$4:$N364,$C$4:$C364,'Q2 Setup'!$C$17)-SUMIFS($N$4:$N364,$C$4:$C364,'Q2 Setup'!$C$17,$B$4:$B364,"&lt;"&amp;$B365))/IFERROR(NETWORKDAYS($B365,'Q2 Setup'!$G$4),1),0)</f>
        <v>0</v>
      </c>
      <c r="P365" s="38" t="str">
        <f t="shared" si="167"/>
        <v/>
      </c>
    </row>
    <row r="366" spans="2:17" ht="18.75" customHeight="1" x14ac:dyDescent="0.2">
      <c r="B366" s="31">
        <v>46241</v>
      </c>
      <c r="C366" s="39">
        <f>'Q2 Setup'!$C$18</f>
        <v>0</v>
      </c>
      <c r="D366" s="33"/>
      <c r="E366" s="25"/>
      <c r="F366" s="40">
        <f t="shared" si="162"/>
        <v>0</v>
      </c>
      <c r="G366" s="40" t="str">
        <f t="shared" si="163"/>
        <v/>
      </c>
      <c r="H366" s="41" t="str">
        <f t="shared" si="164"/>
        <v/>
      </c>
      <c r="I366" s="36"/>
      <c r="J366" s="42">
        <f t="shared" si="165"/>
        <v>0</v>
      </c>
      <c r="K366" s="41" t="str">
        <f t="shared" si="166"/>
        <v/>
      </c>
      <c r="L366" s="25"/>
      <c r="M366" s="25"/>
      <c r="N366" s="26"/>
      <c r="O366" s="29">
        <f>IFERROR(('Q2 Setup'!$D$18-'Q2 Setup'!$E$18+SUMIFS($N$4:$N365,$C$4:$C365,'Q2 Setup'!$C$18)-SUMIFS($N$4:$N365,$C$4:$C365,'Q2 Setup'!$C$18,$B$4:$B365,"&lt;"&amp;$B366))/IFERROR(NETWORKDAYS($B366,'Q2 Setup'!$G$4),1),0)</f>
        <v>0</v>
      </c>
      <c r="P366" s="43" t="str">
        <f t="shared" si="167"/>
        <v/>
      </c>
    </row>
    <row r="367" spans="2:17" ht="4.5" customHeight="1" x14ac:dyDescent="0.2"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</row>
    <row r="368" spans="2:17" ht="18.75" customHeight="1" x14ac:dyDescent="0.2">
      <c r="B368" s="31">
        <v>46244</v>
      </c>
      <c r="C368" s="32" t="str">
        <f>'Q2 Setup'!$C$7</f>
        <v>Rep 1</v>
      </c>
      <c r="D368" s="33"/>
      <c r="E368" s="25"/>
      <c r="F368" s="34">
        <f t="shared" ref="F368:F379" si="168">IFERROR(D368*7.5,"")</f>
        <v>0</v>
      </c>
      <c r="G368" s="34" t="str">
        <f t="shared" ref="G368:G379" si="169">IFERROR(E368/D368,"")</f>
        <v/>
      </c>
      <c r="H368" s="35" t="str">
        <f t="shared" ref="H368:H379" si="170">IFERROR(E368/F368,"")</f>
        <v/>
      </c>
      <c r="I368" s="36"/>
      <c r="J368" s="37">
        <f t="shared" ref="J368:J379" si="171">IFERROR(D368*0.375/24,"")</f>
        <v>0</v>
      </c>
      <c r="K368" s="35" t="str">
        <f t="shared" ref="K368:K379" si="172">IFERROR(I368/J368,"")</f>
        <v/>
      </c>
      <c r="L368" s="25"/>
      <c r="M368" s="25"/>
      <c r="N368" s="26"/>
      <c r="O368" s="29">
        <f>IFERROR(('Q2 Setup'!$D$7-'Q2 Setup'!$E$7+SUMIFS($N$4:$N367,$C$4:$C367,'Q2 Setup'!$C$7)-SUMIFS($N$4:$N367,$C$4:$C367,'Q2 Setup'!$C$7,$B$4:$B367,"&lt;"&amp;$B368))/IFERROR(NETWORKDAYS($B368,'Q2 Setup'!$G$4),1),0)</f>
        <v>0</v>
      </c>
      <c r="P368" s="38" t="str">
        <f t="shared" ref="P368:P379" si="173">IFERROR(N368/O368,"")</f>
        <v/>
      </c>
    </row>
    <row r="369" spans="2:17" ht="18.75" customHeight="1" x14ac:dyDescent="0.2">
      <c r="B369" s="31">
        <v>46244</v>
      </c>
      <c r="C369" s="39" t="str">
        <f>'Q2 Setup'!$C$8</f>
        <v>Rep 2</v>
      </c>
      <c r="D369" s="33"/>
      <c r="E369" s="25"/>
      <c r="F369" s="40">
        <f t="shared" si="168"/>
        <v>0</v>
      </c>
      <c r="G369" s="40" t="str">
        <f t="shared" si="169"/>
        <v/>
      </c>
      <c r="H369" s="41" t="str">
        <f t="shared" si="170"/>
        <v/>
      </c>
      <c r="I369" s="36"/>
      <c r="J369" s="42">
        <f t="shared" si="171"/>
        <v>0</v>
      </c>
      <c r="K369" s="41" t="str">
        <f t="shared" si="172"/>
        <v/>
      </c>
      <c r="L369" s="25"/>
      <c r="M369" s="25"/>
      <c r="N369" s="26"/>
      <c r="O369" s="29">
        <f>IFERROR(('Q2 Setup'!$D$8-'Q2 Setup'!$E$8+SUMIFS($N$4:$N368,$C$4:$C368,'Q2 Setup'!$C$8)-SUMIFS($N$4:$N368,$C$4:$C368,'Q2 Setup'!$C$8,$B$4:$B368,"&lt;"&amp;$B369))/IFERROR(NETWORKDAYS($B369,'Q2 Setup'!$G$4),1),0)</f>
        <v>0</v>
      </c>
      <c r="P369" s="43" t="str">
        <f t="shared" si="173"/>
        <v/>
      </c>
    </row>
    <row r="370" spans="2:17" ht="18.75" customHeight="1" x14ac:dyDescent="0.2">
      <c r="B370" s="31">
        <v>46244</v>
      </c>
      <c r="C370" s="32" t="str">
        <f>'Q2 Setup'!$C$9</f>
        <v>Rep 3</v>
      </c>
      <c r="D370" s="33"/>
      <c r="E370" s="25"/>
      <c r="F370" s="34">
        <f t="shared" si="168"/>
        <v>0</v>
      </c>
      <c r="G370" s="34" t="str">
        <f t="shared" si="169"/>
        <v/>
      </c>
      <c r="H370" s="35" t="str">
        <f t="shared" si="170"/>
        <v/>
      </c>
      <c r="I370" s="36"/>
      <c r="J370" s="37">
        <f t="shared" si="171"/>
        <v>0</v>
      </c>
      <c r="K370" s="35" t="str">
        <f t="shared" si="172"/>
        <v/>
      </c>
      <c r="L370" s="25"/>
      <c r="M370" s="25"/>
      <c r="N370" s="26"/>
      <c r="O370" s="29">
        <f>IFERROR(('Q2 Setup'!$D$9-'Q2 Setup'!$E$9+SUMIFS($N$4:$N369,$C$4:$C369,'Q2 Setup'!$C$9)-SUMIFS($N$4:$N369,$C$4:$C369,'Q2 Setup'!$C$9,$B$4:$B369,"&lt;"&amp;$B370))/IFERROR(NETWORKDAYS($B370,'Q2 Setup'!$G$4),1),0)</f>
        <v>0</v>
      </c>
      <c r="P370" s="38" t="str">
        <f t="shared" si="173"/>
        <v/>
      </c>
    </row>
    <row r="371" spans="2:17" ht="18.75" customHeight="1" x14ac:dyDescent="0.2">
      <c r="B371" s="31">
        <v>46244</v>
      </c>
      <c r="C371" s="39" t="str">
        <f>'Q2 Setup'!$C$10</f>
        <v>Rep 4</v>
      </c>
      <c r="D371" s="33"/>
      <c r="E371" s="25"/>
      <c r="F371" s="40">
        <f t="shared" si="168"/>
        <v>0</v>
      </c>
      <c r="G371" s="40" t="str">
        <f t="shared" si="169"/>
        <v/>
      </c>
      <c r="H371" s="41" t="str">
        <f t="shared" si="170"/>
        <v/>
      </c>
      <c r="I371" s="36"/>
      <c r="J371" s="42">
        <f t="shared" si="171"/>
        <v>0</v>
      </c>
      <c r="K371" s="41" t="str">
        <f t="shared" si="172"/>
        <v/>
      </c>
      <c r="L371" s="25"/>
      <c r="M371" s="25"/>
      <c r="N371" s="26"/>
      <c r="O371" s="29">
        <f>IFERROR(('Q2 Setup'!$D$10-'Q2 Setup'!$E$10+SUMIFS($N$4:$N370,$C$4:$C370,'Q2 Setup'!$C$10)-SUMIFS($N$4:$N370,$C$4:$C370,'Q2 Setup'!$C$10,$B$4:$B370,"&lt;"&amp;$B371))/IFERROR(NETWORKDAYS($B371,'Q2 Setup'!$G$4),1),0)</f>
        <v>0</v>
      </c>
      <c r="P371" s="43" t="str">
        <f t="shared" si="173"/>
        <v/>
      </c>
    </row>
    <row r="372" spans="2:17" ht="18.75" customHeight="1" x14ac:dyDescent="0.2">
      <c r="B372" s="31">
        <v>46244</v>
      </c>
      <c r="C372" s="32" t="str">
        <f>'Q2 Setup'!$C$11</f>
        <v>Rep 5</v>
      </c>
      <c r="D372" s="33"/>
      <c r="E372" s="25"/>
      <c r="F372" s="34">
        <f t="shared" si="168"/>
        <v>0</v>
      </c>
      <c r="G372" s="34" t="str">
        <f t="shared" si="169"/>
        <v/>
      </c>
      <c r="H372" s="35" t="str">
        <f t="shared" si="170"/>
        <v/>
      </c>
      <c r="I372" s="36"/>
      <c r="J372" s="37">
        <f t="shared" si="171"/>
        <v>0</v>
      </c>
      <c r="K372" s="35" t="str">
        <f t="shared" si="172"/>
        <v/>
      </c>
      <c r="L372" s="25"/>
      <c r="M372" s="25"/>
      <c r="N372" s="26"/>
      <c r="O372" s="29">
        <f>IFERROR(('Q2 Setup'!$D$11-'Q2 Setup'!$E$11+SUMIFS($N$4:$N371,$C$4:$C371,'Q2 Setup'!$C$11)-SUMIFS($N$4:$N371,$C$4:$C371,'Q2 Setup'!$C$11,$B$4:$B371,"&lt;"&amp;$B372))/IFERROR(NETWORKDAYS($B372,'Q2 Setup'!$G$4),1),0)</f>
        <v>0</v>
      </c>
      <c r="P372" s="38" t="str">
        <f t="shared" si="173"/>
        <v/>
      </c>
    </row>
    <row r="373" spans="2:17" ht="18.75" customHeight="1" x14ac:dyDescent="0.2">
      <c r="B373" s="31">
        <v>46244</v>
      </c>
      <c r="C373" s="39" t="str">
        <f>'Q2 Setup'!$C$12</f>
        <v>Rep 6</v>
      </c>
      <c r="D373" s="33"/>
      <c r="E373" s="25"/>
      <c r="F373" s="40">
        <f t="shared" si="168"/>
        <v>0</v>
      </c>
      <c r="G373" s="40" t="str">
        <f t="shared" si="169"/>
        <v/>
      </c>
      <c r="H373" s="41" t="str">
        <f t="shared" si="170"/>
        <v/>
      </c>
      <c r="I373" s="36"/>
      <c r="J373" s="42">
        <f t="shared" si="171"/>
        <v>0</v>
      </c>
      <c r="K373" s="41" t="str">
        <f t="shared" si="172"/>
        <v/>
      </c>
      <c r="L373" s="25"/>
      <c r="M373" s="25"/>
      <c r="N373" s="26"/>
      <c r="O373" s="29">
        <f>IFERROR(('Q2 Setup'!$D$12-'Q2 Setup'!$E$12+SUMIFS($N$4:$N372,$C$4:$C372,'Q2 Setup'!$C$12)-SUMIFS($N$4:$N372,$C$4:$C372,'Q2 Setup'!$C$12,$B$4:$B372,"&lt;"&amp;$B373))/IFERROR(NETWORKDAYS($B373,'Q2 Setup'!$G$4),1),0)</f>
        <v>0</v>
      </c>
      <c r="P373" s="43" t="str">
        <f t="shared" si="173"/>
        <v/>
      </c>
    </row>
    <row r="374" spans="2:17" ht="18.75" customHeight="1" x14ac:dyDescent="0.2">
      <c r="B374" s="31">
        <v>46244</v>
      </c>
      <c r="C374" s="32" t="str">
        <f>'Q2 Setup'!$C$13</f>
        <v>Rep 7</v>
      </c>
      <c r="D374" s="33"/>
      <c r="E374" s="25"/>
      <c r="F374" s="34">
        <f t="shared" si="168"/>
        <v>0</v>
      </c>
      <c r="G374" s="34" t="str">
        <f t="shared" si="169"/>
        <v/>
      </c>
      <c r="H374" s="35" t="str">
        <f t="shared" si="170"/>
        <v/>
      </c>
      <c r="I374" s="36"/>
      <c r="J374" s="37">
        <f t="shared" si="171"/>
        <v>0</v>
      </c>
      <c r="K374" s="35" t="str">
        <f t="shared" si="172"/>
        <v/>
      </c>
      <c r="L374" s="25"/>
      <c r="M374" s="25"/>
      <c r="N374" s="26"/>
      <c r="O374" s="29">
        <f>IFERROR(('Q2 Setup'!$D$13-'Q2 Setup'!$E$13+SUMIFS($N$4:$N373,$C$4:$C373,'Q2 Setup'!$C$13)-SUMIFS($N$4:$N373,$C$4:$C373,'Q2 Setup'!$C$13,$B$4:$B373,"&lt;"&amp;$B374))/IFERROR(NETWORKDAYS($B374,'Q2 Setup'!$G$4),1),0)</f>
        <v>0</v>
      </c>
      <c r="P374" s="38" t="str">
        <f t="shared" si="173"/>
        <v/>
      </c>
    </row>
    <row r="375" spans="2:17" ht="18.75" customHeight="1" x14ac:dyDescent="0.2">
      <c r="B375" s="31">
        <v>46244</v>
      </c>
      <c r="C375" s="39" t="str">
        <f>'Q2 Setup'!$C$14</f>
        <v>Rep 8</v>
      </c>
      <c r="D375" s="33"/>
      <c r="E375" s="25"/>
      <c r="F375" s="40">
        <f t="shared" si="168"/>
        <v>0</v>
      </c>
      <c r="G375" s="40" t="str">
        <f t="shared" si="169"/>
        <v/>
      </c>
      <c r="H375" s="41" t="str">
        <f t="shared" si="170"/>
        <v/>
      </c>
      <c r="I375" s="36"/>
      <c r="J375" s="42">
        <f t="shared" si="171"/>
        <v>0</v>
      </c>
      <c r="K375" s="41" t="str">
        <f t="shared" si="172"/>
        <v/>
      </c>
      <c r="L375" s="25"/>
      <c r="M375" s="25"/>
      <c r="N375" s="26"/>
      <c r="O375" s="29">
        <f>IFERROR(('Q2 Setup'!$D$14-'Q2 Setup'!$E$14+SUMIFS($N$4:$N374,$C$4:$C374,'Q2 Setup'!$C$14)-SUMIFS($N$4:$N374,$C$4:$C374,'Q2 Setup'!$C$14,$B$4:$B374,"&lt;"&amp;$B375))/IFERROR(NETWORKDAYS($B375,'Q2 Setup'!$G$4),1),0)</f>
        <v>0</v>
      </c>
      <c r="P375" s="43" t="str">
        <f t="shared" si="173"/>
        <v/>
      </c>
    </row>
    <row r="376" spans="2:17" ht="18.75" customHeight="1" x14ac:dyDescent="0.2">
      <c r="B376" s="31">
        <v>46244</v>
      </c>
      <c r="C376" s="32" t="str">
        <f>'Q2 Setup'!$C$15</f>
        <v>Rep 9</v>
      </c>
      <c r="D376" s="33"/>
      <c r="E376" s="25"/>
      <c r="F376" s="34">
        <f t="shared" si="168"/>
        <v>0</v>
      </c>
      <c r="G376" s="34" t="str">
        <f t="shared" si="169"/>
        <v/>
      </c>
      <c r="H376" s="35" t="str">
        <f t="shared" si="170"/>
        <v/>
      </c>
      <c r="I376" s="36"/>
      <c r="J376" s="37">
        <f t="shared" si="171"/>
        <v>0</v>
      </c>
      <c r="K376" s="35" t="str">
        <f t="shared" si="172"/>
        <v/>
      </c>
      <c r="L376" s="25"/>
      <c r="M376" s="25"/>
      <c r="N376" s="26"/>
      <c r="O376" s="29">
        <f>IFERROR(('Q2 Setup'!$D$15-'Q2 Setup'!$E$15+SUMIFS($N$4:$N375,$C$4:$C375,'Q2 Setup'!$C$15)-SUMIFS($N$4:$N375,$C$4:$C375,'Q2 Setup'!$C$15,$B$4:$B375,"&lt;"&amp;$B376))/IFERROR(NETWORKDAYS($B376,'Q2 Setup'!$G$4),1),0)</f>
        <v>0</v>
      </c>
      <c r="P376" s="38" t="str">
        <f t="shared" si="173"/>
        <v/>
      </c>
    </row>
    <row r="377" spans="2:17" ht="18.75" customHeight="1" x14ac:dyDescent="0.2">
      <c r="B377" s="31">
        <v>46244</v>
      </c>
      <c r="C377" s="39" t="str">
        <f>'Q2 Setup'!$C$16</f>
        <v>Rep 10</v>
      </c>
      <c r="D377" s="33"/>
      <c r="E377" s="25"/>
      <c r="F377" s="40">
        <f t="shared" si="168"/>
        <v>0</v>
      </c>
      <c r="G377" s="40" t="str">
        <f t="shared" si="169"/>
        <v/>
      </c>
      <c r="H377" s="41" t="str">
        <f t="shared" si="170"/>
        <v/>
      </c>
      <c r="I377" s="36"/>
      <c r="J377" s="42">
        <f t="shared" si="171"/>
        <v>0</v>
      </c>
      <c r="K377" s="41" t="str">
        <f t="shared" si="172"/>
        <v/>
      </c>
      <c r="L377" s="25"/>
      <c r="M377" s="25"/>
      <c r="N377" s="26"/>
      <c r="O377" s="29">
        <f>IFERROR(('Q2 Setup'!$D$16-'Q2 Setup'!$E$16+SUMIFS($N$4:$N376,$C$4:$C376,'Q2 Setup'!$C$16)-SUMIFS($N$4:$N376,$C$4:$C376,'Q2 Setup'!$C$16,$B$4:$B376,"&lt;"&amp;$B377))/IFERROR(NETWORKDAYS($B377,'Q2 Setup'!$G$4),1),0)</f>
        <v>0</v>
      </c>
      <c r="P377" s="43" t="str">
        <f t="shared" si="173"/>
        <v/>
      </c>
    </row>
    <row r="378" spans="2:17" ht="18.75" customHeight="1" x14ac:dyDescent="0.2">
      <c r="B378" s="31">
        <v>46244</v>
      </c>
      <c r="C378" s="32">
        <f>'Q2 Setup'!$C$17</f>
        <v>0</v>
      </c>
      <c r="D378" s="33"/>
      <c r="E378" s="25"/>
      <c r="F378" s="34">
        <f t="shared" si="168"/>
        <v>0</v>
      </c>
      <c r="G378" s="34" t="str">
        <f t="shared" si="169"/>
        <v/>
      </c>
      <c r="H378" s="35" t="str">
        <f t="shared" si="170"/>
        <v/>
      </c>
      <c r="I378" s="36"/>
      <c r="J378" s="37">
        <f t="shared" si="171"/>
        <v>0</v>
      </c>
      <c r="K378" s="35" t="str">
        <f t="shared" si="172"/>
        <v/>
      </c>
      <c r="L378" s="25"/>
      <c r="M378" s="25"/>
      <c r="N378" s="26"/>
      <c r="O378" s="29">
        <f>IFERROR(('Q2 Setup'!$D$17-'Q2 Setup'!$E$17+SUMIFS($N$4:$N377,$C$4:$C377,'Q2 Setup'!$C$17)-SUMIFS($N$4:$N377,$C$4:$C377,'Q2 Setup'!$C$17,$B$4:$B377,"&lt;"&amp;$B378))/IFERROR(NETWORKDAYS($B378,'Q2 Setup'!$G$4),1),0)</f>
        <v>0</v>
      </c>
      <c r="P378" s="38" t="str">
        <f t="shared" si="173"/>
        <v/>
      </c>
    </row>
    <row r="379" spans="2:17" ht="18.75" customHeight="1" x14ac:dyDescent="0.2">
      <c r="B379" s="31">
        <v>46244</v>
      </c>
      <c r="C379" s="39">
        <f>'Q2 Setup'!$C$18</f>
        <v>0</v>
      </c>
      <c r="D379" s="33"/>
      <c r="E379" s="25"/>
      <c r="F379" s="40">
        <f t="shared" si="168"/>
        <v>0</v>
      </c>
      <c r="G379" s="40" t="str">
        <f t="shared" si="169"/>
        <v/>
      </c>
      <c r="H379" s="41" t="str">
        <f t="shared" si="170"/>
        <v/>
      </c>
      <c r="I379" s="36"/>
      <c r="J379" s="42">
        <f t="shared" si="171"/>
        <v>0</v>
      </c>
      <c r="K379" s="41" t="str">
        <f t="shared" si="172"/>
        <v/>
      </c>
      <c r="L379" s="25"/>
      <c r="M379" s="25"/>
      <c r="N379" s="26"/>
      <c r="O379" s="29">
        <f>IFERROR(('Q2 Setup'!$D$18-'Q2 Setup'!$E$18+SUMIFS($N$4:$N378,$C$4:$C378,'Q2 Setup'!$C$18)-SUMIFS($N$4:$N378,$C$4:$C378,'Q2 Setup'!$C$18,$B$4:$B378,"&lt;"&amp;$B379))/IFERROR(NETWORKDAYS($B379,'Q2 Setup'!$G$4),1),0)</f>
        <v>0</v>
      </c>
      <c r="P379" s="43" t="str">
        <f t="shared" si="173"/>
        <v/>
      </c>
    </row>
    <row r="380" spans="2:17" ht="4.5" customHeight="1" x14ac:dyDescent="0.2"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</row>
    <row r="381" spans="2:17" ht="18.75" customHeight="1" x14ac:dyDescent="0.2">
      <c r="B381" s="31">
        <v>46245</v>
      </c>
      <c r="C381" s="32" t="str">
        <f>'Q2 Setup'!$C$7</f>
        <v>Rep 1</v>
      </c>
      <c r="D381" s="33"/>
      <c r="E381" s="25"/>
      <c r="F381" s="34">
        <f t="shared" ref="F381:F392" si="174">IFERROR(D381*7.5,"")</f>
        <v>0</v>
      </c>
      <c r="G381" s="34" t="str">
        <f t="shared" ref="G381:G392" si="175">IFERROR(E381/D381,"")</f>
        <v/>
      </c>
      <c r="H381" s="35" t="str">
        <f t="shared" ref="H381:H392" si="176">IFERROR(E381/F381,"")</f>
        <v/>
      </c>
      <c r="I381" s="36"/>
      <c r="J381" s="37">
        <f t="shared" ref="J381:J392" si="177">IFERROR(D381*0.375/24,"")</f>
        <v>0</v>
      </c>
      <c r="K381" s="35" t="str">
        <f t="shared" ref="K381:K392" si="178">IFERROR(I381/J381,"")</f>
        <v/>
      </c>
      <c r="L381" s="25"/>
      <c r="M381" s="25"/>
      <c r="N381" s="26"/>
      <c r="O381" s="29">
        <f>IFERROR(('Q2 Setup'!$D$7-'Q2 Setup'!$E$7+SUMIFS($N$4:$N380,$C$4:$C380,'Q2 Setup'!$C$7)-SUMIFS($N$4:$N380,$C$4:$C380,'Q2 Setup'!$C$7,$B$4:$B380,"&lt;"&amp;$B381))/IFERROR(NETWORKDAYS($B381,'Q2 Setup'!$G$4),1),0)</f>
        <v>0</v>
      </c>
      <c r="P381" s="38" t="str">
        <f t="shared" ref="P381:P392" si="179">IFERROR(N381/O381,"")</f>
        <v/>
      </c>
    </row>
    <row r="382" spans="2:17" ht="18.75" customHeight="1" x14ac:dyDescent="0.2">
      <c r="B382" s="31">
        <v>46245</v>
      </c>
      <c r="C382" s="39" t="str">
        <f>'Q2 Setup'!$C$8</f>
        <v>Rep 2</v>
      </c>
      <c r="D382" s="33"/>
      <c r="E382" s="25"/>
      <c r="F382" s="40">
        <f t="shared" si="174"/>
        <v>0</v>
      </c>
      <c r="G382" s="40" t="str">
        <f t="shared" si="175"/>
        <v/>
      </c>
      <c r="H382" s="41" t="str">
        <f t="shared" si="176"/>
        <v/>
      </c>
      <c r="I382" s="36"/>
      <c r="J382" s="42">
        <f t="shared" si="177"/>
        <v>0</v>
      </c>
      <c r="K382" s="41" t="str">
        <f t="shared" si="178"/>
        <v/>
      </c>
      <c r="L382" s="25"/>
      <c r="M382" s="25"/>
      <c r="N382" s="26"/>
      <c r="O382" s="29">
        <f>IFERROR(('Q2 Setup'!$D$8-'Q2 Setup'!$E$8+SUMIFS($N$4:$N381,$C$4:$C381,'Q2 Setup'!$C$8)-SUMIFS($N$4:$N381,$C$4:$C381,'Q2 Setup'!$C$8,$B$4:$B381,"&lt;"&amp;$B382))/IFERROR(NETWORKDAYS($B382,'Q2 Setup'!$G$4),1),0)</f>
        <v>0</v>
      </c>
      <c r="P382" s="43" t="str">
        <f t="shared" si="179"/>
        <v/>
      </c>
    </row>
    <row r="383" spans="2:17" ht="18.75" customHeight="1" x14ac:dyDescent="0.2">
      <c r="B383" s="31">
        <v>46245</v>
      </c>
      <c r="C383" s="32" t="str">
        <f>'Q2 Setup'!$C$9</f>
        <v>Rep 3</v>
      </c>
      <c r="D383" s="33"/>
      <c r="E383" s="25"/>
      <c r="F383" s="34">
        <f t="shared" si="174"/>
        <v>0</v>
      </c>
      <c r="G383" s="34" t="str">
        <f t="shared" si="175"/>
        <v/>
      </c>
      <c r="H383" s="35" t="str">
        <f t="shared" si="176"/>
        <v/>
      </c>
      <c r="I383" s="36"/>
      <c r="J383" s="37">
        <f t="shared" si="177"/>
        <v>0</v>
      </c>
      <c r="K383" s="35" t="str">
        <f t="shared" si="178"/>
        <v/>
      </c>
      <c r="L383" s="25"/>
      <c r="M383" s="25"/>
      <c r="N383" s="26"/>
      <c r="O383" s="29">
        <f>IFERROR(('Q2 Setup'!$D$9-'Q2 Setup'!$E$9+SUMIFS($N$4:$N382,$C$4:$C382,'Q2 Setup'!$C$9)-SUMIFS($N$4:$N382,$C$4:$C382,'Q2 Setup'!$C$9,$B$4:$B382,"&lt;"&amp;$B383))/IFERROR(NETWORKDAYS($B383,'Q2 Setup'!$G$4),1),0)</f>
        <v>0</v>
      </c>
      <c r="P383" s="38" t="str">
        <f t="shared" si="179"/>
        <v/>
      </c>
    </row>
    <row r="384" spans="2:17" ht="18.75" customHeight="1" x14ac:dyDescent="0.2">
      <c r="B384" s="31">
        <v>46245</v>
      </c>
      <c r="C384" s="39" t="str">
        <f>'Q2 Setup'!$C$10</f>
        <v>Rep 4</v>
      </c>
      <c r="D384" s="33"/>
      <c r="E384" s="25"/>
      <c r="F384" s="40">
        <f t="shared" si="174"/>
        <v>0</v>
      </c>
      <c r="G384" s="40" t="str">
        <f t="shared" si="175"/>
        <v/>
      </c>
      <c r="H384" s="41" t="str">
        <f t="shared" si="176"/>
        <v/>
      </c>
      <c r="I384" s="36"/>
      <c r="J384" s="42">
        <f t="shared" si="177"/>
        <v>0</v>
      </c>
      <c r="K384" s="41" t="str">
        <f t="shared" si="178"/>
        <v/>
      </c>
      <c r="L384" s="25"/>
      <c r="M384" s="25"/>
      <c r="N384" s="26"/>
      <c r="O384" s="29">
        <f>IFERROR(('Q2 Setup'!$D$10-'Q2 Setup'!$E$10+SUMIFS($N$4:$N383,$C$4:$C383,'Q2 Setup'!$C$10)-SUMIFS($N$4:$N383,$C$4:$C383,'Q2 Setup'!$C$10,$B$4:$B383,"&lt;"&amp;$B384))/IFERROR(NETWORKDAYS($B384,'Q2 Setup'!$G$4),1),0)</f>
        <v>0</v>
      </c>
      <c r="P384" s="43" t="str">
        <f t="shared" si="179"/>
        <v/>
      </c>
    </row>
    <row r="385" spans="2:17" ht="18.75" customHeight="1" x14ac:dyDescent="0.2">
      <c r="B385" s="31">
        <v>46245</v>
      </c>
      <c r="C385" s="32" t="str">
        <f>'Q2 Setup'!$C$11</f>
        <v>Rep 5</v>
      </c>
      <c r="D385" s="33"/>
      <c r="E385" s="25"/>
      <c r="F385" s="34">
        <f t="shared" si="174"/>
        <v>0</v>
      </c>
      <c r="G385" s="34" t="str">
        <f t="shared" si="175"/>
        <v/>
      </c>
      <c r="H385" s="35" t="str">
        <f t="shared" si="176"/>
        <v/>
      </c>
      <c r="I385" s="36"/>
      <c r="J385" s="37">
        <f t="shared" si="177"/>
        <v>0</v>
      </c>
      <c r="K385" s="35" t="str">
        <f t="shared" si="178"/>
        <v/>
      </c>
      <c r="L385" s="25"/>
      <c r="M385" s="25"/>
      <c r="N385" s="26"/>
      <c r="O385" s="29">
        <f>IFERROR(('Q2 Setup'!$D$11-'Q2 Setup'!$E$11+SUMIFS($N$4:$N384,$C$4:$C384,'Q2 Setup'!$C$11)-SUMIFS($N$4:$N384,$C$4:$C384,'Q2 Setup'!$C$11,$B$4:$B384,"&lt;"&amp;$B385))/IFERROR(NETWORKDAYS($B385,'Q2 Setup'!$G$4),1),0)</f>
        <v>0</v>
      </c>
      <c r="P385" s="38" t="str">
        <f t="shared" si="179"/>
        <v/>
      </c>
    </row>
    <row r="386" spans="2:17" ht="18.75" customHeight="1" x14ac:dyDescent="0.2">
      <c r="B386" s="31">
        <v>46245</v>
      </c>
      <c r="C386" s="39" t="str">
        <f>'Q2 Setup'!$C$12</f>
        <v>Rep 6</v>
      </c>
      <c r="D386" s="33"/>
      <c r="E386" s="25"/>
      <c r="F386" s="40">
        <f t="shared" si="174"/>
        <v>0</v>
      </c>
      <c r="G386" s="40" t="str">
        <f t="shared" si="175"/>
        <v/>
      </c>
      <c r="H386" s="41" t="str">
        <f t="shared" si="176"/>
        <v/>
      </c>
      <c r="I386" s="36"/>
      <c r="J386" s="42">
        <f t="shared" si="177"/>
        <v>0</v>
      </c>
      <c r="K386" s="41" t="str">
        <f t="shared" si="178"/>
        <v/>
      </c>
      <c r="L386" s="25"/>
      <c r="M386" s="25"/>
      <c r="N386" s="26"/>
      <c r="O386" s="29">
        <f>IFERROR(('Q2 Setup'!$D$12-'Q2 Setup'!$E$12+SUMIFS($N$4:$N385,$C$4:$C385,'Q2 Setup'!$C$12)-SUMIFS($N$4:$N385,$C$4:$C385,'Q2 Setup'!$C$12,$B$4:$B385,"&lt;"&amp;$B386))/IFERROR(NETWORKDAYS($B386,'Q2 Setup'!$G$4),1),0)</f>
        <v>0</v>
      </c>
      <c r="P386" s="43" t="str">
        <f t="shared" si="179"/>
        <v/>
      </c>
    </row>
    <row r="387" spans="2:17" ht="18.75" customHeight="1" x14ac:dyDescent="0.2">
      <c r="B387" s="31">
        <v>46245</v>
      </c>
      <c r="C387" s="32" t="str">
        <f>'Q2 Setup'!$C$13</f>
        <v>Rep 7</v>
      </c>
      <c r="D387" s="33"/>
      <c r="E387" s="25"/>
      <c r="F387" s="34">
        <f t="shared" si="174"/>
        <v>0</v>
      </c>
      <c r="G387" s="34" t="str">
        <f t="shared" si="175"/>
        <v/>
      </c>
      <c r="H387" s="35" t="str">
        <f t="shared" si="176"/>
        <v/>
      </c>
      <c r="I387" s="36"/>
      <c r="J387" s="37">
        <f t="shared" si="177"/>
        <v>0</v>
      </c>
      <c r="K387" s="35" t="str">
        <f t="shared" si="178"/>
        <v/>
      </c>
      <c r="L387" s="25"/>
      <c r="M387" s="25"/>
      <c r="N387" s="26"/>
      <c r="O387" s="29">
        <f>IFERROR(('Q2 Setup'!$D$13-'Q2 Setup'!$E$13+SUMIFS($N$4:$N386,$C$4:$C386,'Q2 Setup'!$C$13)-SUMIFS($N$4:$N386,$C$4:$C386,'Q2 Setup'!$C$13,$B$4:$B386,"&lt;"&amp;$B387))/IFERROR(NETWORKDAYS($B387,'Q2 Setup'!$G$4),1),0)</f>
        <v>0</v>
      </c>
      <c r="P387" s="38" t="str">
        <f t="shared" si="179"/>
        <v/>
      </c>
    </row>
    <row r="388" spans="2:17" ht="18.75" customHeight="1" x14ac:dyDescent="0.2">
      <c r="B388" s="31">
        <v>46245</v>
      </c>
      <c r="C388" s="39" t="str">
        <f>'Q2 Setup'!$C$14</f>
        <v>Rep 8</v>
      </c>
      <c r="D388" s="33"/>
      <c r="E388" s="25"/>
      <c r="F388" s="40">
        <f t="shared" si="174"/>
        <v>0</v>
      </c>
      <c r="G388" s="40" t="str">
        <f t="shared" si="175"/>
        <v/>
      </c>
      <c r="H388" s="41" t="str">
        <f t="shared" si="176"/>
        <v/>
      </c>
      <c r="I388" s="36"/>
      <c r="J388" s="42">
        <f t="shared" si="177"/>
        <v>0</v>
      </c>
      <c r="K388" s="41" t="str">
        <f t="shared" si="178"/>
        <v/>
      </c>
      <c r="L388" s="25"/>
      <c r="M388" s="25"/>
      <c r="N388" s="26"/>
      <c r="O388" s="29">
        <f>IFERROR(('Q2 Setup'!$D$14-'Q2 Setup'!$E$14+SUMIFS($N$4:$N387,$C$4:$C387,'Q2 Setup'!$C$14)-SUMIFS($N$4:$N387,$C$4:$C387,'Q2 Setup'!$C$14,$B$4:$B387,"&lt;"&amp;$B388))/IFERROR(NETWORKDAYS($B388,'Q2 Setup'!$G$4),1),0)</f>
        <v>0</v>
      </c>
      <c r="P388" s="43" t="str">
        <f t="shared" si="179"/>
        <v/>
      </c>
    </row>
    <row r="389" spans="2:17" ht="18.75" customHeight="1" x14ac:dyDescent="0.2">
      <c r="B389" s="31">
        <v>46245</v>
      </c>
      <c r="C389" s="32" t="str">
        <f>'Q2 Setup'!$C$15</f>
        <v>Rep 9</v>
      </c>
      <c r="D389" s="33"/>
      <c r="E389" s="25"/>
      <c r="F389" s="34">
        <f t="shared" si="174"/>
        <v>0</v>
      </c>
      <c r="G389" s="34" t="str">
        <f t="shared" si="175"/>
        <v/>
      </c>
      <c r="H389" s="35" t="str">
        <f t="shared" si="176"/>
        <v/>
      </c>
      <c r="I389" s="36"/>
      <c r="J389" s="37">
        <f t="shared" si="177"/>
        <v>0</v>
      </c>
      <c r="K389" s="35" t="str">
        <f t="shared" si="178"/>
        <v/>
      </c>
      <c r="L389" s="25"/>
      <c r="M389" s="25"/>
      <c r="N389" s="26"/>
      <c r="O389" s="29">
        <f>IFERROR(('Q2 Setup'!$D$15-'Q2 Setup'!$E$15+SUMIFS($N$4:$N388,$C$4:$C388,'Q2 Setup'!$C$15)-SUMIFS($N$4:$N388,$C$4:$C388,'Q2 Setup'!$C$15,$B$4:$B388,"&lt;"&amp;$B389))/IFERROR(NETWORKDAYS($B389,'Q2 Setup'!$G$4),1),0)</f>
        <v>0</v>
      </c>
      <c r="P389" s="38" t="str">
        <f t="shared" si="179"/>
        <v/>
      </c>
    </row>
    <row r="390" spans="2:17" ht="18.75" customHeight="1" x14ac:dyDescent="0.2">
      <c r="B390" s="31">
        <v>46245</v>
      </c>
      <c r="C390" s="39" t="str">
        <f>'Q2 Setup'!$C$16</f>
        <v>Rep 10</v>
      </c>
      <c r="D390" s="33"/>
      <c r="E390" s="25"/>
      <c r="F390" s="40">
        <f t="shared" si="174"/>
        <v>0</v>
      </c>
      <c r="G390" s="40" t="str">
        <f t="shared" si="175"/>
        <v/>
      </c>
      <c r="H390" s="41" t="str">
        <f t="shared" si="176"/>
        <v/>
      </c>
      <c r="I390" s="36"/>
      <c r="J390" s="42">
        <f t="shared" si="177"/>
        <v>0</v>
      </c>
      <c r="K390" s="41" t="str">
        <f t="shared" si="178"/>
        <v/>
      </c>
      <c r="L390" s="25"/>
      <c r="M390" s="25"/>
      <c r="N390" s="26"/>
      <c r="O390" s="29">
        <f>IFERROR(('Q2 Setup'!$D$16-'Q2 Setup'!$E$16+SUMIFS($N$4:$N389,$C$4:$C389,'Q2 Setup'!$C$16)-SUMIFS($N$4:$N389,$C$4:$C389,'Q2 Setup'!$C$16,$B$4:$B389,"&lt;"&amp;$B390))/IFERROR(NETWORKDAYS($B390,'Q2 Setup'!$G$4),1),0)</f>
        <v>0</v>
      </c>
      <c r="P390" s="43" t="str">
        <f t="shared" si="179"/>
        <v/>
      </c>
    </row>
    <row r="391" spans="2:17" ht="18.75" customHeight="1" x14ac:dyDescent="0.2">
      <c r="B391" s="31">
        <v>46245</v>
      </c>
      <c r="C391" s="32">
        <f>'Q2 Setup'!$C$17</f>
        <v>0</v>
      </c>
      <c r="D391" s="33"/>
      <c r="E391" s="25"/>
      <c r="F391" s="34">
        <f t="shared" si="174"/>
        <v>0</v>
      </c>
      <c r="G391" s="34" t="str">
        <f t="shared" si="175"/>
        <v/>
      </c>
      <c r="H391" s="35" t="str">
        <f t="shared" si="176"/>
        <v/>
      </c>
      <c r="I391" s="36"/>
      <c r="J391" s="37">
        <f t="shared" si="177"/>
        <v>0</v>
      </c>
      <c r="K391" s="35" t="str">
        <f t="shared" si="178"/>
        <v/>
      </c>
      <c r="L391" s="25"/>
      <c r="M391" s="25"/>
      <c r="N391" s="26"/>
      <c r="O391" s="29">
        <f>IFERROR(('Q2 Setup'!$D$17-'Q2 Setup'!$E$17+SUMIFS($N$4:$N390,$C$4:$C390,'Q2 Setup'!$C$17)-SUMIFS($N$4:$N390,$C$4:$C390,'Q2 Setup'!$C$17,$B$4:$B390,"&lt;"&amp;$B391))/IFERROR(NETWORKDAYS($B391,'Q2 Setup'!$G$4),1),0)</f>
        <v>0</v>
      </c>
      <c r="P391" s="38" t="str">
        <f t="shared" si="179"/>
        <v/>
      </c>
    </row>
    <row r="392" spans="2:17" ht="18.75" customHeight="1" x14ac:dyDescent="0.2">
      <c r="B392" s="31">
        <v>46245</v>
      </c>
      <c r="C392" s="39">
        <f>'Q2 Setup'!$C$18</f>
        <v>0</v>
      </c>
      <c r="D392" s="33"/>
      <c r="E392" s="25"/>
      <c r="F392" s="40">
        <f t="shared" si="174"/>
        <v>0</v>
      </c>
      <c r="G392" s="40" t="str">
        <f t="shared" si="175"/>
        <v/>
      </c>
      <c r="H392" s="41" t="str">
        <f t="shared" si="176"/>
        <v/>
      </c>
      <c r="I392" s="36"/>
      <c r="J392" s="42">
        <f t="shared" si="177"/>
        <v>0</v>
      </c>
      <c r="K392" s="41" t="str">
        <f t="shared" si="178"/>
        <v/>
      </c>
      <c r="L392" s="25"/>
      <c r="M392" s="25"/>
      <c r="N392" s="26"/>
      <c r="O392" s="29">
        <f>IFERROR(('Q2 Setup'!$D$18-'Q2 Setup'!$E$18+SUMIFS($N$4:$N391,$C$4:$C391,'Q2 Setup'!$C$18)-SUMIFS($N$4:$N391,$C$4:$C391,'Q2 Setup'!$C$18,$B$4:$B391,"&lt;"&amp;$B392))/IFERROR(NETWORKDAYS($B392,'Q2 Setup'!$G$4),1),0)</f>
        <v>0</v>
      </c>
      <c r="P392" s="43" t="str">
        <f t="shared" si="179"/>
        <v/>
      </c>
    </row>
    <row r="393" spans="2:17" ht="4.5" customHeight="1" x14ac:dyDescent="0.2"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</row>
    <row r="394" spans="2:17" ht="18.75" customHeight="1" x14ac:dyDescent="0.2">
      <c r="B394" s="31">
        <v>46246</v>
      </c>
      <c r="C394" s="32" t="str">
        <f>'Q2 Setup'!$C$7</f>
        <v>Rep 1</v>
      </c>
      <c r="D394" s="33"/>
      <c r="E394" s="25"/>
      <c r="F394" s="34">
        <f t="shared" ref="F394:F405" si="180">IFERROR(D394*7.5,"")</f>
        <v>0</v>
      </c>
      <c r="G394" s="34" t="str">
        <f t="shared" ref="G394:G405" si="181">IFERROR(E394/D394,"")</f>
        <v/>
      </c>
      <c r="H394" s="35" t="str">
        <f t="shared" ref="H394:H405" si="182">IFERROR(E394/F394,"")</f>
        <v/>
      </c>
      <c r="I394" s="36"/>
      <c r="J394" s="37">
        <f t="shared" ref="J394:J405" si="183">IFERROR(D394*0.375/24,"")</f>
        <v>0</v>
      </c>
      <c r="K394" s="35" t="str">
        <f t="shared" ref="K394:K405" si="184">IFERROR(I394/J394,"")</f>
        <v/>
      </c>
      <c r="L394" s="25"/>
      <c r="M394" s="25"/>
      <c r="N394" s="26"/>
      <c r="O394" s="29">
        <f>IFERROR(('Q2 Setup'!$D$7-'Q2 Setup'!$E$7+SUMIFS($N$4:$N393,$C$4:$C393,'Q2 Setup'!$C$7)-SUMIFS($N$4:$N393,$C$4:$C393,'Q2 Setup'!$C$7,$B$4:$B393,"&lt;"&amp;$B394))/IFERROR(NETWORKDAYS($B394,'Q2 Setup'!$G$4),1),0)</f>
        <v>0</v>
      </c>
      <c r="P394" s="38" t="str">
        <f t="shared" ref="P394:P405" si="185">IFERROR(N394/O394,"")</f>
        <v/>
      </c>
    </row>
    <row r="395" spans="2:17" ht="18.75" customHeight="1" x14ac:dyDescent="0.2">
      <c r="B395" s="31">
        <v>46246</v>
      </c>
      <c r="C395" s="39" t="str">
        <f>'Q2 Setup'!$C$8</f>
        <v>Rep 2</v>
      </c>
      <c r="D395" s="33"/>
      <c r="E395" s="25"/>
      <c r="F395" s="40">
        <f t="shared" si="180"/>
        <v>0</v>
      </c>
      <c r="G395" s="40" t="str">
        <f t="shared" si="181"/>
        <v/>
      </c>
      <c r="H395" s="41" t="str">
        <f t="shared" si="182"/>
        <v/>
      </c>
      <c r="I395" s="36"/>
      <c r="J395" s="42">
        <f t="shared" si="183"/>
        <v>0</v>
      </c>
      <c r="K395" s="41" t="str">
        <f t="shared" si="184"/>
        <v/>
      </c>
      <c r="L395" s="25"/>
      <c r="M395" s="25"/>
      <c r="N395" s="26"/>
      <c r="O395" s="29">
        <f>IFERROR(('Q2 Setup'!$D$8-'Q2 Setup'!$E$8+SUMIFS($N$4:$N394,$C$4:$C394,'Q2 Setup'!$C$8)-SUMIFS($N$4:$N394,$C$4:$C394,'Q2 Setup'!$C$8,$B$4:$B394,"&lt;"&amp;$B395))/IFERROR(NETWORKDAYS($B395,'Q2 Setup'!$G$4),1),0)</f>
        <v>0</v>
      </c>
      <c r="P395" s="43" t="str">
        <f t="shared" si="185"/>
        <v/>
      </c>
    </row>
    <row r="396" spans="2:17" ht="18.75" customHeight="1" x14ac:dyDescent="0.2">
      <c r="B396" s="31">
        <v>46246</v>
      </c>
      <c r="C396" s="32" t="str">
        <f>'Q2 Setup'!$C$9</f>
        <v>Rep 3</v>
      </c>
      <c r="D396" s="33"/>
      <c r="E396" s="25"/>
      <c r="F396" s="34">
        <f t="shared" si="180"/>
        <v>0</v>
      </c>
      <c r="G396" s="34" t="str">
        <f t="shared" si="181"/>
        <v/>
      </c>
      <c r="H396" s="35" t="str">
        <f t="shared" si="182"/>
        <v/>
      </c>
      <c r="I396" s="36"/>
      <c r="J396" s="37">
        <f t="shared" si="183"/>
        <v>0</v>
      </c>
      <c r="K396" s="35" t="str">
        <f t="shared" si="184"/>
        <v/>
      </c>
      <c r="L396" s="25"/>
      <c r="M396" s="25"/>
      <c r="N396" s="26"/>
      <c r="O396" s="29">
        <f>IFERROR(('Q2 Setup'!$D$9-'Q2 Setup'!$E$9+SUMIFS($N$4:$N395,$C$4:$C395,'Q2 Setup'!$C$9)-SUMIFS($N$4:$N395,$C$4:$C395,'Q2 Setup'!$C$9,$B$4:$B395,"&lt;"&amp;$B396))/IFERROR(NETWORKDAYS($B396,'Q2 Setup'!$G$4),1),0)</f>
        <v>0</v>
      </c>
      <c r="P396" s="38" t="str">
        <f t="shared" si="185"/>
        <v/>
      </c>
    </row>
    <row r="397" spans="2:17" ht="18.75" customHeight="1" x14ac:dyDescent="0.2">
      <c r="B397" s="31">
        <v>46246</v>
      </c>
      <c r="C397" s="39" t="str">
        <f>'Q2 Setup'!$C$10</f>
        <v>Rep 4</v>
      </c>
      <c r="D397" s="33"/>
      <c r="E397" s="25"/>
      <c r="F397" s="40">
        <f t="shared" si="180"/>
        <v>0</v>
      </c>
      <c r="G397" s="40" t="str">
        <f t="shared" si="181"/>
        <v/>
      </c>
      <c r="H397" s="41" t="str">
        <f t="shared" si="182"/>
        <v/>
      </c>
      <c r="I397" s="36"/>
      <c r="J397" s="42">
        <f t="shared" si="183"/>
        <v>0</v>
      </c>
      <c r="K397" s="41" t="str">
        <f t="shared" si="184"/>
        <v/>
      </c>
      <c r="L397" s="25"/>
      <c r="M397" s="25"/>
      <c r="N397" s="26"/>
      <c r="O397" s="29">
        <f>IFERROR(('Q2 Setup'!$D$10-'Q2 Setup'!$E$10+SUMIFS($N$4:$N396,$C$4:$C396,'Q2 Setup'!$C$10)-SUMIFS($N$4:$N396,$C$4:$C396,'Q2 Setup'!$C$10,$B$4:$B396,"&lt;"&amp;$B397))/IFERROR(NETWORKDAYS($B397,'Q2 Setup'!$G$4),1),0)</f>
        <v>0</v>
      </c>
      <c r="P397" s="43" t="str">
        <f t="shared" si="185"/>
        <v/>
      </c>
    </row>
    <row r="398" spans="2:17" ht="18.75" customHeight="1" x14ac:dyDescent="0.2">
      <c r="B398" s="31">
        <v>46246</v>
      </c>
      <c r="C398" s="32" t="str">
        <f>'Q2 Setup'!$C$11</f>
        <v>Rep 5</v>
      </c>
      <c r="D398" s="33"/>
      <c r="E398" s="25"/>
      <c r="F398" s="34">
        <f t="shared" si="180"/>
        <v>0</v>
      </c>
      <c r="G398" s="34" t="str">
        <f t="shared" si="181"/>
        <v/>
      </c>
      <c r="H398" s="35" t="str">
        <f t="shared" si="182"/>
        <v/>
      </c>
      <c r="I398" s="36"/>
      <c r="J398" s="37">
        <f t="shared" si="183"/>
        <v>0</v>
      </c>
      <c r="K398" s="35" t="str">
        <f t="shared" si="184"/>
        <v/>
      </c>
      <c r="L398" s="25"/>
      <c r="M398" s="25"/>
      <c r="N398" s="26"/>
      <c r="O398" s="29">
        <f>IFERROR(('Q2 Setup'!$D$11-'Q2 Setup'!$E$11+SUMIFS($N$4:$N397,$C$4:$C397,'Q2 Setup'!$C$11)-SUMIFS($N$4:$N397,$C$4:$C397,'Q2 Setup'!$C$11,$B$4:$B397,"&lt;"&amp;$B398))/IFERROR(NETWORKDAYS($B398,'Q2 Setup'!$G$4),1),0)</f>
        <v>0</v>
      </c>
      <c r="P398" s="38" t="str">
        <f t="shared" si="185"/>
        <v/>
      </c>
    </row>
    <row r="399" spans="2:17" ht="18.75" customHeight="1" x14ac:dyDescent="0.2">
      <c r="B399" s="31">
        <v>46246</v>
      </c>
      <c r="C399" s="39" t="str">
        <f>'Q2 Setup'!$C$12</f>
        <v>Rep 6</v>
      </c>
      <c r="D399" s="33"/>
      <c r="E399" s="25"/>
      <c r="F399" s="40">
        <f t="shared" si="180"/>
        <v>0</v>
      </c>
      <c r="G399" s="40" t="str">
        <f t="shared" si="181"/>
        <v/>
      </c>
      <c r="H399" s="41" t="str">
        <f t="shared" si="182"/>
        <v/>
      </c>
      <c r="I399" s="36"/>
      <c r="J399" s="42">
        <f t="shared" si="183"/>
        <v>0</v>
      </c>
      <c r="K399" s="41" t="str">
        <f t="shared" si="184"/>
        <v/>
      </c>
      <c r="L399" s="25"/>
      <c r="M399" s="25"/>
      <c r="N399" s="26"/>
      <c r="O399" s="29">
        <f>IFERROR(('Q2 Setup'!$D$12-'Q2 Setup'!$E$12+SUMIFS($N$4:$N398,$C$4:$C398,'Q2 Setup'!$C$12)-SUMIFS($N$4:$N398,$C$4:$C398,'Q2 Setup'!$C$12,$B$4:$B398,"&lt;"&amp;$B399))/IFERROR(NETWORKDAYS($B399,'Q2 Setup'!$G$4),1),0)</f>
        <v>0</v>
      </c>
      <c r="P399" s="43" t="str">
        <f t="shared" si="185"/>
        <v/>
      </c>
    </row>
    <row r="400" spans="2:17" ht="18.75" customHeight="1" x14ac:dyDescent="0.2">
      <c r="B400" s="31">
        <v>46246</v>
      </c>
      <c r="C400" s="32" t="str">
        <f>'Q2 Setup'!$C$13</f>
        <v>Rep 7</v>
      </c>
      <c r="D400" s="33"/>
      <c r="E400" s="25"/>
      <c r="F400" s="34">
        <f t="shared" si="180"/>
        <v>0</v>
      </c>
      <c r="G400" s="34" t="str">
        <f t="shared" si="181"/>
        <v/>
      </c>
      <c r="H400" s="35" t="str">
        <f t="shared" si="182"/>
        <v/>
      </c>
      <c r="I400" s="36"/>
      <c r="J400" s="37">
        <f t="shared" si="183"/>
        <v>0</v>
      </c>
      <c r="K400" s="35" t="str">
        <f t="shared" si="184"/>
        <v/>
      </c>
      <c r="L400" s="25"/>
      <c r="M400" s="25"/>
      <c r="N400" s="26"/>
      <c r="O400" s="29">
        <f>IFERROR(('Q2 Setup'!$D$13-'Q2 Setup'!$E$13+SUMIFS($N$4:$N399,$C$4:$C399,'Q2 Setup'!$C$13)-SUMIFS($N$4:$N399,$C$4:$C399,'Q2 Setup'!$C$13,$B$4:$B399,"&lt;"&amp;$B400))/IFERROR(NETWORKDAYS($B400,'Q2 Setup'!$G$4),1),0)</f>
        <v>0</v>
      </c>
      <c r="P400" s="38" t="str">
        <f t="shared" si="185"/>
        <v/>
      </c>
    </row>
    <row r="401" spans="2:17" ht="18.75" customHeight="1" x14ac:dyDescent="0.2">
      <c r="B401" s="31">
        <v>46246</v>
      </c>
      <c r="C401" s="39" t="str">
        <f>'Q2 Setup'!$C$14</f>
        <v>Rep 8</v>
      </c>
      <c r="D401" s="33"/>
      <c r="E401" s="25"/>
      <c r="F401" s="40">
        <f t="shared" si="180"/>
        <v>0</v>
      </c>
      <c r="G401" s="40" t="str">
        <f t="shared" si="181"/>
        <v/>
      </c>
      <c r="H401" s="41" t="str">
        <f t="shared" si="182"/>
        <v/>
      </c>
      <c r="I401" s="36"/>
      <c r="J401" s="42">
        <f t="shared" si="183"/>
        <v>0</v>
      </c>
      <c r="K401" s="41" t="str">
        <f t="shared" si="184"/>
        <v/>
      </c>
      <c r="L401" s="25"/>
      <c r="M401" s="25"/>
      <c r="N401" s="26"/>
      <c r="O401" s="29">
        <f>IFERROR(('Q2 Setup'!$D$14-'Q2 Setup'!$E$14+SUMIFS($N$4:$N400,$C$4:$C400,'Q2 Setup'!$C$14)-SUMIFS($N$4:$N400,$C$4:$C400,'Q2 Setup'!$C$14,$B$4:$B400,"&lt;"&amp;$B401))/IFERROR(NETWORKDAYS($B401,'Q2 Setup'!$G$4),1),0)</f>
        <v>0</v>
      </c>
      <c r="P401" s="43" t="str">
        <f t="shared" si="185"/>
        <v/>
      </c>
    </row>
    <row r="402" spans="2:17" ht="18.75" customHeight="1" x14ac:dyDescent="0.2">
      <c r="B402" s="31">
        <v>46246</v>
      </c>
      <c r="C402" s="32" t="str">
        <f>'Q2 Setup'!$C$15</f>
        <v>Rep 9</v>
      </c>
      <c r="D402" s="33"/>
      <c r="E402" s="25"/>
      <c r="F402" s="34">
        <f t="shared" si="180"/>
        <v>0</v>
      </c>
      <c r="G402" s="34" t="str">
        <f t="shared" si="181"/>
        <v/>
      </c>
      <c r="H402" s="35" t="str">
        <f t="shared" si="182"/>
        <v/>
      </c>
      <c r="I402" s="36"/>
      <c r="J402" s="37">
        <f t="shared" si="183"/>
        <v>0</v>
      </c>
      <c r="K402" s="35" t="str">
        <f t="shared" si="184"/>
        <v/>
      </c>
      <c r="L402" s="25"/>
      <c r="M402" s="25"/>
      <c r="N402" s="26"/>
      <c r="O402" s="29">
        <f>IFERROR(('Q2 Setup'!$D$15-'Q2 Setup'!$E$15+SUMIFS($N$4:$N401,$C$4:$C401,'Q2 Setup'!$C$15)-SUMIFS($N$4:$N401,$C$4:$C401,'Q2 Setup'!$C$15,$B$4:$B401,"&lt;"&amp;$B402))/IFERROR(NETWORKDAYS($B402,'Q2 Setup'!$G$4),1),0)</f>
        <v>0</v>
      </c>
      <c r="P402" s="38" t="str">
        <f t="shared" si="185"/>
        <v/>
      </c>
    </row>
    <row r="403" spans="2:17" ht="18.75" customHeight="1" x14ac:dyDescent="0.2">
      <c r="B403" s="31">
        <v>46246</v>
      </c>
      <c r="C403" s="39" t="str">
        <f>'Q2 Setup'!$C$16</f>
        <v>Rep 10</v>
      </c>
      <c r="D403" s="33"/>
      <c r="E403" s="25"/>
      <c r="F403" s="40">
        <f t="shared" si="180"/>
        <v>0</v>
      </c>
      <c r="G403" s="40" t="str">
        <f t="shared" si="181"/>
        <v/>
      </c>
      <c r="H403" s="41" t="str">
        <f t="shared" si="182"/>
        <v/>
      </c>
      <c r="I403" s="36"/>
      <c r="J403" s="42">
        <f t="shared" si="183"/>
        <v>0</v>
      </c>
      <c r="K403" s="41" t="str">
        <f t="shared" si="184"/>
        <v/>
      </c>
      <c r="L403" s="25"/>
      <c r="M403" s="25"/>
      <c r="N403" s="26"/>
      <c r="O403" s="29">
        <f>IFERROR(('Q2 Setup'!$D$16-'Q2 Setup'!$E$16+SUMIFS($N$4:$N402,$C$4:$C402,'Q2 Setup'!$C$16)-SUMIFS($N$4:$N402,$C$4:$C402,'Q2 Setup'!$C$16,$B$4:$B402,"&lt;"&amp;$B403))/IFERROR(NETWORKDAYS($B403,'Q2 Setup'!$G$4),1),0)</f>
        <v>0</v>
      </c>
      <c r="P403" s="43" t="str">
        <f t="shared" si="185"/>
        <v/>
      </c>
    </row>
    <row r="404" spans="2:17" ht="18.75" customHeight="1" x14ac:dyDescent="0.2">
      <c r="B404" s="31">
        <v>46246</v>
      </c>
      <c r="C404" s="32">
        <f>'Q2 Setup'!$C$17</f>
        <v>0</v>
      </c>
      <c r="D404" s="33"/>
      <c r="E404" s="25"/>
      <c r="F404" s="34">
        <f t="shared" si="180"/>
        <v>0</v>
      </c>
      <c r="G404" s="34" t="str">
        <f t="shared" si="181"/>
        <v/>
      </c>
      <c r="H404" s="35" t="str">
        <f t="shared" si="182"/>
        <v/>
      </c>
      <c r="I404" s="36"/>
      <c r="J404" s="37">
        <f t="shared" si="183"/>
        <v>0</v>
      </c>
      <c r="K404" s="35" t="str">
        <f t="shared" si="184"/>
        <v/>
      </c>
      <c r="L404" s="25"/>
      <c r="M404" s="25"/>
      <c r="N404" s="26"/>
      <c r="O404" s="29">
        <f>IFERROR(('Q2 Setup'!$D$17-'Q2 Setup'!$E$17+SUMIFS($N$4:$N403,$C$4:$C403,'Q2 Setup'!$C$17)-SUMIFS($N$4:$N403,$C$4:$C403,'Q2 Setup'!$C$17,$B$4:$B403,"&lt;"&amp;$B404))/IFERROR(NETWORKDAYS($B404,'Q2 Setup'!$G$4),1),0)</f>
        <v>0</v>
      </c>
      <c r="P404" s="38" t="str">
        <f t="shared" si="185"/>
        <v/>
      </c>
    </row>
    <row r="405" spans="2:17" ht="18.75" customHeight="1" x14ac:dyDescent="0.2">
      <c r="B405" s="31">
        <v>46246</v>
      </c>
      <c r="C405" s="39">
        <f>'Q2 Setup'!$C$18</f>
        <v>0</v>
      </c>
      <c r="D405" s="33"/>
      <c r="E405" s="25"/>
      <c r="F405" s="40">
        <f t="shared" si="180"/>
        <v>0</v>
      </c>
      <c r="G405" s="40" t="str">
        <f t="shared" si="181"/>
        <v/>
      </c>
      <c r="H405" s="41" t="str">
        <f t="shared" si="182"/>
        <v/>
      </c>
      <c r="I405" s="36"/>
      <c r="J405" s="42">
        <f t="shared" si="183"/>
        <v>0</v>
      </c>
      <c r="K405" s="41" t="str">
        <f t="shared" si="184"/>
        <v/>
      </c>
      <c r="L405" s="25"/>
      <c r="M405" s="25"/>
      <c r="N405" s="26"/>
      <c r="O405" s="29">
        <f>IFERROR(('Q2 Setup'!$D$18-'Q2 Setup'!$E$18+SUMIFS($N$4:$N404,$C$4:$C404,'Q2 Setup'!$C$18)-SUMIFS($N$4:$N404,$C$4:$C404,'Q2 Setup'!$C$18,$B$4:$B404,"&lt;"&amp;$B405))/IFERROR(NETWORKDAYS($B405,'Q2 Setup'!$G$4),1),0)</f>
        <v>0</v>
      </c>
      <c r="P405" s="43" t="str">
        <f t="shared" si="185"/>
        <v/>
      </c>
    </row>
    <row r="406" spans="2:17" ht="4.5" customHeight="1" x14ac:dyDescent="0.2"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</row>
    <row r="407" spans="2:17" ht="18.75" customHeight="1" x14ac:dyDescent="0.2">
      <c r="B407" s="31">
        <v>46247</v>
      </c>
      <c r="C407" s="32" t="str">
        <f>'Q2 Setup'!$C$7</f>
        <v>Rep 1</v>
      </c>
      <c r="D407" s="33"/>
      <c r="E407" s="25"/>
      <c r="F407" s="34">
        <f t="shared" ref="F407:F418" si="186">IFERROR(D407*7.5,"")</f>
        <v>0</v>
      </c>
      <c r="G407" s="34" t="str">
        <f t="shared" ref="G407:G418" si="187">IFERROR(E407/D407,"")</f>
        <v/>
      </c>
      <c r="H407" s="35" t="str">
        <f t="shared" ref="H407:H418" si="188">IFERROR(E407/F407,"")</f>
        <v/>
      </c>
      <c r="I407" s="36"/>
      <c r="J407" s="37">
        <f t="shared" ref="J407:J418" si="189">IFERROR(D407*0.375/24,"")</f>
        <v>0</v>
      </c>
      <c r="K407" s="35" t="str">
        <f t="shared" ref="K407:K418" si="190">IFERROR(I407/J407,"")</f>
        <v/>
      </c>
      <c r="L407" s="25"/>
      <c r="M407" s="25"/>
      <c r="N407" s="26"/>
      <c r="O407" s="29">
        <f>IFERROR(('Q2 Setup'!$D$7-'Q2 Setup'!$E$7+SUMIFS($N$4:$N406,$C$4:$C406,'Q2 Setup'!$C$7)-SUMIFS($N$4:$N406,$C$4:$C406,'Q2 Setup'!$C$7,$B$4:$B406,"&lt;"&amp;$B407))/IFERROR(NETWORKDAYS($B407,'Q2 Setup'!$G$4),1),0)</f>
        <v>0</v>
      </c>
      <c r="P407" s="38" t="str">
        <f t="shared" ref="P407:P418" si="191">IFERROR(N407/O407,"")</f>
        <v/>
      </c>
    </row>
    <row r="408" spans="2:17" ht="18.75" customHeight="1" x14ac:dyDescent="0.2">
      <c r="B408" s="31">
        <v>46247</v>
      </c>
      <c r="C408" s="39" t="str">
        <f>'Q2 Setup'!$C$8</f>
        <v>Rep 2</v>
      </c>
      <c r="D408" s="33"/>
      <c r="E408" s="25"/>
      <c r="F408" s="40">
        <f t="shared" si="186"/>
        <v>0</v>
      </c>
      <c r="G408" s="40" t="str">
        <f t="shared" si="187"/>
        <v/>
      </c>
      <c r="H408" s="41" t="str">
        <f t="shared" si="188"/>
        <v/>
      </c>
      <c r="I408" s="36"/>
      <c r="J408" s="42">
        <f t="shared" si="189"/>
        <v>0</v>
      </c>
      <c r="K408" s="41" t="str">
        <f t="shared" si="190"/>
        <v/>
      </c>
      <c r="L408" s="25"/>
      <c r="M408" s="25"/>
      <c r="N408" s="26"/>
      <c r="O408" s="29">
        <f>IFERROR(('Q2 Setup'!$D$8-'Q2 Setup'!$E$8+SUMIFS($N$4:$N407,$C$4:$C407,'Q2 Setup'!$C$8)-SUMIFS($N$4:$N407,$C$4:$C407,'Q2 Setup'!$C$8,$B$4:$B407,"&lt;"&amp;$B408))/IFERROR(NETWORKDAYS($B408,'Q2 Setup'!$G$4),1),0)</f>
        <v>0</v>
      </c>
      <c r="P408" s="43" t="str">
        <f t="shared" si="191"/>
        <v/>
      </c>
    </row>
    <row r="409" spans="2:17" ht="18.75" customHeight="1" x14ac:dyDescent="0.2">
      <c r="B409" s="31">
        <v>46247</v>
      </c>
      <c r="C409" s="32" t="str">
        <f>'Q2 Setup'!$C$9</f>
        <v>Rep 3</v>
      </c>
      <c r="D409" s="33"/>
      <c r="E409" s="25"/>
      <c r="F409" s="34">
        <f t="shared" si="186"/>
        <v>0</v>
      </c>
      <c r="G409" s="34" t="str">
        <f t="shared" si="187"/>
        <v/>
      </c>
      <c r="H409" s="35" t="str">
        <f t="shared" si="188"/>
        <v/>
      </c>
      <c r="I409" s="36"/>
      <c r="J409" s="37">
        <f t="shared" si="189"/>
        <v>0</v>
      </c>
      <c r="K409" s="35" t="str">
        <f t="shared" si="190"/>
        <v/>
      </c>
      <c r="L409" s="25"/>
      <c r="M409" s="25"/>
      <c r="N409" s="26"/>
      <c r="O409" s="29">
        <f>IFERROR(('Q2 Setup'!$D$9-'Q2 Setup'!$E$9+SUMIFS($N$4:$N408,$C$4:$C408,'Q2 Setup'!$C$9)-SUMIFS($N$4:$N408,$C$4:$C408,'Q2 Setup'!$C$9,$B$4:$B408,"&lt;"&amp;$B409))/IFERROR(NETWORKDAYS($B409,'Q2 Setup'!$G$4),1),0)</f>
        <v>0</v>
      </c>
      <c r="P409" s="38" t="str">
        <f t="shared" si="191"/>
        <v/>
      </c>
    </row>
    <row r="410" spans="2:17" ht="18.75" customHeight="1" x14ac:dyDescent="0.2">
      <c r="B410" s="31">
        <v>46247</v>
      </c>
      <c r="C410" s="39" t="str">
        <f>'Q2 Setup'!$C$10</f>
        <v>Rep 4</v>
      </c>
      <c r="D410" s="33"/>
      <c r="E410" s="25"/>
      <c r="F410" s="40">
        <f t="shared" si="186"/>
        <v>0</v>
      </c>
      <c r="G410" s="40" t="str">
        <f t="shared" si="187"/>
        <v/>
      </c>
      <c r="H410" s="41" t="str">
        <f t="shared" si="188"/>
        <v/>
      </c>
      <c r="I410" s="36"/>
      <c r="J410" s="42">
        <f t="shared" si="189"/>
        <v>0</v>
      </c>
      <c r="K410" s="41" t="str">
        <f t="shared" si="190"/>
        <v/>
      </c>
      <c r="L410" s="25"/>
      <c r="M410" s="25"/>
      <c r="N410" s="26"/>
      <c r="O410" s="29">
        <f>IFERROR(('Q2 Setup'!$D$10-'Q2 Setup'!$E$10+SUMIFS($N$4:$N409,$C$4:$C409,'Q2 Setup'!$C$10)-SUMIFS($N$4:$N409,$C$4:$C409,'Q2 Setup'!$C$10,$B$4:$B409,"&lt;"&amp;$B410))/IFERROR(NETWORKDAYS($B410,'Q2 Setup'!$G$4),1),0)</f>
        <v>0</v>
      </c>
      <c r="P410" s="43" t="str">
        <f t="shared" si="191"/>
        <v/>
      </c>
    </row>
    <row r="411" spans="2:17" ht="18.75" customHeight="1" x14ac:dyDescent="0.2">
      <c r="B411" s="31">
        <v>46247</v>
      </c>
      <c r="C411" s="32" t="str">
        <f>'Q2 Setup'!$C$11</f>
        <v>Rep 5</v>
      </c>
      <c r="D411" s="33"/>
      <c r="E411" s="25"/>
      <c r="F411" s="34">
        <f t="shared" si="186"/>
        <v>0</v>
      </c>
      <c r="G411" s="34" t="str">
        <f t="shared" si="187"/>
        <v/>
      </c>
      <c r="H411" s="35" t="str">
        <f t="shared" si="188"/>
        <v/>
      </c>
      <c r="I411" s="36"/>
      <c r="J411" s="37">
        <f t="shared" si="189"/>
        <v>0</v>
      </c>
      <c r="K411" s="35" t="str">
        <f t="shared" si="190"/>
        <v/>
      </c>
      <c r="L411" s="25"/>
      <c r="M411" s="25"/>
      <c r="N411" s="26"/>
      <c r="O411" s="29">
        <f>IFERROR(('Q2 Setup'!$D$11-'Q2 Setup'!$E$11+SUMIFS($N$4:$N410,$C$4:$C410,'Q2 Setup'!$C$11)-SUMIFS($N$4:$N410,$C$4:$C410,'Q2 Setup'!$C$11,$B$4:$B410,"&lt;"&amp;$B411))/IFERROR(NETWORKDAYS($B411,'Q2 Setup'!$G$4),1),0)</f>
        <v>0</v>
      </c>
      <c r="P411" s="38" t="str">
        <f t="shared" si="191"/>
        <v/>
      </c>
    </row>
    <row r="412" spans="2:17" ht="18.75" customHeight="1" x14ac:dyDescent="0.2">
      <c r="B412" s="31">
        <v>46247</v>
      </c>
      <c r="C412" s="39" t="str">
        <f>'Q2 Setup'!$C$12</f>
        <v>Rep 6</v>
      </c>
      <c r="D412" s="33"/>
      <c r="E412" s="25"/>
      <c r="F412" s="40">
        <f t="shared" si="186"/>
        <v>0</v>
      </c>
      <c r="G412" s="40" t="str">
        <f t="shared" si="187"/>
        <v/>
      </c>
      <c r="H412" s="41" t="str">
        <f t="shared" si="188"/>
        <v/>
      </c>
      <c r="I412" s="36"/>
      <c r="J412" s="42">
        <f t="shared" si="189"/>
        <v>0</v>
      </c>
      <c r="K412" s="41" t="str">
        <f t="shared" si="190"/>
        <v/>
      </c>
      <c r="L412" s="25"/>
      <c r="M412" s="25"/>
      <c r="N412" s="26"/>
      <c r="O412" s="29">
        <f>IFERROR(('Q2 Setup'!$D$12-'Q2 Setup'!$E$12+SUMIFS($N$4:$N411,$C$4:$C411,'Q2 Setup'!$C$12)-SUMIFS($N$4:$N411,$C$4:$C411,'Q2 Setup'!$C$12,$B$4:$B411,"&lt;"&amp;$B412))/IFERROR(NETWORKDAYS($B412,'Q2 Setup'!$G$4),1),0)</f>
        <v>0</v>
      </c>
      <c r="P412" s="43" t="str">
        <f t="shared" si="191"/>
        <v/>
      </c>
    </row>
    <row r="413" spans="2:17" ht="18.75" customHeight="1" x14ac:dyDescent="0.2">
      <c r="B413" s="31">
        <v>46247</v>
      </c>
      <c r="C413" s="32" t="str">
        <f>'Q2 Setup'!$C$13</f>
        <v>Rep 7</v>
      </c>
      <c r="D413" s="33"/>
      <c r="E413" s="25"/>
      <c r="F413" s="34">
        <f t="shared" si="186"/>
        <v>0</v>
      </c>
      <c r="G413" s="34" t="str">
        <f t="shared" si="187"/>
        <v/>
      </c>
      <c r="H413" s="35" t="str">
        <f t="shared" si="188"/>
        <v/>
      </c>
      <c r="I413" s="36"/>
      <c r="J413" s="37">
        <f t="shared" si="189"/>
        <v>0</v>
      </c>
      <c r="K413" s="35" t="str">
        <f t="shared" si="190"/>
        <v/>
      </c>
      <c r="L413" s="25"/>
      <c r="M413" s="25"/>
      <c r="N413" s="26"/>
      <c r="O413" s="29">
        <f>IFERROR(('Q2 Setup'!$D$13-'Q2 Setup'!$E$13+SUMIFS($N$4:$N412,$C$4:$C412,'Q2 Setup'!$C$13)-SUMIFS($N$4:$N412,$C$4:$C412,'Q2 Setup'!$C$13,$B$4:$B412,"&lt;"&amp;$B413))/IFERROR(NETWORKDAYS($B413,'Q2 Setup'!$G$4),1),0)</f>
        <v>0</v>
      </c>
      <c r="P413" s="38" t="str">
        <f t="shared" si="191"/>
        <v/>
      </c>
    </row>
    <row r="414" spans="2:17" ht="18.75" customHeight="1" x14ac:dyDescent="0.2">
      <c r="B414" s="31">
        <v>46247</v>
      </c>
      <c r="C414" s="39" t="str">
        <f>'Q2 Setup'!$C$14</f>
        <v>Rep 8</v>
      </c>
      <c r="D414" s="33"/>
      <c r="E414" s="25"/>
      <c r="F414" s="40">
        <f t="shared" si="186"/>
        <v>0</v>
      </c>
      <c r="G414" s="40" t="str">
        <f t="shared" si="187"/>
        <v/>
      </c>
      <c r="H414" s="41" t="str">
        <f t="shared" si="188"/>
        <v/>
      </c>
      <c r="I414" s="36"/>
      <c r="J414" s="42">
        <f t="shared" si="189"/>
        <v>0</v>
      </c>
      <c r="K414" s="41" t="str">
        <f t="shared" si="190"/>
        <v/>
      </c>
      <c r="L414" s="25"/>
      <c r="M414" s="25"/>
      <c r="N414" s="26"/>
      <c r="O414" s="29">
        <f>IFERROR(('Q2 Setup'!$D$14-'Q2 Setup'!$E$14+SUMIFS($N$4:$N413,$C$4:$C413,'Q2 Setup'!$C$14)-SUMIFS($N$4:$N413,$C$4:$C413,'Q2 Setup'!$C$14,$B$4:$B413,"&lt;"&amp;$B414))/IFERROR(NETWORKDAYS($B414,'Q2 Setup'!$G$4),1),0)</f>
        <v>0</v>
      </c>
      <c r="P414" s="43" t="str">
        <f t="shared" si="191"/>
        <v/>
      </c>
    </row>
    <row r="415" spans="2:17" ht="18.75" customHeight="1" x14ac:dyDescent="0.2">
      <c r="B415" s="31">
        <v>46247</v>
      </c>
      <c r="C415" s="32" t="str">
        <f>'Q2 Setup'!$C$15</f>
        <v>Rep 9</v>
      </c>
      <c r="D415" s="33"/>
      <c r="E415" s="25"/>
      <c r="F415" s="34">
        <f t="shared" si="186"/>
        <v>0</v>
      </c>
      <c r="G415" s="34" t="str">
        <f t="shared" si="187"/>
        <v/>
      </c>
      <c r="H415" s="35" t="str">
        <f t="shared" si="188"/>
        <v/>
      </c>
      <c r="I415" s="36"/>
      <c r="J415" s="37">
        <f t="shared" si="189"/>
        <v>0</v>
      </c>
      <c r="K415" s="35" t="str">
        <f t="shared" si="190"/>
        <v/>
      </c>
      <c r="L415" s="25"/>
      <c r="M415" s="25"/>
      <c r="N415" s="26"/>
      <c r="O415" s="29">
        <f>IFERROR(('Q2 Setup'!$D$15-'Q2 Setup'!$E$15+SUMIFS($N$4:$N414,$C$4:$C414,'Q2 Setup'!$C$15)-SUMIFS($N$4:$N414,$C$4:$C414,'Q2 Setup'!$C$15,$B$4:$B414,"&lt;"&amp;$B415))/IFERROR(NETWORKDAYS($B415,'Q2 Setup'!$G$4),1),0)</f>
        <v>0</v>
      </c>
      <c r="P415" s="38" t="str">
        <f t="shared" si="191"/>
        <v/>
      </c>
    </row>
    <row r="416" spans="2:17" ht="18.75" customHeight="1" x14ac:dyDescent="0.2">
      <c r="B416" s="31">
        <v>46247</v>
      </c>
      <c r="C416" s="39" t="str">
        <f>'Q2 Setup'!$C$16</f>
        <v>Rep 10</v>
      </c>
      <c r="D416" s="33"/>
      <c r="E416" s="25"/>
      <c r="F416" s="40">
        <f t="shared" si="186"/>
        <v>0</v>
      </c>
      <c r="G416" s="40" t="str">
        <f t="shared" si="187"/>
        <v/>
      </c>
      <c r="H416" s="41" t="str">
        <f t="shared" si="188"/>
        <v/>
      </c>
      <c r="I416" s="36"/>
      <c r="J416" s="42">
        <f t="shared" si="189"/>
        <v>0</v>
      </c>
      <c r="K416" s="41" t="str">
        <f t="shared" si="190"/>
        <v/>
      </c>
      <c r="L416" s="25"/>
      <c r="M416" s="25"/>
      <c r="N416" s="26"/>
      <c r="O416" s="29">
        <f>IFERROR(('Q2 Setup'!$D$16-'Q2 Setup'!$E$16+SUMIFS($N$4:$N415,$C$4:$C415,'Q2 Setup'!$C$16)-SUMIFS($N$4:$N415,$C$4:$C415,'Q2 Setup'!$C$16,$B$4:$B415,"&lt;"&amp;$B416))/IFERROR(NETWORKDAYS($B416,'Q2 Setup'!$G$4),1),0)</f>
        <v>0</v>
      </c>
      <c r="P416" s="43" t="str">
        <f t="shared" si="191"/>
        <v/>
      </c>
    </row>
    <row r="417" spans="2:17" ht="18.75" customHeight="1" x14ac:dyDescent="0.2">
      <c r="B417" s="31">
        <v>46247</v>
      </c>
      <c r="C417" s="32">
        <f>'Q2 Setup'!$C$17</f>
        <v>0</v>
      </c>
      <c r="D417" s="33"/>
      <c r="E417" s="25"/>
      <c r="F417" s="34">
        <f t="shared" si="186"/>
        <v>0</v>
      </c>
      <c r="G417" s="34" t="str">
        <f t="shared" si="187"/>
        <v/>
      </c>
      <c r="H417" s="35" t="str">
        <f t="shared" si="188"/>
        <v/>
      </c>
      <c r="I417" s="36"/>
      <c r="J417" s="37">
        <f t="shared" si="189"/>
        <v>0</v>
      </c>
      <c r="K417" s="35" t="str">
        <f t="shared" si="190"/>
        <v/>
      </c>
      <c r="L417" s="25"/>
      <c r="M417" s="25"/>
      <c r="N417" s="26"/>
      <c r="O417" s="29">
        <f>IFERROR(('Q2 Setup'!$D$17-'Q2 Setup'!$E$17+SUMIFS($N$4:$N416,$C$4:$C416,'Q2 Setup'!$C$17)-SUMIFS($N$4:$N416,$C$4:$C416,'Q2 Setup'!$C$17,$B$4:$B416,"&lt;"&amp;$B417))/IFERROR(NETWORKDAYS($B417,'Q2 Setup'!$G$4),1),0)</f>
        <v>0</v>
      </c>
      <c r="P417" s="38" t="str">
        <f t="shared" si="191"/>
        <v/>
      </c>
    </row>
    <row r="418" spans="2:17" ht="18.75" customHeight="1" x14ac:dyDescent="0.2">
      <c r="B418" s="31">
        <v>46247</v>
      </c>
      <c r="C418" s="39">
        <f>'Q2 Setup'!$C$18</f>
        <v>0</v>
      </c>
      <c r="D418" s="33"/>
      <c r="E418" s="25"/>
      <c r="F418" s="40">
        <f t="shared" si="186"/>
        <v>0</v>
      </c>
      <c r="G418" s="40" t="str">
        <f t="shared" si="187"/>
        <v/>
      </c>
      <c r="H418" s="41" t="str">
        <f t="shared" si="188"/>
        <v/>
      </c>
      <c r="I418" s="36"/>
      <c r="J418" s="42">
        <f t="shared" si="189"/>
        <v>0</v>
      </c>
      <c r="K418" s="41" t="str">
        <f t="shared" si="190"/>
        <v/>
      </c>
      <c r="L418" s="25"/>
      <c r="M418" s="25"/>
      <c r="N418" s="26"/>
      <c r="O418" s="29">
        <f>IFERROR(('Q2 Setup'!$D$18-'Q2 Setup'!$E$18+SUMIFS($N$4:$N417,$C$4:$C417,'Q2 Setup'!$C$18)-SUMIFS($N$4:$N417,$C$4:$C417,'Q2 Setup'!$C$18,$B$4:$B417,"&lt;"&amp;$B418))/IFERROR(NETWORKDAYS($B418,'Q2 Setup'!$G$4),1),0)</f>
        <v>0</v>
      </c>
      <c r="P418" s="43" t="str">
        <f t="shared" si="191"/>
        <v/>
      </c>
    </row>
    <row r="419" spans="2:17" ht="4.5" customHeight="1" x14ac:dyDescent="0.2"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</row>
    <row r="420" spans="2:17" ht="18.75" customHeight="1" x14ac:dyDescent="0.2">
      <c r="B420" s="31">
        <v>46248</v>
      </c>
      <c r="C420" s="32" t="str">
        <f>'Q2 Setup'!$C$7</f>
        <v>Rep 1</v>
      </c>
      <c r="D420" s="33"/>
      <c r="E420" s="25"/>
      <c r="F420" s="34">
        <f t="shared" ref="F420:F431" si="192">IFERROR(D420*7.5,"")</f>
        <v>0</v>
      </c>
      <c r="G420" s="34" t="str">
        <f t="shared" ref="G420:G431" si="193">IFERROR(E420/D420,"")</f>
        <v/>
      </c>
      <c r="H420" s="35" t="str">
        <f t="shared" ref="H420:H431" si="194">IFERROR(E420/F420,"")</f>
        <v/>
      </c>
      <c r="I420" s="36"/>
      <c r="J420" s="37">
        <f t="shared" ref="J420:J431" si="195">IFERROR(D420*0.375/24,"")</f>
        <v>0</v>
      </c>
      <c r="K420" s="35" t="str">
        <f t="shared" ref="K420:K431" si="196">IFERROR(I420/J420,"")</f>
        <v/>
      </c>
      <c r="L420" s="25"/>
      <c r="M420" s="25"/>
      <c r="N420" s="26"/>
      <c r="O420" s="29">
        <f>IFERROR(('Q2 Setup'!$D$7-'Q2 Setup'!$E$7+SUMIFS($N$4:$N419,$C$4:$C419,'Q2 Setup'!$C$7)-SUMIFS($N$4:$N419,$C$4:$C419,'Q2 Setup'!$C$7,$B$4:$B419,"&lt;"&amp;$B420))/IFERROR(NETWORKDAYS($B420,'Q2 Setup'!$G$4),1),0)</f>
        <v>0</v>
      </c>
      <c r="P420" s="38" t="str">
        <f t="shared" ref="P420:P431" si="197">IFERROR(N420/O420,"")</f>
        <v/>
      </c>
    </row>
    <row r="421" spans="2:17" ht="18.75" customHeight="1" x14ac:dyDescent="0.2">
      <c r="B421" s="31">
        <v>46248</v>
      </c>
      <c r="C421" s="39" t="str">
        <f>'Q2 Setup'!$C$8</f>
        <v>Rep 2</v>
      </c>
      <c r="D421" s="33"/>
      <c r="E421" s="25"/>
      <c r="F421" s="40">
        <f t="shared" si="192"/>
        <v>0</v>
      </c>
      <c r="G421" s="40" t="str">
        <f t="shared" si="193"/>
        <v/>
      </c>
      <c r="H421" s="41" t="str">
        <f t="shared" si="194"/>
        <v/>
      </c>
      <c r="I421" s="36"/>
      <c r="J421" s="42">
        <f t="shared" si="195"/>
        <v>0</v>
      </c>
      <c r="K421" s="41" t="str">
        <f t="shared" si="196"/>
        <v/>
      </c>
      <c r="L421" s="25"/>
      <c r="M421" s="25"/>
      <c r="N421" s="26"/>
      <c r="O421" s="29">
        <f>IFERROR(('Q2 Setup'!$D$8-'Q2 Setup'!$E$8+SUMIFS($N$4:$N420,$C$4:$C420,'Q2 Setup'!$C$8)-SUMIFS($N$4:$N420,$C$4:$C420,'Q2 Setup'!$C$8,$B$4:$B420,"&lt;"&amp;$B421))/IFERROR(NETWORKDAYS($B421,'Q2 Setup'!$G$4),1),0)</f>
        <v>0</v>
      </c>
      <c r="P421" s="43" t="str">
        <f t="shared" si="197"/>
        <v/>
      </c>
    </row>
    <row r="422" spans="2:17" ht="18.75" customHeight="1" x14ac:dyDescent="0.2">
      <c r="B422" s="31">
        <v>46248</v>
      </c>
      <c r="C422" s="32" t="str">
        <f>'Q2 Setup'!$C$9</f>
        <v>Rep 3</v>
      </c>
      <c r="D422" s="33"/>
      <c r="E422" s="25"/>
      <c r="F422" s="34">
        <f t="shared" si="192"/>
        <v>0</v>
      </c>
      <c r="G422" s="34" t="str">
        <f t="shared" si="193"/>
        <v/>
      </c>
      <c r="H422" s="35" t="str">
        <f t="shared" si="194"/>
        <v/>
      </c>
      <c r="I422" s="36"/>
      <c r="J422" s="37">
        <f t="shared" si="195"/>
        <v>0</v>
      </c>
      <c r="K422" s="35" t="str">
        <f t="shared" si="196"/>
        <v/>
      </c>
      <c r="L422" s="25"/>
      <c r="M422" s="25"/>
      <c r="N422" s="26"/>
      <c r="O422" s="29">
        <f>IFERROR(('Q2 Setup'!$D$9-'Q2 Setup'!$E$9+SUMIFS($N$4:$N421,$C$4:$C421,'Q2 Setup'!$C$9)-SUMIFS($N$4:$N421,$C$4:$C421,'Q2 Setup'!$C$9,$B$4:$B421,"&lt;"&amp;$B422))/IFERROR(NETWORKDAYS($B422,'Q2 Setup'!$G$4),1),0)</f>
        <v>0</v>
      </c>
      <c r="P422" s="38" t="str">
        <f t="shared" si="197"/>
        <v/>
      </c>
    </row>
    <row r="423" spans="2:17" ht="18.75" customHeight="1" x14ac:dyDescent="0.2">
      <c r="B423" s="31">
        <v>46248</v>
      </c>
      <c r="C423" s="39" t="str">
        <f>'Q2 Setup'!$C$10</f>
        <v>Rep 4</v>
      </c>
      <c r="D423" s="33"/>
      <c r="E423" s="25"/>
      <c r="F423" s="40">
        <f t="shared" si="192"/>
        <v>0</v>
      </c>
      <c r="G423" s="40" t="str">
        <f t="shared" si="193"/>
        <v/>
      </c>
      <c r="H423" s="41" t="str">
        <f t="shared" si="194"/>
        <v/>
      </c>
      <c r="I423" s="36"/>
      <c r="J423" s="42">
        <f t="shared" si="195"/>
        <v>0</v>
      </c>
      <c r="K423" s="41" t="str">
        <f t="shared" si="196"/>
        <v/>
      </c>
      <c r="L423" s="25"/>
      <c r="M423" s="25"/>
      <c r="N423" s="26"/>
      <c r="O423" s="29">
        <f>IFERROR(('Q2 Setup'!$D$10-'Q2 Setup'!$E$10+SUMIFS($N$4:$N422,$C$4:$C422,'Q2 Setup'!$C$10)-SUMIFS($N$4:$N422,$C$4:$C422,'Q2 Setup'!$C$10,$B$4:$B422,"&lt;"&amp;$B423))/IFERROR(NETWORKDAYS($B423,'Q2 Setup'!$G$4),1),0)</f>
        <v>0</v>
      </c>
      <c r="P423" s="43" t="str">
        <f t="shared" si="197"/>
        <v/>
      </c>
    </row>
    <row r="424" spans="2:17" ht="18.75" customHeight="1" x14ac:dyDescent="0.2">
      <c r="B424" s="31">
        <v>46248</v>
      </c>
      <c r="C424" s="32" t="str">
        <f>'Q2 Setup'!$C$11</f>
        <v>Rep 5</v>
      </c>
      <c r="D424" s="33"/>
      <c r="E424" s="25"/>
      <c r="F424" s="34">
        <f t="shared" si="192"/>
        <v>0</v>
      </c>
      <c r="G424" s="34" t="str">
        <f t="shared" si="193"/>
        <v/>
      </c>
      <c r="H424" s="35" t="str">
        <f t="shared" si="194"/>
        <v/>
      </c>
      <c r="I424" s="36"/>
      <c r="J424" s="37">
        <f t="shared" si="195"/>
        <v>0</v>
      </c>
      <c r="K424" s="35" t="str">
        <f t="shared" si="196"/>
        <v/>
      </c>
      <c r="L424" s="25"/>
      <c r="M424" s="25"/>
      <c r="N424" s="26"/>
      <c r="O424" s="29">
        <f>IFERROR(('Q2 Setup'!$D$11-'Q2 Setup'!$E$11+SUMIFS($N$4:$N423,$C$4:$C423,'Q2 Setup'!$C$11)-SUMIFS($N$4:$N423,$C$4:$C423,'Q2 Setup'!$C$11,$B$4:$B423,"&lt;"&amp;$B424))/IFERROR(NETWORKDAYS($B424,'Q2 Setup'!$G$4),1),0)</f>
        <v>0</v>
      </c>
      <c r="P424" s="38" t="str">
        <f t="shared" si="197"/>
        <v/>
      </c>
    </row>
    <row r="425" spans="2:17" ht="18.75" customHeight="1" x14ac:dyDescent="0.2">
      <c r="B425" s="31">
        <v>46248</v>
      </c>
      <c r="C425" s="39" t="str">
        <f>'Q2 Setup'!$C$12</f>
        <v>Rep 6</v>
      </c>
      <c r="D425" s="33"/>
      <c r="E425" s="25"/>
      <c r="F425" s="40">
        <f t="shared" si="192"/>
        <v>0</v>
      </c>
      <c r="G425" s="40" t="str">
        <f t="shared" si="193"/>
        <v/>
      </c>
      <c r="H425" s="41" t="str">
        <f t="shared" si="194"/>
        <v/>
      </c>
      <c r="I425" s="36"/>
      <c r="J425" s="42">
        <f t="shared" si="195"/>
        <v>0</v>
      </c>
      <c r="K425" s="41" t="str">
        <f t="shared" si="196"/>
        <v/>
      </c>
      <c r="L425" s="25"/>
      <c r="M425" s="25"/>
      <c r="N425" s="26"/>
      <c r="O425" s="29">
        <f>IFERROR(('Q2 Setup'!$D$12-'Q2 Setup'!$E$12+SUMIFS($N$4:$N424,$C$4:$C424,'Q2 Setup'!$C$12)-SUMIFS($N$4:$N424,$C$4:$C424,'Q2 Setup'!$C$12,$B$4:$B424,"&lt;"&amp;$B425))/IFERROR(NETWORKDAYS($B425,'Q2 Setup'!$G$4),1),0)</f>
        <v>0</v>
      </c>
      <c r="P425" s="43" t="str">
        <f t="shared" si="197"/>
        <v/>
      </c>
    </row>
    <row r="426" spans="2:17" ht="18.75" customHeight="1" x14ac:dyDescent="0.2">
      <c r="B426" s="31">
        <v>46248</v>
      </c>
      <c r="C426" s="32" t="str">
        <f>'Q2 Setup'!$C$13</f>
        <v>Rep 7</v>
      </c>
      <c r="D426" s="33"/>
      <c r="E426" s="25"/>
      <c r="F426" s="34">
        <f t="shared" si="192"/>
        <v>0</v>
      </c>
      <c r="G426" s="34" t="str">
        <f t="shared" si="193"/>
        <v/>
      </c>
      <c r="H426" s="35" t="str">
        <f t="shared" si="194"/>
        <v/>
      </c>
      <c r="I426" s="36"/>
      <c r="J426" s="37">
        <f t="shared" si="195"/>
        <v>0</v>
      </c>
      <c r="K426" s="35" t="str">
        <f t="shared" si="196"/>
        <v/>
      </c>
      <c r="L426" s="25"/>
      <c r="M426" s="25"/>
      <c r="N426" s="26"/>
      <c r="O426" s="29">
        <f>IFERROR(('Q2 Setup'!$D$13-'Q2 Setup'!$E$13+SUMIFS($N$4:$N425,$C$4:$C425,'Q2 Setup'!$C$13)-SUMIFS($N$4:$N425,$C$4:$C425,'Q2 Setup'!$C$13,$B$4:$B425,"&lt;"&amp;$B426))/IFERROR(NETWORKDAYS($B426,'Q2 Setup'!$G$4),1),0)</f>
        <v>0</v>
      </c>
      <c r="P426" s="38" t="str">
        <f t="shared" si="197"/>
        <v/>
      </c>
    </row>
    <row r="427" spans="2:17" ht="18.75" customHeight="1" x14ac:dyDescent="0.2">
      <c r="B427" s="31">
        <v>46248</v>
      </c>
      <c r="C427" s="39" t="str">
        <f>'Q2 Setup'!$C$14</f>
        <v>Rep 8</v>
      </c>
      <c r="D427" s="33"/>
      <c r="E427" s="25"/>
      <c r="F427" s="40">
        <f t="shared" si="192"/>
        <v>0</v>
      </c>
      <c r="G427" s="40" t="str">
        <f t="shared" si="193"/>
        <v/>
      </c>
      <c r="H427" s="41" t="str">
        <f t="shared" si="194"/>
        <v/>
      </c>
      <c r="I427" s="36"/>
      <c r="J427" s="42">
        <f t="shared" si="195"/>
        <v>0</v>
      </c>
      <c r="K427" s="41" t="str">
        <f t="shared" si="196"/>
        <v/>
      </c>
      <c r="L427" s="25"/>
      <c r="M427" s="25"/>
      <c r="N427" s="26"/>
      <c r="O427" s="29">
        <f>IFERROR(('Q2 Setup'!$D$14-'Q2 Setup'!$E$14+SUMIFS($N$4:$N426,$C$4:$C426,'Q2 Setup'!$C$14)-SUMIFS($N$4:$N426,$C$4:$C426,'Q2 Setup'!$C$14,$B$4:$B426,"&lt;"&amp;$B427))/IFERROR(NETWORKDAYS($B427,'Q2 Setup'!$G$4),1),0)</f>
        <v>0</v>
      </c>
      <c r="P427" s="43" t="str">
        <f t="shared" si="197"/>
        <v/>
      </c>
    </row>
    <row r="428" spans="2:17" ht="18.75" customHeight="1" x14ac:dyDescent="0.2">
      <c r="B428" s="31">
        <v>46248</v>
      </c>
      <c r="C428" s="32" t="str">
        <f>'Q2 Setup'!$C$15</f>
        <v>Rep 9</v>
      </c>
      <c r="D428" s="33"/>
      <c r="E428" s="25"/>
      <c r="F428" s="34">
        <f t="shared" si="192"/>
        <v>0</v>
      </c>
      <c r="G428" s="34" t="str">
        <f t="shared" si="193"/>
        <v/>
      </c>
      <c r="H428" s="35" t="str">
        <f t="shared" si="194"/>
        <v/>
      </c>
      <c r="I428" s="36"/>
      <c r="J428" s="37">
        <f t="shared" si="195"/>
        <v>0</v>
      </c>
      <c r="K428" s="35" t="str">
        <f t="shared" si="196"/>
        <v/>
      </c>
      <c r="L428" s="25"/>
      <c r="M428" s="25"/>
      <c r="N428" s="26"/>
      <c r="O428" s="29">
        <f>IFERROR(('Q2 Setup'!$D$15-'Q2 Setup'!$E$15+SUMIFS($N$4:$N427,$C$4:$C427,'Q2 Setup'!$C$15)-SUMIFS($N$4:$N427,$C$4:$C427,'Q2 Setup'!$C$15,$B$4:$B427,"&lt;"&amp;$B428))/IFERROR(NETWORKDAYS($B428,'Q2 Setup'!$G$4),1),0)</f>
        <v>0</v>
      </c>
      <c r="P428" s="38" t="str">
        <f t="shared" si="197"/>
        <v/>
      </c>
    </row>
    <row r="429" spans="2:17" ht="18.75" customHeight="1" x14ac:dyDescent="0.2">
      <c r="B429" s="31">
        <v>46248</v>
      </c>
      <c r="C429" s="39" t="str">
        <f>'Q2 Setup'!$C$16</f>
        <v>Rep 10</v>
      </c>
      <c r="D429" s="33"/>
      <c r="E429" s="25"/>
      <c r="F429" s="40">
        <f t="shared" si="192"/>
        <v>0</v>
      </c>
      <c r="G429" s="40" t="str">
        <f t="shared" si="193"/>
        <v/>
      </c>
      <c r="H429" s="41" t="str">
        <f t="shared" si="194"/>
        <v/>
      </c>
      <c r="I429" s="36"/>
      <c r="J429" s="42">
        <f t="shared" si="195"/>
        <v>0</v>
      </c>
      <c r="K429" s="41" t="str">
        <f t="shared" si="196"/>
        <v/>
      </c>
      <c r="L429" s="25"/>
      <c r="M429" s="25"/>
      <c r="N429" s="26"/>
      <c r="O429" s="29">
        <f>IFERROR(('Q2 Setup'!$D$16-'Q2 Setup'!$E$16+SUMIFS($N$4:$N428,$C$4:$C428,'Q2 Setup'!$C$16)-SUMIFS($N$4:$N428,$C$4:$C428,'Q2 Setup'!$C$16,$B$4:$B428,"&lt;"&amp;$B429))/IFERROR(NETWORKDAYS($B429,'Q2 Setup'!$G$4),1),0)</f>
        <v>0</v>
      </c>
      <c r="P429" s="43" t="str">
        <f t="shared" si="197"/>
        <v/>
      </c>
    </row>
    <row r="430" spans="2:17" ht="18.75" customHeight="1" x14ac:dyDescent="0.2">
      <c r="B430" s="31">
        <v>46248</v>
      </c>
      <c r="C430" s="32">
        <f>'Q2 Setup'!$C$17</f>
        <v>0</v>
      </c>
      <c r="D430" s="33"/>
      <c r="E430" s="25"/>
      <c r="F430" s="34">
        <f t="shared" si="192"/>
        <v>0</v>
      </c>
      <c r="G430" s="34" t="str">
        <f t="shared" si="193"/>
        <v/>
      </c>
      <c r="H430" s="35" t="str">
        <f t="shared" si="194"/>
        <v/>
      </c>
      <c r="I430" s="36"/>
      <c r="J430" s="37">
        <f t="shared" si="195"/>
        <v>0</v>
      </c>
      <c r="K430" s="35" t="str">
        <f t="shared" si="196"/>
        <v/>
      </c>
      <c r="L430" s="25"/>
      <c r="M430" s="25"/>
      <c r="N430" s="26"/>
      <c r="O430" s="29">
        <f>IFERROR(('Q2 Setup'!$D$17-'Q2 Setup'!$E$17+SUMIFS($N$4:$N429,$C$4:$C429,'Q2 Setup'!$C$17)-SUMIFS($N$4:$N429,$C$4:$C429,'Q2 Setup'!$C$17,$B$4:$B429,"&lt;"&amp;$B430))/IFERROR(NETWORKDAYS($B430,'Q2 Setup'!$G$4),1),0)</f>
        <v>0</v>
      </c>
      <c r="P430" s="38" t="str">
        <f t="shared" si="197"/>
        <v/>
      </c>
    </row>
    <row r="431" spans="2:17" ht="18.75" customHeight="1" x14ac:dyDescent="0.2">
      <c r="B431" s="31">
        <v>46248</v>
      </c>
      <c r="C431" s="39">
        <f>'Q2 Setup'!$C$18</f>
        <v>0</v>
      </c>
      <c r="D431" s="33"/>
      <c r="E431" s="25"/>
      <c r="F431" s="40">
        <f t="shared" si="192"/>
        <v>0</v>
      </c>
      <c r="G431" s="40" t="str">
        <f t="shared" si="193"/>
        <v/>
      </c>
      <c r="H431" s="41" t="str">
        <f t="shared" si="194"/>
        <v/>
      </c>
      <c r="I431" s="36"/>
      <c r="J431" s="42">
        <f t="shared" si="195"/>
        <v>0</v>
      </c>
      <c r="K431" s="41" t="str">
        <f t="shared" si="196"/>
        <v/>
      </c>
      <c r="L431" s="25"/>
      <c r="M431" s="25"/>
      <c r="N431" s="26"/>
      <c r="O431" s="29">
        <f>IFERROR(('Q2 Setup'!$D$18-'Q2 Setup'!$E$18+SUMIFS($N$4:$N430,$C$4:$C430,'Q2 Setup'!$C$18)-SUMIFS($N$4:$N430,$C$4:$C430,'Q2 Setup'!$C$18,$B$4:$B430,"&lt;"&amp;$B431))/IFERROR(NETWORKDAYS($B431,'Q2 Setup'!$G$4),1),0)</f>
        <v>0</v>
      </c>
      <c r="P431" s="43" t="str">
        <f t="shared" si="197"/>
        <v/>
      </c>
    </row>
    <row r="432" spans="2:17" ht="4.5" customHeight="1" x14ac:dyDescent="0.2"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</row>
    <row r="433" spans="2:17" ht="18.75" customHeight="1" x14ac:dyDescent="0.2">
      <c r="B433" s="31">
        <v>46251</v>
      </c>
      <c r="C433" s="32" t="str">
        <f>'Q2 Setup'!$C$7</f>
        <v>Rep 1</v>
      </c>
      <c r="D433" s="33"/>
      <c r="E433" s="25"/>
      <c r="F433" s="34">
        <f t="shared" ref="F433:F444" si="198">IFERROR(D433*7.5,"")</f>
        <v>0</v>
      </c>
      <c r="G433" s="34" t="str">
        <f t="shared" ref="G433:G444" si="199">IFERROR(E433/D433,"")</f>
        <v/>
      </c>
      <c r="H433" s="35" t="str">
        <f t="shared" ref="H433:H444" si="200">IFERROR(E433/F433,"")</f>
        <v/>
      </c>
      <c r="I433" s="36"/>
      <c r="J433" s="37">
        <f t="shared" ref="J433:J444" si="201">IFERROR(D433*0.375/24,"")</f>
        <v>0</v>
      </c>
      <c r="K433" s="35" t="str">
        <f t="shared" ref="K433:K444" si="202">IFERROR(I433/J433,"")</f>
        <v/>
      </c>
      <c r="L433" s="25"/>
      <c r="M433" s="25"/>
      <c r="N433" s="26"/>
      <c r="O433" s="29">
        <f>IFERROR(('Q2 Setup'!$D$7-'Q2 Setup'!$E$7+SUMIFS($N$4:$N432,$C$4:$C432,'Q2 Setup'!$C$7)-SUMIFS($N$4:$N432,$C$4:$C432,'Q2 Setup'!$C$7,$B$4:$B432,"&lt;"&amp;$B433))/IFERROR(NETWORKDAYS($B433,'Q2 Setup'!$G$4),1),0)</f>
        <v>0</v>
      </c>
      <c r="P433" s="38" t="str">
        <f t="shared" ref="P433:P444" si="203">IFERROR(N433/O433,"")</f>
        <v/>
      </c>
    </row>
    <row r="434" spans="2:17" ht="18.75" customHeight="1" x14ac:dyDescent="0.2">
      <c r="B434" s="31">
        <v>46251</v>
      </c>
      <c r="C434" s="39" t="str">
        <f>'Q2 Setup'!$C$8</f>
        <v>Rep 2</v>
      </c>
      <c r="D434" s="33"/>
      <c r="E434" s="25"/>
      <c r="F434" s="40">
        <f t="shared" si="198"/>
        <v>0</v>
      </c>
      <c r="G434" s="40" t="str">
        <f t="shared" si="199"/>
        <v/>
      </c>
      <c r="H434" s="41" t="str">
        <f t="shared" si="200"/>
        <v/>
      </c>
      <c r="I434" s="36"/>
      <c r="J434" s="42">
        <f t="shared" si="201"/>
        <v>0</v>
      </c>
      <c r="K434" s="41" t="str">
        <f t="shared" si="202"/>
        <v/>
      </c>
      <c r="L434" s="25"/>
      <c r="M434" s="25"/>
      <c r="N434" s="26"/>
      <c r="O434" s="29">
        <f>IFERROR(('Q2 Setup'!$D$8-'Q2 Setup'!$E$8+SUMIFS($N$4:$N433,$C$4:$C433,'Q2 Setup'!$C$8)-SUMIFS($N$4:$N433,$C$4:$C433,'Q2 Setup'!$C$8,$B$4:$B433,"&lt;"&amp;$B434))/IFERROR(NETWORKDAYS($B434,'Q2 Setup'!$G$4),1),0)</f>
        <v>0</v>
      </c>
      <c r="P434" s="43" t="str">
        <f t="shared" si="203"/>
        <v/>
      </c>
    </row>
    <row r="435" spans="2:17" ht="18.75" customHeight="1" x14ac:dyDescent="0.2">
      <c r="B435" s="31">
        <v>46251</v>
      </c>
      <c r="C435" s="32" t="str">
        <f>'Q2 Setup'!$C$9</f>
        <v>Rep 3</v>
      </c>
      <c r="D435" s="33"/>
      <c r="E435" s="25"/>
      <c r="F435" s="34">
        <f t="shared" si="198"/>
        <v>0</v>
      </c>
      <c r="G435" s="34" t="str">
        <f t="shared" si="199"/>
        <v/>
      </c>
      <c r="H435" s="35" t="str">
        <f t="shared" si="200"/>
        <v/>
      </c>
      <c r="I435" s="36"/>
      <c r="J435" s="37">
        <f t="shared" si="201"/>
        <v>0</v>
      </c>
      <c r="K435" s="35" t="str">
        <f t="shared" si="202"/>
        <v/>
      </c>
      <c r="L435" s="25"/>
      <c r="M435" s="25"/>
      <c r="N435" s="26"/>
      <c r="O435" s="29">
        <f>IFERROR(('Q2 Setup'!$D$9-'Q2 Setup'!$E$9+SUMIFS($N$4:$N434,$C$4:$C434,'Q2 Setup'!$C$9)-SUMIFS($N$4:$N434,$C$4:$C434,'Q2 Setup'!$C$9,$B$4:$B434,"&lt;"&amp;$B435))/IFERROR(NETWORKDAYS($B435,'Q2 Setup'!$G$4),1),0)</f>
        <v>0</v>
      </c>
      <c r="P435" s="38" t="str">
        <f t="shared" si="203"/>
        <v/>
      </c>
    </row>
    <row r="436" spans="2:17" ht="18.75" customHeight="1" x14ac:dyDescent="0.2">
      <c r="B436" s="31">
        <v>46251</v>
      </c>
      <c r="C436" s="39" t="str">
        <f>'Q2 Setup'!$C$10</f>
        <v>Rep 4</v>
      </c>
      <c r="D436" s="33"/>
      <c r="E436" s="25"/>
      <c r="F436" s="40">
        <f t="shared" si="198"/>
        <v>0</v>
      </c>
      <c r="G436" s="40" t="str">
        <f t="shared" si="199"/>
        <v/>
      </c>
      <c r="H436" s="41" t="str">
        <f t="shared" si="200"/>
        <v/>
      </c>
      <c r="I436" s="36"/>
      <c r="J436" s="42">
        <f t="shared" si="201"/>
        <v>0</v>
      </c>
      <c r="K436" s="41" t="str">
        <f t="shared" si="202"/>
        <v/>
      </c>
      <c r="L436" s="25"/>
      <c r="M436" s="25"/>
      <c r="N436" s="26"/>
      <c r="O436" s="29">
        <f>IFERROR(('Q2 Setup'!$D$10-'Q2 Setup'!$E$10+SUMIFS($N$4:$N435,$C$4:$C435,'Q2 Setup'!$C$10)-SUMIFS($N$4:$N435,$C$4:$C435,'Q2 Setup'!$C$10,$B$4:$B435,"&lt;"&amp;$B436))/IFERROR(NETWORKDAYS($B436,'Q2 Setup'!$G$4),1),0)</f>
        <v>0</v>
      </c>
      <c r="P436" s="43" t="str">
        <f t="shared" si="203"/>
        <v/>
      </c>
    </row>
    <row r="437" spans="2:17" ht="18.75" customHeight="1" x14ac:dyDescent="0.2">
      <c r="B437" s="31">
        <v>46251</v>
      </c>
      <c r="C437" s="32" t="str">
        <f>'Q2 Setup'!$C$11</f>
        <v>Rep 5</v>
      </c>
      <c r="D437" s="33"/>
      <c r="E437" s="25"/>
      <c r="F437" s="34">
        <f t="shared" si="198"/>
        <v>0</v>
      </c>
      <c r="G437" s="34" t="str">
        <f t="shared" si="199"/>
        <v/>
      </c>
      <c r="H437" s="35" t="str">
        <f t="shared" si="200"/>
        <v/>
      </c>
      <c r="I437" s="36"/>
      <c r="J437" s="37">
        <f t="shared" si="201"/>
        <v>0</v>
      </c>
      <c r="K437" s="35" t="str">
        <f t="shared" si="202"/>
        <v/>
      </c>
      <c r="L437" s="25"/>
      <c r="M437" s="25"/>
      <c r="N437" s="26"/>
      <c r="O437" s="29">
        <f>IFERROR(('Q2 Setup'!$D$11-'Q2 Setup'!$E$11+SUMIFS($N$4:$N436,$C$4:$C436,'Q2 Setup'!$C$11)-SUMIFS($N$4:$N436,$C$4:$C436,'Q2 Setup'!$C$11,$B$4:$B436,"&lt;"&amp;$B437))/IFERROR(NETWORKDAYS($B437,'Q2 Setup'!$G$4),1),0)</f>
        <v>0</v>
      </c>
      <c r="P437" s="38" t="str">
        <f t="shared" si="203"/>
        <v/>
      </c>
    </row>
    <row r="438" spans="2:17" ht="18.75" customHeight="1" x14ac:dyDescent="0.2">
      <c r="B438" s="31">
        <v>46251</v>
      </c>
      <c r="C438" s="39" t="str">
        <f>'Q2 Setup'!$C$12</f>
        <v>Rep 6</v>
      </c>
      <c r="D438" s="33"/>
      <c r="E438" s="25"/>
      <c r="F438" s="40">
        <f t="shared" si="198"/>
        <v>0</v>
      </c>
      <c r="G438" s="40" t="str">
        <f t="shared" si="199"/>
        <v/>
      </c>
      <c r="H438" s="41" t="str">
        <f t="shared" si="200"/>
        <v/>
      </c>
      <c r="I438" s="36"/>
      <c r="J438" s="42">
        <f t="shared" si="201"/>
        <v>0</v>
      </c>
      <c r="K438" s="41" t="str">
        <f t="shared" si="202"/>
        <v/>
      </c>
      <c r="L438" s="25"/>
      <c r="M438" s="25"/>
      <c r="N438" s="26"/>
      <c r="O438" s="29">
        <f>IFERROR(('Q2 Setup'!$D$12-'Q2 Setup'!$E$12+SUMIFS($N$4:$N437,$C$4:$C437,'Q2 Setup'!$C$12)-SUMIFS($N$4:$N437,$C$4:$C437,'Q2 Setup'!$C$12,$B$4:$B437,"&lt;"&amp;$B438))/IFERROR(NETWORKDAYS($B438,'Q2 Setup'!$G$4),1),0)</f>
        <v>0</v>
      </c>
      <c r="P438" s="43" t="str">
        <f t="shared" si="203"/>
        <v/>
      </c>
    </row>
    <row r="439" spans="2:17" ht="18.75" customHeight="1" x14ac:dyDescent="0.2">
      <c r="B439" s="31">
        <v>46251</v>
      </c>
      <c r="C439" s="32" t="str">
        <f>'Q2 Setup'!$C$13</f>
        <v>Rep 7</v>
      </c>
      <c r="D439" s="33"/>
      <c r="E439" s="25"/>
      <c r="F439" s="34">
        <f t="shared" si="198"/>
        <v>0</v>
      </c>
      <c r="G439" s="34" t="str">
        <f t="shared" si="199"/>
        <v/>
      </c>
      <c r="H439" s="35" t="str">
        <f t="shared" si="200"/>
        <v/>
      </c>
      <c r="I439" s="36"/>
      <c r="J439" s="37">
        <f t="shared" si="201"/>
        <v>0</v>
      </c>
      <c r="K439" s="35" t="str">
        <f t="shared" si="202"/>
        <v/>
      </c>
      <c r="L439" s="25"/>
      <c r="M439" s="25"/>
      <c r="N439" s="26"/>
      <c r="O439" s="29">
        <f>IFERROR(('Q2 Setup'!$D$13-'Q2 Setup'!$E$13+SUMIFS($N$4:$N438,$C$4:$C438,'Q2 Setup'!$C$13)-SUMIFS($N$4:$N438,$C$4:$C438,'Q2 Setup'!$C$13,$B$4:$B438,"&lt;"&amp;$B439))/IFERROR(NETWORKDAYS($B439,'Q2 Setup'!$G$4),1),0)</f>
        <v>0</v>
      </c>
      <c r="P439" s="38" t="str">
        <f t="shared" si="203"/>
        <v/>
      </c>
    </row>
    <row r="440" spans="2:17" ht="18.75" customHeight="1" x14ac:dyDescent="0.2">
      <c r="B440" s="31">
        <v>46251</v>
      </c>
      <c r="C440" s="39" t="str">
        <f>'Q2 Setup'!$C$14</f>
        <v>Rep 8</v>
      </c>
      <c r="D440" s="33"/>
      <c r="E440" s="25"/>
      <c r="F440" s="40">
        <f t="shared" si="198"/>
        <v>0</v>
      </c>
      <c r="G440" s="40" t="str">
        <f t="shared" si="199"/>
        <v/>
      </c>
      <c r="H440" s="41" t="str">
        <f t="shared" si="200"/>
        <v/>
      </c>
      <c r="I440" s="36"/>
      <c r="J440" s="42">
        <f t="shared" si="201"/>
        <v>0</v>
      </c>
      <c r="K440" s="41" t="str">
        <f t="shared" si="202"/>
        <v/>
      </c>
      <c r="L440" s="25"/>
      <c r="M440" s="25"/>
      <c r="N440" s="26"/>
      <c r="O440" s="29">
        <f>IFERROR(('Q2 Setup'!$D$14-'Q2 Setup'!$E$14+SUMIFS($N$4:$N439,$C$4:$C439,'Q2 Setup'!$C$14)-SUMIFS($N$4:$N439,$C$4:$C439,'Q2 Setup'!$C$14,$B$4:$B439,"&lt;"&amp;$B440))/IFERROR(NETWORKDAYS($B440,'Q2 Setup'!$G$4),1),0)</f>
        <v>0</v>
      </c>
      <c r="P440" s="43" t="str">
        <f t="shared" si="203"/>
        <v/>
      </c>
    </row>
    <row r="441" spans="2:17" ht="18.75" customHeight="1" x14ac:dyDescent="0.2">
      <c r="B441" s="31">
        <v>46251</v>
      </c>
      <c r="C441" s="32" t="str">
        <f>'Q2 Setup'!$C$15</f>
        <v>Rep 9</v>
      </c>
      <c r="D441" s="33"/>
      <c r="E441" s="25"/>
      <c r="F441" s="34">
        <f t="shared" si="198"/>
        <v>0</v>
      </c>
      <c r="G441" s="34" t="str">
        <f t="shared" si="199"/>
        <v/>
      </c>
      <c r="H441" s="35" t="str">
        <f t="shared" si="200"/>
        <v/>
      </c>
      <c r="I441" s="36"/>
      <c r="J441" s="37">
        <f t="shared" si="201"/>
        <v>0</v>
      </c>
      <c r="K441" s="35" t="str">
        <f t="shared" si="202"/>
        <v/>
      </c>
      <c r="L441" s="25"/>
      <c r="M441" s="25"/>
      <c r="N441" s="26"/>
      <c r="O441" s="29">
        <f>IFERROR(('Q2 Setup'!$D$15-'Q2 Setup'!$E$15+SUMIFS($N$4:$N440,$C$4:$C440,'Q2 Setup'!$C$15)-SUMIFS($N$4:$N440,$C$4:$C440,'Q2 Setup'!$C$15,$B$4:$B440,"&lt;"&amp;$B441))/IFERROR(NETWORKDAYS($B441,'Q2 Setup'!$G$4),1),0)</f>
        <v>0</v>
      </c>
      <c r="P441" s="38" t="str">
        <f t="shared" si="203"/>
        <v/>
      </c>
    </row>
    <row r="442" spans="2:17" ht="18.75" customHeight="1" x14ac:dyDescent="0.2">
      <c r="B442" s="31">
        <v>46251</v>
      </c>
      <c r="C442" s="39" t="str">
        <f>'Q2 Setup'!$C$16</f>
        <v>Rep 10</v>
      </c>
      <c r="D442" s="33"/>
      <c r="E442" s="25"/>
      <c r="F442" s="40">
        <f t="shared" si="198"/>
        <v>0</v>
      </c>
      <c r="G442" s="40" t="str">
        <f t="shared" si="199"/>
        <v/>
      </c>
      <c r="H442" s="41" t="str">
        <f t="shared" si="200"/>
        <v/>
      </c>
      <c r="I442" s="36"/>
      <c r="J442" s="42">
        <f t="shared" si="201"/>
        <v>0</v>
      </c>
      <c r="K442" s="41" t="str">
        <f t="shared" si="202"/>
        <v/>
      </c>
      <c r="L442" s="25"/>
      <c r="M442" s="25"/>
      <c r="N442" s="26"/>
      <c r="O442" s="29">
        <f>IFERROR(('Q2 Setup'!$D$16-'Q2 Setup'!$E$16+SUMIFS($N$4:$N441,$C$4:$C441,'Q2 Setup'!$C$16)-SUMIFS($N$4:$N441,$C$4:$C441,'Q2 Setup'!$C$16,$B$4:$B441,"&lt;"&amp;$B442))/IFERROR(NETWORKDAYS($B442,'Q2 Setup'!$G$4),1),0)</f>
        <v>0</v>
      </c>
      <c r="P442" s="43" t="str">
        <f t="shared" si="203"/>
        <v/>
      </c>
    </row>
    <row r="443" spans="2:17" ht="18.75" customHeight="1" x14ac:dyDescent="0.2">
      <c r="B443" s="31">
        <v>46251</v>
      </c>
      <c r="C443" s="32">
        <f>'Q2 Setup'!$C$17</f>
        <v>0</v>
      </c>
      <c r="D443" s="33"/>
      <c r="E443" s="25"/>
      <c r="F443" s="34">
        <f t="shared" si="198"/>
        <v>0</v>
      </c>
      <c r="G443" s="34" t="str">
        <f t="shared" si="199"/>
        <v/>
      </c>
      <c r="H443" s="35" t="str">
        <f t="shared" si="200"/>
        <v/>
      </c>
      <c r="I443" s="36"/>
      <c r="J443" s="37">
        <f t="shared" si="201"/>
        <v>0</v>
      </c>
      <c r="K443" s="35" t="str">
        <f t="shared" si="202"/>
        <v/>
      </c>
      <c r="L443" s="25"/>
      <c r="M443" s="25"/>
      <c r="N443" s="26"/>
      <c r="O443" s="29">
        <f>IFERROR(('Q2 Setup'!$D$17-'Q2 Setup'!$E$17+SUMIFS($N$4:$N442,$C$4:$C442,'Q2 Setup'!$C$17)-SUMIFS($N$4:$N442,$C$4:$C442,'Q2 Setup'!$C$17,$B$4:$B442,"&lt;"&amp;$B443))/IFERROR(NETWORKDAYS($B443,'Q2 Setup'!$G$4),1),0)</f>
        <v>0</v>
      </c>
      <c r="P443" s="38" t="str">
        <f t="shared" si="203"/>
        <v/>
      </c>
    </row>
    <row r="444" spans="2:17" ht="18.75" customHeight="1" x14ac:dyDescent="0.2">
      <c r="B444" s="31">
        <v>46251</v>
      </c>
      <c r="C444" s="39">
        <f>'Q2 Setup'!$C$18</f>
        <v>0</v>
      </c>
      <c r="D444" s="33"/>
      <c r="E444" s="25"/>
      <c r="F444" s="40">
        <f t="shared" si="198"/>
        <v>0</v>
      </c>
      <c r="G444" s="40" t="str">
        <f t="shared" si="199"/>
        <v/>
      </c>
      <c r="H444" s="41" t="str">
        <f t="shared" si="200"/>
        <v/>
      </c>
      <c r="I444" s="36"/>
      <c r="J444" s="42">
        <f t="shared" si="201"/>
        <v>0</v>
      </c>
      <c r="K444" s="41" t="str">
        <f t="shared" si="202"/>
        <v/>
      </c>
      <c r="L444" s="25"/>
      <c r="M444" s="25"/>
      <c r="N444" s="26"/>
      <c r="O444" s="29">
        <f>IFERROR(('Q2 Setup'!$D$18-'Q2 Setup'!$E$18+SUMIFS($N$4:$N443,$C$4:$C443,'Q2 Setup'!$C$18)-SUMIFS($N$4:$N443,$C$4:$C443,'Q2 Setup'!$C$18,$B$4:$B443,"&lt;"&amp;$B444))/IFERROR(NETWORKDAYS($B444,'Q2 Setup'!$G$4),1),0)</f>
        <v>0</v>
      </c>
      <c r="P444" s="43" t="str">
        <f t="shared" si="203"/>
        <v/>
      </c>
    </row>
    <row r="445" spans="2:17" ht="4.5" customHeight="1" x14ac:dyDescent="0.2"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</row>
    <row r="446" spans="2:17" ht="18.75" customHeight="1" x14ac:dyDescent="0.2">
      <c r="B446" s="31">
        <v>46252</v>
      </c>
      <c r="C446" s="32" t="str">
        <f>'Q2 Setup'!$C$7</f>
        <v>Rep 1</v>
      </c>
      <c r="D446" s="33"/>
      <c r="E446" s="25"/>
      <c r="F446" s="34">
        <f t="shared" ref="F446:F457" si="204">IFERROR(D446*7.5,"")</f>
        <v>0</v>
      </c>
      <c r="G446" s="34" t="str">
        <f t="shared" ref="G446:G457" si="205">IFERROR(E446/D446,"")</f>
        <v/>
      </c>
      <c r="H446" s="35" t="str">
        <f t="shared" ref="H446:H457" si="206">IFERROR(E446/F446,"")</f>
        <v/>
      </c>
      <c r="I446" s="36"/>
      <c r="J446" s="37">
        <f t="shared" ref="J446:J457" si="207">IFERROR(D446*0.375/24,"")</f>
        <v>0</v>
      </c>
      <c r="K446" s="35" t="str">
        <f t="shared" ref="K446:K457" si="208">IFERROR(I446/J446,"")</f>
        <v/>
      </c>
      <c r="L446" s="25"/>
      <c r="M446" s="25"/>
      <c r="N446" s="26"/>
      <c r="O446" s="29">
        <f>IFERROR(('Q2 Setup'!$D$7-'Q2 Setup'!$E$7+SUMIFS($N$4:$N445,$C$4:$C445,'Q2 Setup'!$C$7)-SUMIFS($N$4:$N445,$C$4:$C445,'Q2 Setup'!$C$7,$B$4:$B445,"&lt;"&amp;$B446))/IFERROR(NETWORKDAYS($B446,'Q2 Setup'!$G$4),1),0)</f>
        <v>0</v>
      </c>
      <c r="P446" s="38" t="str">
        <f t="shared" ref="P446:P457" si="209">IFERROR(N446/O446,"")</f>
        <v/>
      </c>
    </row>
    <row r="447" spans="2:17" ht="18.75" customHeight="1" x14ac:dyDescent="0.2">
      <c r="B447" s="31">
        <v>46252</v>
      </c>
      <c r="C447" s="39" t="str">
        <f>'Q2 Setup'!$C$8</f>
        <v>Rep 2</v>
      </c>
      <c r="D447" s="33"/>
      <c r="E447" s="25"/>
      <c r="F447" s="40">
        <f t="shared" si="204"/>
        <v>0</v>
      </c>
      <c r="G447" s="40" t="str">
        <f t="shared" si="205"/>
        <v/>
      </c>
      <c r="H447" s="41" t="str">
        <f t="shared" si="206"/>
        <v/>
      </c>
      <c r="I447" s="36"/>
      <c r="J447" s="42">
        <f t="shared" si="207"/>
        <v>0</v>
      </c>
      <c r="K447" s="41" t="str">
        <f t="shared" si="208"/>
        <v/>
      </c>
      <c r="L447" s="25"/>
      <c r="M447" s="25"/>
      <c r="N447" s="26"/>
      <c r="O447" s="29">
        <f>IFERROR(('Q2 Setup'!$D$8-'Q2 Setup'!$E$8+SUMIFS($N$4:$N446,$C$4:$C446,'Q2 Setup'!$C$8)-SUMIFS($N$4:$N446,$C$4:$C446,'Q2 Setup'!$C$8,$B$4:$B446,"&lt;"&amp;$B447))/IFERROR(NETWORKDAYS($B447,'Q2 Setup'!$G$4),1),0)</f>
        <v>0</v>
      </c>
      <c r="P447" s="43" t="str">
        <f t="shared" si="209"/>
        <v/>
      </c>
    </row>
    <row r="448" spans="2:17" ht="18.75" customHeight="1" x14ac:dyDescent="0.2">
      <c r="B448" s="31">
        <v>46252</v>
      </c>
      <c r="C448" s="32" t="str">
        <f>'Q2 Setup'!$C$9</f>
        <v>Rep 3</v>
      </c>
      <c r="D448" s="33"/>
      <c r="E448" s="25"/>
      <c r="F448" s="34">
        <f t="shared" si="204"/>
        <v>0</v>
      </c>
      <c r="G448" s="34" t="str">
        <f t="shared" si="205"/>
        <v/>
      </c>
      <c r="H448" s="35" t="str">
        <f t="shared" si="206"/>
        <v/>
      </c>
      <c r="I448" s="36"/>
      <c r="J448" s="37">
        <f t="shared" si="207"/>
        <v>0</v>
      </c>
      <c r="K448" s="35" t="str">
        <f t="shared" si="208"/>
        <v/>
      </c>
      <c r="L448" s="25"/>
      <c r="M448" s="25"/>
      <c r="N448" s="26"/>
      <c r="O448" s="29">
        <f>IFERROR(('Q2 Setup'!$D$9-'Q2 Setup'!$E$9+SUMIFS($N$4:$N447,$C$4:$C447,'Q2 Setup'!$C$9)-SUMIFS($N$4:$N447,$C$4:$C447,'Q2 Setup'!$C$9,$B$4:$B447,"&lt;"&amp;$B448))/IFERROR(NETWORKDAYS($B448,'Q2 Setup'!$G$4),1),0)</f>
        <v>0</v>
      </c>
      <c r="P448" s="38" t="str">
        <f t="shared" si="209"/>
        <v/>
      </c>
    </row>
    <row r="449" spans="2:17" ht="18.75" customHeight="1" x14ac:dyDescent="0.2">
      <c r="B449" s="31">
        <v>46252</v>
      </c>
      <c r="C449" s="39" t="str">
        <f>'Q2 Setup'!$C$10</f>
        <v>Rep 4</v>
      </c>
      <c r="D449" s="33"/>
      <c r="E449" s="25"/>
      <c r="F449" s="40">
        <f t="shared" si="204"/>
        <v>0</v>
      </c>
      <c r="G449" s="40" t="str">
        <f t="shared" si="205"/>
        <v/>
      </c>
      <c r="H449" s="41" t="str">
        <f t="shared" si="206"/>
        <v/>
      </c>
      <c r="I449" s="36"/>
      <c r="J449" s="42">
        <f t="shared" si="207"/>
        <v>0</v>
      </c>
      <c r="K449" s="41" t="str">
        <f t="shared" si="208"/>
        <v/>
      </c>
      <c r="L449" s="25"/>
      <c r="M449" s="25"/>
      <c r="N449" s="26"/>
      <c r="O449" s="29">
        <f>IFERROR(('Q2 Setup'!$D$10-'Q2 Setup'!$E$10+SUMIFS($N$4:$N448,$C$4:$C448,'Q2 Setup'!$C$10)-SUMIFS($N$4:$N448,$C$4:$C448,'Q2 Setup'!$C$10,$B$4:$B448,"&lt;"&amp;$B449))/IFERROR(NETWORKDAYS($B449,'Q2 Setup'!$G$4),1),0)</f>
        <v>0</v>
      </c>
      <c r="P449" s="43" t="str">
        <f t="shared" si="209"/>
        <v/>
      </c>
    </row>
    <row r="450" spans="2:17" ht="18.75" customHeight="1" x14ac:dyDescent="0.2">
      <c r="B450" s="31">
        <v>46252</v>
      </c>
      <c r="C450" s="32" t="str">
        <f>'Q2 Setup'!$C$11</f>
        <v>Rep 5</v>
      </c>
      <c r="D450" s="33"/>
      <c r="E450" s="25"/>
      <c r="F450" s="34">
        <f t="shared" si="204"/>
        <v>0</v>
      </c>
      <c r="G450" s="34" t="str">
        <f t="shared" si="205"/>
        <v/>
      </c>
      <c r="H450" s="35" t="str">
        <f t="shared" si="206"/>
        <v/>
      </c>
      <c r="I450" s="36"/>
      <c r="J450" s="37">
        <f t="shared" si="207"/>
        <v>0</v>
      </c>
      <c r="K450" s="35" t="str">
        <f t="shared" si="208"/>
        <v/>
      </c>
      <c r="L450" s="25"/>
      <c r="M450" s="25"/>
      <c r="N450" s="26"/>
      <c r="O450" s="29">
        <f>IFERROR(('Q2 Setup'!$D$11-'Q2 Setup'!$E$11+SUMIFS($N$4:$N449,$C$4:$C449,'Q2 Setup'!$C$11)-SUMIFS($N$4:$N449,$C$4:$C449,'Q2 Setup'!$C$11,$B$4:$B449,"&lt;"&amp;$B450))/IFERROR(NETWORKDAYS($B450,'Q2 Setup'!$G$4),1),0)</f>
        <v>0</v>
      </c>
      <c r="P450" s="38" t="str">
        <f t="shared" si="209"/>
        <v/>
      </c>
    </row>
    <row r="451" spans="2:17" ht="18.75" customHeight="1" x14ac:dyDescent="0.2">
      <c r="B451" s="31">
        <v>46252</v>
      </c>
      <c r="C451" s="39" t="str">
        <f>'Q2 Setup'!$C$12</f>
        <v>Rep 6</v>
      </c>
      <c r="D451" s="33"/>
      <c r="E451" s="25"/>
      <c r="F451" s="40">
        <f t="shared" si="204"/>
        <v>0</v>
      </c>
      <c r="G451" s="40" t="str">
        <f t="shared" si="205"/>
        <v/>
      </c>
      <c r="H451" s="41" t="str">
        <f t="shared" si="206"/>
        <v/>
      </c>
      <c r="I451" s="36"/>
      <c r="J451" s="42">
        <f t="shared" si="207"/>
        <v>0</v>
      </c>
      <c r="K451" s="41" t="str">
        <f t="shared" si="208"/>
        <v/>
      </c>
      <c r="L451" s="25"/>
      <c r="M451" s="25"/>
      <c r="N451" s="26"/>
      <c r="O451" s="29">
        <f>IFERROR(('Q2 Setup'!$D$12-'Q2 Setup'!$E$12+SUMIFS($N$4:$N450,$C$4:$C450,'Q2 Setup'!$C$12)-SUMIFS($N$4:$N450,$C$4:$C450,'Q2 Setup'!$C$12,$B$4:$B450,"&lt;"&amp;$B451))/IFERROR(NETWORKDAYS($B451,'Q2 Setup'!$G$4),1),0)</f>
        <v>0</v>
      </c>
      <c r="P451" s="43" t="str">
        <f t="shared" si="209"/>
        <v/>
      </c>
    </row>
    <row r="452" spans="2:17" ht="18.75" customHeight="1" x14ac:dyDescent="0.2">
      <c r="B452" s="31">
        <v>46252</v>
      </c>
      <c r="C452" s="32" t="str">
        <f>'Q2 Setup'!$C$13</f>
        <v>Rep 7</v>
      </c>
      <c r="D452" s="33"/>
      <c r="E452" s="25"/>
      <c r="F452" s="34">
        <f t="shared" si="204"/>
        <v>0</v>
      </c>
      <c r="G452" s="34" t="str">
        <f t="shared" si="205"/>
        <v/>
      </c>
      <c r="H452" s="35" t="str">
        <f t="shared" si="206"/>
        <v/>
      </c>
      <c r="I452" s="36"/>
      <c r="J452" s="37">
        <f t="shared" si="207"/>
        <v>0</v>
      </c>
      <c r="K452" s="35" t="str">
        <f t="shared" si="208"/>
        <v/>
      </c>
      <c r="L452" s="25"/>
      <c r="M452" s="25"/>
      <c r="N452" s="26"/>
      <c r="O452" s="29">
        <f>IFERROR(('Q2 Setup'!$D$13-'Q2 Setup'!$E$13+SUMIFS($N$4:$N451,$C$4:$C451,'Q2 Setup'!$C$13)-SUMIFS($N$4:$N451,$C$4:$C451,'Q2 Setup'!$C$13,$B$4:$B451,"&lt;"&amp;$B452))/IFERROR(NETWORKDAYS($B452,'Q2 Setup'!$G$4),1),0)</f>
        <v>0</v>
      </c>
      <c r="P452" s="38" t="str">
        <f t="shared" si="209"/>
        <v/>
      </c>
    </row>
    <row r="453" spans="2:17" ht="18.75" customHeight="1" x14ac:dyDescent="0.2">
      <c r="B453" s="31">
        <v>46252</v>
      </c>
      <c r="C453" s="39" t="str">
        <f>'Q2 Setup'!$C$14</f>
        <v>Rep 8</v>
      </c>
      <c r="D453" s="33"/>
      <c r="E453" s="25"/>
      <c r="F453" s="40">
        <f t="shared" si="204"/>
        <v>0</v>
      </c>
      <c r="G453" s="40" t="str">
        <f t="shared" si="205"/>
        <v/>
      </c>
      <c r="H453" s="41" t="str">
        <f t="shared" si="206"/>
        <v/>
      </c>
      <c r="I453" s="36"/>
      <c r="J453" s="42">
        <f t="shared" si="207"/>
        <v>0</v>
      </c>
      <c r="K453" s="41" t="str">
        <f t="shared" si="208"/>
        <v/>
      </c>
      <c r="L453" s="25"/>
      <c r="M453" s="25"/>
      <c r="N453" s="26"/>
      <c r="O453" s="29">
        <f>IFERROR(('Q2 Setup'!$D$14-'Q2 Setup'!$E$14+SUMIFS($N$4:$N452,$C$4:$C452,'Q2 Setup'!$C$14)-SUMIFS($N$4:$N452,$C$4:$C452,'Q2 Setup'!$C$14,$B$4:$B452,"&lt;"&amp;$B453))/IFERROR(NETWORKDAYS($B453,'Q2 Setup'!$G$4),1),0)</f>
        <v>0</v>
      </c>
      <c r="P453" s="43" t="str">
        <f t="shared" si="209"/>
        <v/>
      </c>
    </row>
    <row r="454" spans="2:17" ht="18.75" customHeight="1" x14ac:dyDescent="0.2">
      <c r="B454" s="31">
        <v>46252</v>
      </c>
      <c r="C454" s="32" t="str">
        <f>'Q2 Setup'!$C$15</f>
        <v>Rep 9</v>
      </c>
      <c r="D454" s="33"/>
      <c r="E454" s="25"/>
      <c r="F454" s="34">
        <f t="shared" si="204"/>
        <v>0</v>
      </c>
      <c r="G454" s="34" t="str">
        <f t="shared" si="205"/>
        <v/>
      </c>
      <c r="H454" s="35" t="str">
        <f t="shared" si="206"/>
        <v/>
      </c>
      <c r="I454" s="36"/>
      <c r="J454" s="37">
        <f t="shared" si="207"/>
        <v>0</v>
      </c>
      <c r="K454" s="35" t="str">
        <f t="shared" si="208"/>
        <v/>
      </c>
      <c r="L454" s="25"/>
      <c r="M454" s="25"/>
      <c r="N454" s="26"/>
      <c r="O454" s="29">
        <f>IFERROR(('Q2 Setup'!$D$15-'Q2 Setup'!$E$15+SUMIFS($N$4:$N453,$C$4:$C453,'Q2 Setup'!$C$15)-SUMIFS($N$4:$N453,$C$4:$C453,'Q2 Setup'!$C$15,$B$4:$B453,"&lt;"&amp;$B454))/IFERROR(NETWORKDAYS($B454,'Q2 Setup'!$G$4),1),0)</f>
        <v>0</v>
      </c>
      <c r="P454" s="38" t="str">
        <f t="shared" si="209"/>
        <v/>
      </c>
    </row>
    <row r="455" spans="2:17" ht="18.75" customHeight="1" x14ac:dyDescent="0.2">
      <c r="B455" s="31">
        <v>46252</v>
      </c>
      <c r="C455" s="39" t="str">
        <f>'Q2 Setup'!$C$16</f>
        <v>Rep 10</v>
      </c>
      <c r="D455" s="33"/>
      <c r="E455" s="25"/>
      <c r="F455" s="40">
        <f t="shared" si="204"/>
        <v>0</v>
      </c>
      <c r="G455" s="40" t="str">
        <f t="shared" si="205"/>
        <v/>
      </c>
      <c r="H455" s="41" t="str">
        <f t="shared" si="206"/>
        <v/>
      </c>
      <c r="I455" s="36"/>
      <c r="J455" s="42">
        <f t="shared" si="207"/>
        <v>0</v>
      </c>
      <c r="K455" s="41" t="str">
        <f t="shared" si="208"/>
        <v/>
      </c>
      <c r="L455" s="25"/>
      <c r="M455" s="25"/>
      <c r="N455" s="26"/>
      <c r="O455" s="29">
        <f>IFERROR(('Q2 Setup'!$D$16-'Q2 Setup'!$E$16+SUMIFS($N$4:$N454,$C$4:$C454,'Q2 Setup'!$C$16)-SUMIFS($N$4:$N454,$C$4:$C454,'Q2 Setup'!$C$16,$B$4:$B454,"&lt;"&amp;$B455))/IFERROR(NETWORKDAYS($B455,'Q2 Setup'!$G$4),1),0)</f>
        <v>0</v>
      </c>
      <c r="P455" s="43" t="str">
        <f t="shared" si="209"/>
        <v/>
      </c>
    </row>
    <row r="456" spans="2:17" ht="18.75" customHeight="1" x14ac:dyDescent="0.2">
      <c r="B456" s="31">
        <v>46252</v>
      </c>
      <c r="C456" s="32">
        <f>'Q2 Setup'!$C$17</f>
        <v>0</v>
      </c>
      <c r="D456" s="33"/>
      <c r="E456" s="25"/>
      <c r="F456" s="34">
        <f t="shared" si="204"/>
        <v>0</v>
      </c>
      <c r="G456" s="34" t="str">
        <f t="shared" si="205"/>
        <v/>
      </c>
      <c r="H456" s="35" t="str">
        <f t="shared" si="206"/>
        <v/>
      </c>
      <c r="I456" s="36"/>
      <c r="J456" s="37">
        <f t="shared" si="207"/>
        <v>0</v>
      </c>
      <c r="K456" s="35" t="str">
        <f t="shared" si="208"/>
        <v/>
      </c>
      <c r="L456" s="25"/>
      <c r="M456" s="25"/>
      <c r="N456" s="26"/>
      <c r="O456" s="29">
        <f>IFERROR(('Q2 Setup'!$D$17-'Q2 Setup'!$E$17+SUMIFS($N$4:$N455,$C$4:$C455,'Q2 Setup'!$C$17)-SUMIFS($N$4:$N455,$C$4:$C455,'Q2 Setup'!$C$17,$B$4:$B455,"&lt;"&amp;$B456))/IFERROR(NETWORKDAYS($B456,'Q2 Setup'!$G$4),1),0)</f>
        <v>0</v>
      </c>
      <c r="P456" s="38" t="str">
        <f t="shared" si="209"/>
        <v/>
      </c>
    </row>
    <row r="457" spans="2:17" ht="18.75" customHeight="1" x14ac:dyDescent="0.2">
      <c r="B457" s="31">
        <v>46252</v>
      </c>
      <c r="C457" s="39">
        <f>'Q2 Setup'!$C$18</f>
        <v>0</v>
      </c>
      <c r="D457" s="33"/>
      <c r="E457" s="25"/>
      <c r="F457" s="40">
        <f t="shared" si="204"/>
        <v>0</v>
      </c>
      <c r="G457" s="40" t="str">
        <f t="shared" si="205"/>
        <v/>
      </c>
      <c r="H457" s="41" t="str">
        <f t="shared" si="206"/>
        <v/>
      </c>
      <c r="I457" s="36"/>
      <c r="J457" s="42">
        <f t="shared" si="207"/>
        <v>0</v>
      </c>
      <c r="K457" s="41" t="str">
        <f t="shared" si="208"/>
        <v/>
      </c>
      <c r="L457" s="25"/>
      <c r="M457" s="25"/>
      <c r="N457" s="26"/>
      <c r="O457" s="29">
        <f>IFERROR(('Q2 Setup'!$D$18-'Q2 Setup'!$E$18+SUMIFS($N$4:$N456,$C$4:$C456,'Q2 Setup'!$C$18)-SUMIFS($N$4:$N456,$C$4:$C456,'Q2 Setup'!$C$18,$B$4:$B456,"&lt;"&amp;$B457))/IFERROR(NETWORKDAYS($B457,'Q2 Setup'!$G$4),1),0)</f>
        <v>0</v>
      </c>
      <c r="P457" s="43" t="str">
        <f t="shared" si="209"/>
        <v/>
      </c>
    </row>
    <row r="458" spans="2:17" ht="4.5" customHeight="1" x14ac:dyDescent="0.2"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</row>
    <row r="459" spans="2:17" ht="18.75" customHeight="1" x14ac:dyDescent="0.2">
      <c r="B459" s="31">
        <v>46253</v>
      </c>
      <c r="C459" s="32" t="str">
        <f>'Q2 Setup'!$C$7</f>
        <v>Rep 1</v>
      </c>
      <c r="D459" s="33"/>
      <c r="E459" s="25"/>
      <c r="F459" s="34">
        <f t="shared" ref="F459:F470" si="210">IFERROR(D459*7.5,"")</f>
        <v>0</v>
      </c>
      <c r="G459" s="34" t="str">
        <f t="shared" ref="G459:G470" si="211">IFERROR(E459/D459,"")</f>
        <v/>
      </c>
      <c r="H459" s="35" t="str">
        <f t="shared" ref="H459:H470" si="212">IFERROR(E459/F459,"")</f>
        <v/>
      </c>
      <c r="I459" s="36"/>
      <c r="J459" s="37">
        <f t="shared" ref="J459:J470" si="213">IFERROR(D459*0.375/24,"")</f>
        <v>0</v>
      </c>
      <c r="K459" s="35" t="str">
        <f t="shared" ref="K459:K470" si="214">IFERROR(I459/J459,"")</f>
        <v/>
      </c>
      <c r="L459" s="25"/>
      <c r="M459" s="25"/>
      <c r="N459" s="26"/>
      <c r="O459" s="29">
        <f>IFERROR(('Q2 Setup'!$D$7-'Q2 Setup'!$E$7+SUMIFS($N$4:$N458,$C$4:$C458,'Q2 Setup'!$C$7)-SUMIFS($N$4:$N458,$C$4:$C458,'Q2 Setup'!$C$7,$B$4:$B458,"&lt;"&amp;$B459))/IFERROR(NETWORKDAYS($B459,'Q2 Setup'!$G$4),1),0)</f>
        <v>0</v>
      </c>
      <c r="P459" s="38" t="str">
        <f t="shared" ref="P459:P470" si="215">IFERROR(N459/O459,"")</f>
        <v/>
      </c>
    </row>
    <row r="460" spans="2:17" ht="18.75" customHeight="1" x14ac:dyDescent="0.2">
      <c r="B460" s="31">
        <v>46253</v>
      </c>
      <c r="C460" s="39" t="str">
        <f>'Q2 Setup'!$C$8</f>
        <v>Rep 2</v>
      </c>
      <c r="D460" s="33"/>
      <c r="E460" s="25"/>
      <c r="F460" s="40">
        <f t="shared" si="210"/>
        <v>0</v>
      </c>
      <c r="G460" s="40" t="str">
        <f t="shared" si="211"/>
        <v/>
      </c>
      <c r="H460" s="41" t="str">
        <f t="shared" si="212"/>
        <v/>
      </c>
      <c r="I460" s="36"/>
      <c r="J460" s="42">
        <f t="shared" si="213"/>
        <v>0</v>
      </c>
      <c r="K460" s="41" t="str">
        <f t="shared" si="214"/>
        <v/>
      </c>
      <c r="L460" s="25"/>
      <c r="M460" s="25"/>
      <c r="N460" s="26"/>
      <c r="O460" s="29">
        <f>IFERROR(('Q2 Setup'!$D$8-'Q2 Setup'!$E$8+SUMIFS($N$4:$N459,$C$4:$C459,'Q2 Setup'!$C$8)-SUMIFS($N$4:$N459,$C$4:$C459,'Q2 Setup'!$C$8,$B$4:$B459,"&lt;"&amp;$B460))/IFERROR(NETWORKDAYS($B460,'Q2 Setup'!$G$4),1),0)</f>
        <v>0</v>
      </c>
      <c r="P460" s="43" t="str">
        <f t="shared" si="215"/>
        <v/>
      </c>
    </row>
    <row r="461" spans="2:17" ht="18.75" customHeight="1" x14ac:dyDescent="0.2">
      <c r="B461" s="31">
        <v>46253</v>
      </c>
      <c r="C461" s="32" t="str">
        <f>'Q2 Setup'!$C$9</f>
        <v>Rep 3</v>
      </c>
      <c r="D461" s="33"/>
      <c r="E461" s="25"/>
      <c r="F461" s="34">
        <f t="shared" si="210"/>
        <v>0</v>
      </c>
      <c r="G461" s="34" t="str">
        <f t="shared" si="211"/>
        <v/>
      </c>
      <c r="H461" s="35" t="str">
        <f t="shared" si="212"/>
        <v/>
      </c>
      <c r="I461" s="36"/>
      <c r="J461" s="37">
        <f t="shared" si="213"/>
        <v>0</v>
      </c>
      <c r="K461" s="35" t="str">
        <f t="shared" si="214"/>
        <v/>
      </c>
      <c r="L461" s="25"/>
      <c r="M461" s="25"/>
      <c r="N461" s="26"/>
      <c r="O461" s="29">
        <f>IFERROR(('Q2 Setup'!$D$9-'Q2 Setup'!$E$9+SUMIFS($N$4:$N460,$C$4:$C460,'Q2 Setup'!$C$9)-SUMIFS($N$4:$N460,$C$4:$C460,'Q2 Setup'!$C$9,$B$4:$B460,"&lt;"&amp;$B461))/IFERROR(NETWORKDAYS($B461,'Q2 Setup'!$G$4),1),0)</f>
        <v>0</v>
      </c>
      <c r="P461" s="38" t="str">
        <f t="shared" si="215"/>
        <v/>
      </c>
    </row>
    <row r="462" spans="2:17" ht="18.75" customHeight="1" x14ac:dyDescent="0.2">
      <c r="B462" s="31">
        <v>46253</v>
      </c>
      <c r="C462" s="39" t="str">
        <f>'Q2 Setup'!$C$10</f>
        <v>Rep 4</v>
      </c>
      <c r="D462" s="33"/>
      <c r="E462" s="25"/>
      <c r="F462" s="40">
        <f t="shared" si="210"/>
        <v>0</v>
      </c>
      <c r="G462" s="40" t="str">
        <f t="shared" si="211"/>
        <v/>
      </c>
      <c r="H462" s="41" t="str">
        <f t="shared" si="212"/>
        <v/>
      </c>
      <c r="I462" s="36"/>
      <c r="J462" s="42">
        <f t="shared" si="213"/>
        <v>0</v>
      </c>
      <c r="K462" s="41" t="str">
        <f t="shared" si="214"/>
        <v/>
      </c>
      <c r="L462" s="25"/>
      <c r="M462" s="25"/>
      <c r="N462" s="26"/>
      <c r="O462" s="29">
        <f>IFERROR(('Q2 Setup'!$D$10-'Q2 Setup'!$E$10+SUMIFS($N$4:$N461,$C$4:$C461,'Q2 Setup'!$C$10)-SUMIFS($N$4:$N461,$C$4:$C461,'Q2 Setup'!$C$10,$B$4:$B461,"&lt;"&amp;$B462))/IFERROR(NETWORKDAYS($B462,'Q2 Setup'!$G$4),1),0)</f>
        <v>0</v>
      </c>
      <c r="P462" s="43" t="str">
        <f t="shared" si="215"/>
        <v/>
      </c>
    </row>
    <row r="463" spans="2:17" ht="18.75" customHeight="1" x14ac:dyDescent="0.2">
      <c r="B463" s="31">
        <v>46253</v>
      </c>
      <c r="C463" s="32" t="str">
        <f>'Q2 Setup'!$C$11</f>
        <v>Rep 5</v>
      </c>
      <c r="D463" s="33"/>
      <c r="E463" s="25"/>
      <c r="F463" s="34">
        <f t="shared" si="210"/>
        <v>0</v>
      </c>
      <c r="G463" s="34" t="str">
        <f t="shared" si="211"/>
        <v/>
      </c>
      <c r="H463" s="35" t="str">
        <f t="shared" si="212"/>
        <v/>
      </c>
      <c r="I463" s="36"/>
      <c r="J463" s="37">
        <f t="shared" si="213"/>
        <v>0</v>
      </c>
      <c r="K463" s="35" t="str">
        <f t="shared" si="214"/>
        <v/>
      </c>
      <c r="L463" s="25"/>
      <c r="M463" s="25"/>
      <c r="N463" s="26"/>
      <c r="O463" s="29">
        <f>IFERROR(('Q2 Setup'!$D$11-'Q2 Setup'!$E$11+SUMIFS($N$4:$N462,$C$4:$C462,'Q2 Setup'!$C$11)-SUMIFS($N$4:$N462,$C$4:$C462,'Q2 Setup'!$C$11,$B$4:$B462,"&lt;"&amp;$B463))/IFERROR(NETWORKDAYS($B463,'Q2 Setup'!$G$4),1),0)</f>
        <v>0</v>
      </c>
      <c r="P463" s="38" t="str">
        <f t="shared" si="215"/>
        <v/>
      </c>
    </row>
    <row r="464" spans="2:17" ht="18.75" customHeight="1" x14ac:dyDescent="0.2">
      <c r="B464" s="31">
        <v>46253</v>
      </c>
      <c r="C464" s="39" t="str">
        <f>'Q2 Setup'!$C$12</f>
        <v>Rep 6</v>
      </c>
      <c r="D464" s="33"/>
      <c r="E464" s="25"/>
      <c r="F464" s="40">
        <f t="shared" si="210"/>
        <v>0</v>
      </c>
      <c r="G464" s="40" t="str">
        <f t="shared" si="211"/>
        <v/>
      </c>
      <c r="H464" s="41" t="str">
        <f t="shared" si="212"/>
        <v/>
      </c>
      <c r="I464" s="36"/>
      <c r="J464" s="42">
        <f t="shared" si="213"/>
        <v>0</v>
      </c>
      <c r="K464" s="41" t="str">
        <f t="shared" si="214"/>
        <v/>
      </c>
      <c r="L464" s="25"/>
      <c r="M464" s="25"/>
      <c r="N464" s="26"/>
      <c r="O464" s="29">
        <f>IFERROR(('Q2 Setup'!$D$12-'Q2 Setup'!$E$12+SUMIFS($N$4:$N463,$C$4:$C463,'Q2 Setup'!$C$12)-SUMIFS($N$4:$N463,$C$4:$C463,'Q2 Setup'!$C$12,$B$4:$B463,"&lt;"&amp;$B464))/IFERROR(NETWORKDAYS($B464,'Q2 Setup'!$G$4),1),0)</f>
        <v>0</v>
      </c>
      <c r="P464" s="43" t="str">
        <f t="shared" si="215"/>
        <v/>
      </c>
    </row>
    <row r="465" spans="2:17" ht="18.75" customHeight="1" x14ac:dyDescent="0.2">
      <c r="B465" s="31">
        <v>46253</v>
      </c>
      <c r="C465" s="32" t="str">
        <f>'Q2 Setup'!$C$13</f>
        <v>Rep 7</v>
      </c>
      <c r="D465" s="33"/>
      <c r="E465" s="25"/>
      <c r="F465" s="34">
        <f t="shared" si="210"/>
        <v>0</v>
      </c>
      <c r="G465" s="34" t="str">
        <f t="shared" si="211"/>
        <v/>
      </c>
      <c r="H465" s="35" t="str">
        <f t="shared" si="212"/>
        <v/>
      </c>
      <c r="I465" s="36"/>
      <c r="J465" s="37">
        <f t="shared" si="213"/>
        <v>0</v>
      </c>
      <c r="K465" s="35" t="str">
        <f t="shared" si="214"/>
        <v/>
      </c>
      <c r="L465" s="25"/>
      <c r="M465" s="25"/>
      <c r="N465" s="26"/>
      <c r="O465" s="29">
        <f>IFERROR(('Q2 Setup'!$D$13-'Q2 Setup'!$E$13+SUMIFS($N$4:$N464,$C$4:$C464,'Q2 Setup'!$C$13)-SUMIFS($N$4:$N464,$C$4:$C464,'Q2 Setup'!$C$13,$B$4:$B464,"&lt;"&amp;$B465))/IFERROR(NETWORKDAYS($B465,'Q2 Setup'!$G$4),1),0)</f>
        <v>0</v>
      </c>
      <c r="P465" s="38" t="str">
        <f t="shared" si="215"/>
        <v/>
      </c>
    </row>
    <row r="466" spans="2:17" ht="18.75" customHeight="1" x14ac:dyDescent="0.2">
      <c r="B466" s="31">
        <v>46253</v>
      </c>
      <c r="C466" s="39" t="str">
        <f>'Q2 Setup'!$C$14</f>
        <v>Rep 8</v>
      </c>
      <c r="D466" s="33"/>
      <c r="E466" s="25"/>
      <c r="F466" s="40">
        <f t="shared" si="210"/>
        <v>0</v>
      </c>
      <c r="G466" s="40" t="str">
        <f t="shared" si="211"/>
        <v/>
      </c>
      <c r="H466" s="41" t="str">
        <f t="shared" si="212"/>
        <v/>
      </c>
      <c r="I466" s="36"/>
      <c r="J466" s="42">
        <f t="shared" si="213"/>
        <v>0</v>
      </c>
      <c r="K466" s="41" t="str">
        <f t="shared" si="214"/>
        <v/>
      </c>
      <c r="L466" s="25"/>
      <c r="M466" s="25"/>
      <c r="N466" s="26"/>
      <c r="O466" s="29">
        <f>IFERROR(('Q2 Setup'!$D$14-'Q2 Setup'!$E$14+SUMIFS($N$4:$N465,$C$4:$C465,'Q2 Setup'!$C$14)-SUMIFS($N$4:$N465,$C$4:$C465,'Q2 Setup'!$C$14,$B$4:$B465,"&lt;"&amp;$B466))/IFERROR(NETWORKDAYS($B466,'Q2 Setup'!$G$4),1),0)</f>
        <v>0</v>
      </c>
      <c r="P466" s="43" t="str">
        <f t="shared" si="215"/>
        <v/>
      </c>
    </row>
    <row r="467" spans="2:17" ht="18.75" customHeight="1" x14ac:dyDescent="0.2">
      <c r="B467" s="31">
        <v>46253</v>
      </c>
      <c r="C467" s="32" t="str">
        <f>'Q2 Setup'!$C$15</f>
        <v>Rep 9</v>
      </c>
      <c r="D467" s="33"/>
      <c r="E467" s="25"/>
      <c r="F467" s="34">
        <f t="shared" si="210"/>
        <v>0</v>
      </c>
      <c r="G467" s="34" t="str">
        <f t="shared" si="211"/>
        <v/>
      </c>
      <c r="H467" s="35" t="str">
        <f t="shared" si="212"/>
        <v/>
      </c>
      <c r="I467" s="36"/>
      <c r="J467" s="37">
        <f t="shared" si="213"/>
        <v>0</v>
      </c>
      <c r="K467" s="35" t="str">
        <f t="shared" si="214"/>
        <v/>
      </c>
      <c r="L467" s="25"/>
      <c r="M467" s="25"/>
      <c r="N467" s="26"/>
      <c r="O467" s="29">
        <f>IFERROR(('Q2 Setup'!$D$15-'Q2 Setup'!$E$15+SUMIFS($N$4:$N466,$C$4:$C466,'Q2 Setup'!$C$15)-SUMIFS($N$4:$N466,$C$4:$C466,'Q2 Setup'!$C$15,$B$4:$B466,"&lt;"&amp;$B467))/IFERROR(NETWORKDAYS($B467,'Q2 Setup'!$G$4),1),0)</f>
        <v>0</v>
      </c>
      <c r="P467" s="38" t="str">
        <f t="shared" si="215"/>
        <v/>
      </c>
    </row>
    <row r="468" spans="2:17" ht="18.75" customHeight="1" x14ac:dyDescent="0.2">
      <c r="B468" s="31">
        <v>46253</v>
      </c>
      <c r="C468" s="39" t="str">
        <f>'Q2 Setup'!$C$16</f>
        <v>Rep 10</v>
      </c>
      <c r="D468" s="33"/>
      <c r="E468" s="25"/>
      <c r="F468" s="40">
        <f t="shared" si="210"/>
        <v>0</v>
      </c>
      <c r="G468" s="40" t="str">
        <f t="shared" si="211"/>
        <v/>
      </c>
      <c r="H468" s="41" t="str">
        <f t="shared" si="212"/>
        <v/>
      </c>
      <c r="I468" s="36"/>
      <c r="J468" s="42">
        <f t="shared" si="213"/>
        <v>0</v>
      </c>
      <c r="K468" s="41" t="str">
        <f t="shared" si="214"/>
        <v/>
      </c>
      <c r="L468" s="25"/>
      <c r="M468" s="25"/>
      <c r="N468" s="26"/>
      <c r="O468" s="29">
        <f>IFERROR(('Q2 Setup'!$D$16-'Q2 Setup'!$E$16+SUMIFS($N$4:$N467,$C$4:$C467,'Q2 Setup'!$C$16)-SUMIFS($N$4:$N467,$C$4:$C467,'Q2 Setup'!$C$16,$B$4:$B467,"&lt;"&amp;$B468))/IFERROR(NETWORKDAYS($B468,'Q2 Setup'!$G$4),1),0)</f>
        <v>0</v>
      </c>
      <c r="P468" s="43" t="str">
        <f t="shared" si="215"/>
        <v/>
      </c>
    </row>
    <row r="469" spans="2:17" ht="18.75" customHeight="1" x14ac:dyDescent="0.2">
      <c r="B469" s="31">
        <v>46253</v>
      </c>
      <c r="C469" s="32">
        <f>'Q2 Setup'!$C$17</f>
        <v>0</v>
      </c>
      <c r="D469" s="33"/>
      <c r="E469" s="25"/>
      <c r="F469" s="34">
        <f t="shared" si="210"/>
        <v>0</v>
      </c>
      <c r="G469" s="34" t="str">
        <f t="shared" si="211"/>
        <v/>
      </c>
      <c r="H469" s="35" t="str">
        <f t="shared" si="212"/>
        <v/>
      </c>
      <c r="I469" s="36"/>
      <c r="J469" s="37">
        <f t="shared" si="213"/>
        <v>0</v>
      </c>
      <c r="K469" s="35" t="str">
        <f t="shared" si="214"/>
        <v/>
      </c>
      <c r="L469" s="25"/>
      <c r="M469" s="25"/>
      <c r="N469" s="26"/>
      <c r="O469" s="29">
        <f>IFERROR(('Q2 Setup'!$D$17-'Q2 Setup'!$E$17+SUMIFS($N$4:$N468,$C$4:$C468,'Q2 Setup'!$C$17)-SUMIFS($N$4:$N468,$C$4:$C468,'Q2 Setup'!$C$17,$B$4:$B468,"&lt;"&amp;$B469))/IFERROR(NETWORKDAYS($B469,'Q2 Setup'!$G$4),1),0)</f>
        <v>0</v>
      </c>
      <c r="P469" s="38" t="str">
        <f t="shared" si="215"/>
        <v/>
      </c>
    </row>
    <row r="470" spans="2:17" ht="18.75" customHeight="1" x14ac:dyDescent="0.2">
      <c r="B470" s="31">
        <v>46253</v>
      </c>
      <c r="C470" s="39">
        <f>'Q2 Setup'!$C$18</f>
        <v>0</v>
      </c>
      <c r="D470" s="33"/>
      <c r="E470" s="25"/>
      <c r="F470" s="40">
        <f t="shared" si="210"/>
        <v>0</v>
      </c>
      <c r="G470" s="40" t="str">
        <f t="shared" si="211"/>
        <v/>
      </c>
      <c r="H470" s="41" t="str">
        <f t="shared" si="212"/>
        <v/>
      </c>
      <c r="I470" s="36"/>
      <c r="J470" s="42">
        <f t="shared" si="213"/>
        <v>0</v>
      </c>
      <c r="K470" s="41" t="str">
        <f t="shared" si="214"/>
        <v/>
      </c>
      <c r="L470" s="25"/>
      <c r="M470" s="25"/>
      <c r="N470" s="26"/>
      <c r="O470" s="29">
        <f>IFERROR(('Q2 Setup'!$D$18-'Q2 Setup'!$E$18+SUMIFS($N$4:$N469,$C$4:$C469,'Q2 Setup'!$C$18)-SUMIFS($N$4:$N469,$C$4:$C469,'Q2 Setup'!$C$18,$B$4:$B469,"&lt;"&amp;$B470))/IFERROR(NETWORKDAYS($B470,'Q2 Setup'!$G$4),1),0)</f>
        <v>0</v>
      </c>
      <c r="P470" s="43" t="str">
        <f t="shared" si="215"/>
        <v/>
      </c>
    </row>
    <row r="471" spans="2:17" ht="4.5" customHeight="1" x14ac:dyDescent="0.2"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</row>
    <row r="472" spans="2:17" ht="18.75" customHeight="1" x14ac:dyDescent="0.2">
      <c r="B472" s="31">
        <v>46254</v>
      </c>
      <c r="C472" s="32" t="str">
        <f>'Q2 Setup'!$C$7</f>
        <v>Rep 1</v>
      </c>
      <c r="D472" s="33"/>
      <c r="E472" s="25"/>
      <c r="F472" s="34">
        <f t="shared" ref="F472:F483" si="216">IFERROR(D472*7.5,"")</f>
        <v>0</v>
      </c>
      <c r="G472" s="34" t="str">
        <f t="shared" ref="G472:G483" si="217">IFERROR(E472/D472,"")</f>
        <v/>
      </c>
      <c r="H472" s="35" t="str">
        <f t="shared" ref="H472:H483" si="218">IFERROR(E472/F472,"")</f>
        <v/>
      </c>
      <c r="I472" s="36"/>
      <c r="J472" s="37">
        <f t="shared" ref="J472:J483" si="219">IFERROR(D472*0.375/24,"")</f>
        <v>0</v>
      </c>
      <c r="K472" s="35" t="str">
        <f t="shared" ref="K472:K483" si="220">IFERROR(I472/J472,"")</f>
        <v/>
      </c>
      <c r="L472" s="25"/>
      <c r="M472" s="25"/>
      <c r="N472" s="26"/>
      <c r="O472" s="29">
        <f>IFERROR(('Q2 Setup'!$D$7-'Q2 Setup'!$E$7+SUMIFS($N$4:$N471,$C$4:$C471,'Q2 Setup'!$C$7)-SUMIFS($N$4:$N471,$C$4:$C471,'Q2 Setup'!$C$7,$B$4:$B471,"&lt;"&amp;$B472))/IFERROR(NETWORKDAYS($B472,'Q2 Setup'!$G$4),1),0)</f>
        <v>0</v>
      </c>
      <c r="P472" s="38" t="str">
        <f t="shared" ref="P472:P483" si="221">IFERROR(N472/O472,"")</f>
        <v/>
      </c>
    </row>
    <row r="473" spans="2:17" ht="18.75" customHeight="1" x14ac:dyDescent="0.2">
      <c r="B473" s="31">
        <v>46254</v>
      </c>
      <c r="C473" s="39" t="str">
        <f>'Q2 Setup'!$C$8</f>
        <v>Rep 2</v>
      </c>
      <c r="D473" s="33"/>
      <c r="E473" s="25"/>
      <c r="F473" s="40">
        <f t="shared" si="216"/>
        <v>0</v>
      </c>
      <c r="G473" s="40" t="str">
        <f t="shared" si="217"/>
        <v/>
      </c>
      <c r="H473" s="41" t="str">
        <f t="shared" si="218"/>
        <v/>
      </c>
      <c r="I473" s="36"/>
      <c r="J473" s="42">
        <f t="shared" si="219"/>
        <v>0</v>
      </c>
      <c r="K473" s="41" t="str">
        <f t="shared" si="220"/>
        <v/>
      </c>
      <c r="L473" s="25"/>
      <c r="M473" s="25"/>
      <c r="N473" s="26"/>
      <c r="O473" s="29">
        <f>IFERROR(('Q2 Setup'!$D$8-'Q2 Setup'!$E$8+SUMIFS($N$4:$N472,$C$4:$C472,'Q2 Setup'!$C$8)-SUMIFS($N$4:$N472,$C$4:$C472,'Q2 Setup'!$C$8,$B$4:$B472,"&lt;"&amp;$B473))/IFERROR(NETWORKDAYS($B473,'Q2 Setup'!$G$4),1),0)</f>
        <v>0</v>
      </c>
      <c r="P473" s="43" t="str">
        <f t="shared" si="221"/>
        <v/>
      </c>
    </row>
    <row r="474" spans="2:17" ht="18.75" customHeight="1" x14ac:dyDescent="0.2">
      <c r="B474" s="31">
        <v>46254</v>
      </c>
      <c r="C474" s="32" t="str">
        <f>'Q2 Setup'!$C$9</f>
        <v>Rep 3</v>
      </c>
      <c r="D474" s="33"/>
      <c r="E474" s="25"/>
      <c r="F474" s="34">
        <f t="shared" si="216"/>
        <v>0</v>
      </c>
      <c r="G474" s="34" t="str">
        <f t="shared" si="217"/>
        <v/>
      </c>
      <c r="H474" s="35" t="str">
        <f t="shared" si="218"/>
        <v/>
      </c>
      <c r="I474" s="36"/>
      <c r="J474" s="37">
        <f t="shared" si="219"/>
        <v>0</v>
      </c>
      <c r="K474" s="35" t="str">
        <f t="shared" si="220"/>
        <v/>
      </c>
      <c r="L474" s="25"/>
      <c r="M474" s="25"/>
      <c r="N474" s="26"/>
      <c r="O474" s="29">
        <f>IFERROR(('Q2 Setup'!$D$9-'Q2 Setup'!$E$9+SUMIFS($N$4:$N473,$C$4:$C473,'Q2 Setup'!$C$9)-SUMIFS($N$4:$N473,$C$4:$C473,'Q2 Setup'!$C$9,$B$4:$B473,"&lt;"&amp;$B474))/IFERROR(NETWORKDAYS($B474,'Q2 Setup'!$G$4),1),0)</f>
        <v>0</v>
      </c>
      <c r="P474" s="38" t="str">
        <f t="shared" si="221"/>
        <v/>
      </c>
    </row>
    <row r="475" spans="2:17" ht="18.75" customHeight="1" x14ac:dyDescent="0.2">
      <c r="B475" s="31">
        <v>46254</v>
      </c>
      <c r="C475" s="39" t="str">
        <f>'Q2 Setup'!$C$10</f>
        <v>Rep 4</v>
      </c>
      <c r="D475" s="33"/>
      <c r="E475" s="25"/>
      <c r="F475" s="40">
        <f t="shared" si="216"/>
        <v>0</v>
      </c>
      <c r="G475" s="40" t="str">
        <f t="shared" si="217"/>
        <v/>
      </c>
      <c r="H475" s="41" t="str">
        <f t="shared" si="218"/>
        <v/>
      </c>
      <c r="I475" s="36"/>
      <c r="J475" s="42">
        <f t="shared" si="219"/>
        <v>0</v>
      </c>
      <c r="K475" s="41" t="str">
        <f t="shared" si="220"/>
        <v/>
      </c>
      <c r="L475" s="25"/>
      <c r="M475" s="25"/>
      <c r="N475" s="26"/>
      <c r="O475" s="29">
        <f>IFERROR(('Q2 Setup'!$D$10-'Q2 Setup'!$E$10+SUMIFS($N$4:$N474,$C$4:$C474,'Q2 Setup'!$C$10)-SUMIFS($N$4:$N474,$C$4:$C474,'Q2 Setup'!$C$10,$B$4:$B474,"&lt;"&amp;$B475))/IFERROR(NETWORKDAYS($B475,'Q2 Setup'!$G$4),1),0)</f>
        <v>0</v>
      </c>
      <c r="P475" s="43" t="str">
        <f t="shared" si="221"/>
        <v/>
      </c>
    </row>
    <row r="476" spans="2:17" ht="18.75" customHeight="1" x14ac:dyDescent="0.2">
      <c r="B476" s="31">
        <v>46254</v>
      </c>
      <c r="C476" s="32" t="str">
        <f>'Q2 Setup'!$C$11</f>
        <v>Rep 5</v>
      </c>
      <c r="D476" s="33"/>
      <c r="E476" s="25"/>
      <c r="F476" s="34">
        <f t="shared" si="216"/>
        <v>0</v>
      </c>
      <c r="G476" s="34" t="str">
        <f t="shared" si="217"/>
        <v/>
      </c>
      <c r="H476" s="35" t="str">
        <f t="shared" si="218"/>
        <v/>
      </c>
      <c r="I476" s="36"/>
      <c r="J476" s="37">
        <f t="shared" si="219"/>
        <v>0</v>
      </c>
      <c r="K476" s="35" t="str">
        <f t="shared" si="220"/>
        <v/>
      </c>
      <c r="L476" s="25"/>
      <c r="M476" s="25"/>
      <c r="N476" s="26"/>
      <c r="O476" s="29">
        <f>IFERROR(('Q2 Setup'!$D$11-'Q2 Setup'!$E$11+SUMIFS($N$4:$N475,$C$4:$C475,'Q2 Setup'!$C$11)-SUMIFS($N$4:$N475,$C$4:$C475,'Q2 Setup'!$C$11,$B$4:$B475,"&lt;"&amp;$B476))/IFERROR(NETWORKDAYS($B476,'Q2 Setup'!$G$4),1),0)</f>
        <v>0</v>
      </c>
      <c r="P476" s="38" t="str">
        <f t="shared" si="221"/>
        <v/>
      </c>
    </row>
    <row r="477" spans="2:17" ht="18.75" customHeight="1" x14ac:dyDescent="0.2">
      <c r="B477" s="31">
        <v>46254</v>
      </c>
      <c r="C477" s="39" t="str">
        <f>'Q2 Setup'!$C$12</f>
        <v>Rep 6</v>
      </c>
      <c r="D477" s="33"/>
      <c r="E477" s="25"/>
      <c r="F477" s="40">
        <f t="shared" si="216"/>
        <v>0</v>
      </c>
      <c r="G477" s="40" t="str">
        <f t="shared" si="217"/>
        <v/>
      </c>
      <c r="H477" s="41" t="str">
        <f t="shared" si="218"/>
        <v/>
      </c>
      <c r="I477" s="36"/>
      <c r="J477" s="42">
        <f t="shared" si="219"/>
        <v>0</v>
      </c>
      <c r="K477" s="41" t="str">
        <f t="shared" si="220"/>
        <v/>
      </c>
      <c r="L477" s="25"/>
      <c r="M477" s="25"/>
      <c r="N477" s="26"/>
      <c r="O477" s="29">
        <f>IFERROR(('Q2 Setup'!$D$12-'Q2 Setup'!$E$12+SUMIFS($N$4:$N476,$C$4:$C476,'Q2 Setup'!$C$12)-SUMIFS($N$4:$N476,$C$4:$C476,'Q2 Setup'!$C$12,$B$4:$B476,"&lt;"&amp;$B477))/IFERROR(NETWORKDAYS($B477,'Q2 Setup'!$G$4),1),0)</f>
        <v>0</v>
      </c>
      <c r="P477" s="43" t="str">
        <f t="shared" si="221"/>
        <v/>
      </c>
    </row>
    <row r="478" spans="2:17" ht="18.75" customHeight="1" x14ac:dyDescent="0.2">
      <c r="B478" s="31">
        <v>46254</v>
      </c>
      <c r="C478" s="32" t="str">
        <f>'Q2 Setup'!$C$13</f>
        <v>Rep 7</v>
      </c>
      <c r="D478" s="33"/>
      <c r="E478" s="25"/>
      <c r="F478" s="34">
        <f t="shared" si="216"/>
        <v>0</v>
      </c>
      <c r="G478" s="34" t="str">
        <f t="shared" si="217"/>
        <v/>
      </c>
      <c r="H478" s="35" t="str">
        <f t="shared" si="218"/>
        <v/>
      </c>
      <c r="I478" s="36"/>
      <c r="J478" s="37">
        <f t="shared" si="219"/>
        <v>0</v>
      </c>
      <c r="K478" s="35" t="str">
        <f t="shared" si="220"/>
        <v/>
      </c>
      <c r="L478" s="25"/>
      <c r="M478" s="25"/>
      <c r="N478" s="26"/>
      <c r="O478" s="29">
        <f>IFERROR(('Q2 Setup'!$D$13-'Q2 Setup'!$E$13+SUMIFS($N$4:$N477,$C$4:$C477,'Q2 Setup'!$C$13)-SUMIFS($N$4:$N477,$C$4:$C477,'Q2 Setup'!$C$13,$B$4:$B477,"&lt;"&amp;$B478))/IFERROR(NETWORKDAYS($B478,'Q2 Setup'!$G$4),1),0)</f>
        <v>0</v>
      </c>
      <c r="P478" s="38" t="str">
        <f t="shared" si="221"/>
        <v/>
      </c>
    </row>
    <row r="479" spans="2:17" ht="18.75" customHeight="1" x14ac:dyDescent="0.2">
      <c r="B479" s="31">
        <v>46254</v>
      </c>
      <c r="C479" s="39" t="str">
        <f>'Q2 Setup'!$C$14</f>
        <v>Rep 8</v>
      </c>
      <c r="D479" s="33"/>
      <c r="E479" s="25"/>
      <c r="F479" s="40">
        <f t="shared" si="216"/>
        <v>0</v>
      </c>
      <c r="G479" s="40" t="str">
        <f t="shared" si="217"/>
        <v/>
      </c>
      <c r="H479" s="41" t="str">
        <f t="shared" si="218"/>
        <v/>
      </c>
      <c r="I479" s="36"/>
      <c r="J479" s="42">
        <f t="shared" si="219"/>
        <v>0</v>
      </c>
      <c r="K479" s="41" t="str">
        <f t="shared" si="220"/>
        <v/>
      </c>
      <c r="L479" s="25"/>
      <c r="M479" s="25"/>
      <c r="N479" s="26"/>
      <c r="O479" s="29">
        <f>IFERROR(('Q2 Setup'!$D$14-'Q2 Setup'!$E$14+SUMIFS($N$4:$N478,$C$4:$C478,'Q2 Setup'!$C$14)-SUMIFS($N$4:$N478,$C$4:$C478,'Q2 Setup'!$C$14,$B$4:$B478,"&lt;"&amp;$B479))/IFERROR(NETWORKDAYS($B479,'Q2 Setup'!$G$4),1),0)</f>
        <v>0</v>
      </c>
      <c r="P479" s="43" t="str">
        <f t="shared" si="221"/>
        <v/>
      </c>
    </row>
    <row r="480" spans="2:17" ht="18.75" customHeight="1" x14ac:dyDescent="0.2">
      <c r="B480" s="31">
        <v>46254</v>
      </c>
      <c r="C480" s="32" t="str">
        <f>'Q2 Setup'!$C$15</f>
        <v>Rep 9</v>
      </c>
      <c r="D480" s="33"/>
      <c r="E480" s="25"/>
      <c r="F480" s="34">
        <f t="shared" si="216"/>
        <v>0</v>
      </c>
      <c r="G480" s="34" t="str">
        <f t="shared" si="217"/>
        <v/>
      </c>
      <c r="H480" s="35" t="str">
        <f t="shared" si="218"/>
        <v/>
      </c>
      <c r="I480" s="36"/>
      <c r="J480" s="37">
        <f t="shared" si="219"/>
        <v>0</v>
      </c>
      <c r="K480" s="35" t="str">
        <f t="shared" si="220"/>
        <v/>
      </c>
      <c r="L480" s="25"/>
      <c r="M480" s="25"/>
      <c r="N480" s="26"/>
      <c r="O480" s="29">
        <f>IFERROR(('Q2 Setup'!$D$15-'Q2 Setup'!$E$15+SUMIFS($N$4:$N479,$C$4:$C479,'Q2 Setup'!$C$15)-SUMIFS($N$4:$N479,$C$4:$C479,'Q2 Setup'!$C$15,$B$4:$B479,"&lt;"&amp;$B480))/IFERROR(NETWORKDAYS($B480,'Q2 Setup'!$G$4),1),0)</f>
        <v>0</v>
      </c>
      <c r="P480" s="38" t="str">
        <f t="shared" si="221"/>
        <v/>
      </c>
    </row>
    <row r="481" spans="2:17" ht="18.75" customHeight="1" x14ac:dyDescent="0.2">
      <c r="B481" s="31">
        <v>46254</v>
      </c>
      <c r="C481" s="39" t="str">
        <f>'Q2 Setup'!$C$16</f>
        <v>Rep 10</v>
      </c>
      <c r="D481" s="33"/>
      <c r="E481" s="25"/>
      <c r="F481" s="40">
        <f t="shared" si="216"/>
        <v>0</v>
      </c>
      <c r="G481" s="40" t="str">
        <f t="shared" si="217"/>
        <v/>
      </c>
      <c r="H481" s="41" t="str">
        <f t="shared" si="218"/>
        <v/>
      </c>
      <c r="I481" s="36"/>
      <c r="J481" s="42">
        <f t="shared" si="219"/>
        <v>0</v>
      </c>
      <c r="K481" s="41" t="str">
        <f t="shared" si="220"/>
        <v/>
      </c>
      <c r="L481" s="25"/>
      <c r="M481" s="25"/>
      <c r="N481" s="26"/>
      <c r="O481" s="29">
        <f>IFERROR(('Q2 Setup'!$D$16-'Q2 Setup'!$E$16+SUMIFS($N$4:$N480,$C$4:$C480,'Q2 Setup'!$C$16)-SUMIFS($N$4:$N480,$C$4:$C480,'Q2 Setup'!$C$16,$B$4:$B480,"&lt;"&amp;$B481))/IFERROR(NETWORKDAYS($B481,'Q2 Setup'!$G$4),1),0)</f>
        <v>0</v>
      </c>
      <c r="P481" s="43" t="str">
        <f t="shared" si="221"/>
        <v/>
      </c>
    </row>
    <row r="482" spans="2:17" ht="18.75" customHeight="1" x14ac:dyDescent="0.2">
      <c r="B482" s="31">
        <v>46254</v>
      </c>
      <c r="C482" s="32">
        <f>'Q2 Setup'!$C$17</f>
        <v>0</v>
      </c>
      <c r="D482" s="33"/>
      <c r="E482" s="25"/>
      <c r="F482" s="34">
        <f t="shared" si="216"/>
        <v>0</v>
      </c>
      <c r="G482" s="34" t="str">
        <f t="shared" si="217"/>
        <v/>
      </c>
      <c r="H482" s="35" t="str">
        <f t="shared" si="218"/>
        <v/>
      </c>
      <c r="I482" s="36"/>
      <c r="J482" s="37">
        <f t="shared" si="219"/>
        <v>0</v>
      </c>
      <c r="K482" s="35" t="str">
        <f t="shared" si="220"/>
        <v/>
      </c>
      <c r="L482" s="25"/>
      <c r="M482" s="25"/>
      <c r="N482" s="26"/>
      <c r="O482" s="29">
        <f>IFERROR(('Q2 Setup'!$D$17-'Q2 Setup'!$E$17+SUMIFS($N$4:$N481,$C$4:$C481,'Q2 Setup'!$C$17)-SUMIFS($N$4:$N481,$C$4:$C481,'Q2 Setup'!$C$17,$B$4:$B481,"&lt;"&amp;$B482))/IFERROR(NETWORKDAYS($B482,'Q2 Setup'!$G$4),1),0)</f>
        <v>0</v>
      </c>
      <c r="P482" s="38" t="str">
        <f t="shared" si="221"/>
        <v/>
      </c>
    </row>
    <row r="483" spans="2:17" ht="18.75" customHeight="1" x14ac:dyDescent="0.2">
      <c r="B483" s="31">
        <v>46254</v>
      </c>
      <c r="C483" s="39">
        <f>'Q2 Setup'!$C$18</f>
        <v>0</v>
      </c>
      <c r="D483" s="33"/>
      <c r="E483" s="25"/>
      <c r="F483" s="40">
        <f t="shared" si="216"/>
        <v>0</v>
      </c>
      <c r="G483" s="40" t="str">
        <f t="shared" si="217"/>
        <v/>
      </c>
      <c r="H483" s="41" t="str">
        <f t="shared" si="218"/>
        <v/>
      </c>
      <c r="I483" s="36"/>
      <c r="J483" s="42">
        <f t="shared" si="219"/>
        <v>0</v>
      </c>
      <c r="K483" s="41" t="str">
        <f t="shared" si="220"/>
        <v/>
      </c>
      <c r="L483" s="25"/>
      <c r="M483" s="25"/>
      <c r="N483" s="26"/>
      <c r="O483" s="29">
        <f>IFERROR(('Q2 Setup'!$D$18-'Q2 Setup'!$E$18+SUMIFS($N$4:$N482,$C$4:$C482,'Q2 Setup'!$C$18)-SUMIFS($N$4:$N482,$C$4:$C482,'Q2 Setup'!$C$18,$B$4:$B482,"&lt;"&amp;$B483))/IFERROR(NETWORKDAYS($B483,'Q2 Setup'!$G$4),1),0)</f>
        <v>0</v>
      </c>
      <c r="P483" s="43" t="str">
        <f t="shared" si="221"/>
        <v/>
      </c>
    </row>
    <row r="484" spans="2:17" ht="4.5" customHeight="1" x14ac:dyDescent="0.2"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</row>
    <row r="485" spans="2:17" ht="18.75" customHeight="1" x14ac:dyDescent="0.2">
      <c r="B485" s="31">
        <v>46255</v>
      </c>
      <c r="C485" s="32" t="str">
        <f>'Q2 Setup'!$C$7</f>
        <v>Rep 1</v>
      </c>
      <c r="D485" s="33"/>
      <c r="E485" s="25"/>
      <c r="F485" s="34">
        <f t="shared" ref="F485:F496" si="222">IFERROR(D485*7.5,"")</f>
        <v>0</v>
      </c>
      <c r="G485" s="34" t="str">
        <f t="shared" ref="G485:G496" si="223">IFERROR(E485/D485,"")</f>
        <v/>
      </c>
      <c r="H485" s="35" t="str">
        <f t="shared" ref="H485:H496" si="224">IFERROR(E485/F485,"")</f>
        <v/>
      </c>
      <c r="I485" s="36"/>
      <c r="J485" s="37">
        <f t="shared" ref="J485:J496" si="225">IFERROR(D485*0.375/24,"")</f>
        <v>0</v>
      </c>
      <c r="K485" s="35" t="str">
        <f t="shared" ref="K485:K496" si="226">IFERROR(I485/J485,"")</f>
        <v/>
      </c>
      <c r="L485" s="25"/>
      <c r="M485" s="25"/>
      <c r="N485" s="26"/>
      <c r="O485" s="29">
        <f>IFERROR(('Q2 Setup'!$D$7-'Q2 Setup'!$E$7+SUMIFS($N$4:$N484,$C$4:$C484,'Q2 Setup'!$C$7)-SUMIFS($N$4:$N484,$C$4:$C484,'Q2 Setup'!$C$7,$B$4:$B484,"&lt;"&amp;$B485))/IFERROR(NETWORKDAYS($B485,'Q2 Setup'!$G$4),1),0)</f>
        <v>0</v>
      </c>
      <c r="P485" s="38" t="str">
        <f t="shared" ref="P485:P496" si="227">IFERROR(N485/O485,"")</f>
        <v/>
      </c>
    </row>
    <row r="486" spans="2:17" ht="18.75" customHeight="1" x14ac:dyDescent="0.2">
      <c r="B486" s="31">
        <v>46255</v>
      </c>
      <c r="C486" s="39" t="str">
        <f>'Q2 Setup'!$C$8</f>
        <v>Rep 2</v>
      </c>
      <c r="D486" s="33"/>
      <c r="E486" s="25"/>
      <c r="F486" s="40">
        <f t="shared" si="222"/>
        <v>0</v>
      </c>
      <c r="G486" s="40" t="str">
        <f t="shared" si="223"/>
        <v/>
      </c>
      <c r="H486" s="41" t="str">
        <f t="shared" si="224"/>
        <v/>
      </c>
      <c r="I486" s="36"/>
      <c r="J486" s="42">
        <f t="shared" si="225"/>
        <v>0</v>
      </c>
      <c r="K486" s="41" t="str">
        <f t="shared" si="226"/>
        <v/>
      </c>
      <c r="L486" s="25"/>
      <c r="M486" s="25"/>
      <c r="N486" s="26"/>
      <c r="O486" s="29">
        <f>IFERROR(('Q2 Setup'!$D$8-'Q2 Setup'!$E$8+SUMIFS($N$4:$N485,$C$4:$C485,'Q2 Setup'!$C$8)-SUMIFS($N$4:$N485,$C$4:$C485,'Q2 Setup'!$C$8,$B$4:$B485,"&lt;"&amp;$B486))/IFERROR(NETWORKDAYS($B486,'Q2 Setup'!$G$4),1),0)</f>
        <v>0</v>
      </c>
      <c r="P486" s="43" t="str">
        <f t="shared" si="227"/>
        <v/>
      </c>
    </row>
    <row r="487" spans="2:17" ht="18.75" customHeight="1" x14ac:dyDescent="0.2">
      <c r="B487" s="31">
        <v>46255</v>
      </c>
      <c r="C487" s="32" t="str">
        <f>'Q2 Setup'!$C$9</f>
        <v>Rep 3</v>
      </c>
      <c r="D487" s="33"/>
      <c r="E487" s="25"/>
      <c r="F487" s="34">
        <f t="shared" si="222"/>
        <v>0</v>
      </c>
      <c r="G487" s="34" t="str">
        <f t="shared" si="223"/>
        <v/>
      </c>
      <c r="H487" s="35" t="str">
        <f t="shared" si="224"/>
        <v/>
      </c>
      <c r="I487" s="36"/>
      <c r="J487" s="37">
        <f t="shared" si="225"/>
        <v>0</v>
      </c>
      <c r="K487" s="35" t="str">
        <f t="shared" si="226"/>
        <v/>
      </c>
      <c r="L487" s="25"/>
      <c r="M487" s="25"/>
      <c r="N487" s="26"/>
      <c r="O487" s="29">
        <f>IFERROR(('Q2 Setup'!$D$9-'Q2 Setup'!$E$9+SUMIFS($N$4:$N486,$C$4:$C486,'Q2 Setup'!$C$9)-SUMIFS($N$4:$N486,$C$4:$C486,'Q2 Setup'!$C$9,$B$4:$B486,"&lt;"&amp;$B487))/IFERROR(NETWORKDAYS($B487,'Q2 Setup'!$G$4),1),0)</f>
        <v>0</v>
      </c>
      <c r="P487" s="38" t="str">
        <f t="shared" si="227"/>
        <v/>
      </c>
    </row>
    <row r="488" spans="2:17" ht="18.75" customHeight="1" x14ac:dyDescent="0.2">
      <c r="B488" s="31">
        <v>46255</v>
      </c>
      <c r="C488" s="39" t="str">
        <f>'Q2 Setup'!$C$10</f>
        <v>Rep 4</v>
      </c>
      <c r="D488" s="33"/>
      <c r="E488" s="25"/>
      <c r="F488" s="40">
        <f t="shared" si="222"/>
        <v>0</v>
      </c>
      <c r="G488" s="40" t="str">
        <f t="shared" si="223"/>
        <v/>
      </c>
      <c r="H488" s="41" t="str">
        <f t="shared" si="224"/>
        <v/>
      </c>
      <c r="I488" s="36"/>
      <c r="J488" s="42">
        <f t="shared" si="225"/>
        <v>0</v>
      </c>
      <c r="K488" s="41" t="str">
        <f t="shared" si="226"/>
        <v/>
      </c>
      <c r="L488" s="25"/>
      <c r="M488" s="25"/>
      <c r="N488" s="26"/>
      <c r="O488" s="29">
        <f>IFERROR(('Q2 Setup'!$D$10-'Q2 Setup'!$E$10+SUMIFS($N$4:$N487,$C$4:$C487,'Q2 Setup'!$C$10)-SUMIFS($N$4:$N487,$C$4:$C487,'Q2 Setup'!$C$10,$B$4:$B487,"&lt;"&amp;$B488))/IFERROR(NETWORKDAYS($B488,'Q2 Setup'!$G$4),1),0)</f>
        <v>0</v>
      </c>
      <c r="P488" s="43" t="str">
        <f t="shared" si="227"/>
        <v/>
      </c>
    </row>
    <row r="489" spans="2:17" ht="18.75" customHeight="1" x14ac:dyDescent="0.2">
      <c r="B489" s="31">
        <v>46255</v>
      </c>
      <c r="C489" s="32" t="str">
        <f>'Q2 Setup'!$C$11</f>
        <v>Rep 5</v>
      </c>
      <c r="D489" s="33"/>
      <c r="E489" s="25"/>
      <c r="F489" s="34">
        <f t="shared" si="222"/>
        <v>0</v>
      </c>
      <c r="G489" s="34" t="str">
        <f t="shared" si="223"/>
        <v/>
      </c>
      <c r="H489" s="35" t="str">
        <f t="shared" si="224"/>
        <v/>
      </c>
      <c r="I489" s="36"/>
      <c r="J489" s="37">
        <f t="shared" si="225"/>
        <v>0</v>
      </c>
      <c r="K489" s="35" t="str">
        <f t="shared" si="226"/>
        <v/>
      </c>
      <c r="L489" s="25"/>
      <c r="M489" s="25"/>
      <c r="N489" s="26"/>
      <c r="O489" s="29">
        <f>IFERROR(('Q2 Setup'!$D$11-'Q2 Setup'!$E$11+SUMIFS($N$4:$N488,$C$4:$C488,'Q2 Setup'!$C$11)-SUMIFS($N$4:$N488,$C$4:$C488,'Q2 Setup'!$C$11,$B$4:$B488,"&lt;"&amp;$B489))/IFERROR(NETWORKDAYS($B489,'Q2 Setup'!$G$4),1),0)</f>
        <v>0</v>
      </c>
      <c r="P489" s="38" t="str">
        <f t="shared" si="227"/>
        <v/>
      </c>
    </row>
    <row r="490" spans="2:17" ht="18.75" customHeight="1" x14ac:dyDescent="0.2">
      <c r="B490" s="31">
        <v>46255</v>
      </c>
      <c r="C490" s="39" t="str">
        <f>'Q2 Setup'!$C$12</f>
        <v>Rep 6</v>
      </c>
      <c r="D490" s="33"/>
      <c r="E490" s="25"/>
      <c r="F490" s="40">
        <f t="shared" si="222"/>
        <v>0</v>
      </c>
      <c r="G490" s="40" t="str">
        <f t="shared" si="223"/>
        <v/>
      </c>
      <c r="H490" s="41" t="str">
        <f t="shared" si="224"/>
        <v/>
      </c>
      <c r="I490" s="36"/>
      <c r="J490" s="42">
        <f t="shared" si="225"/>
        <v>0</v>
      </c>
      <c r="K490" s="41" t="str">
        <f t="shared" si="226"/>
        <v/>
      </c>
      <c r="L490" s="25"/>
      <c r="M490" s="25"/>
      <c r="N490" s="26"/>
      <c r="O490" s="29">
        <f>IFERROR(('Q2 Setup'!$D$12-'Q2 Setup'!$E$12+SUMIFS($N$4:$N489,$C$4:$C489,'Q2 Setup'!$C$12)-SUMIFS($N$4:$N489,$C$4:$C489,'Q2 Setup'!$C$12,$B$4:$B489,"&lt;"&amp;$B490))/IFERROR(NETWORKDAYS($B490,'Q2 Setup'!$G$4),1),0)</f>
        <v>0</v>
      </c>
      <c r="P490" s="43" t="str">
        <f t="shared" si="227"/>
        <v/>
      </c>
    </row>
    <row r="491" spans="2:17" ht="18.75" customHeight="1" x14ac:dyDescent="0.2">
      <c r="B491" s="31">
        <v>46255</v>
      </c>
      <c r="C491" s="32" t="str">
        <f>'Q2 Setup'!$C$13</f>
        <v>Rep 7</v>
      </c>
      <c r="D491" s="33"/>
      <c r="E491" s="25"/>
      <c r="F491" s="34">
        <f t="shared" si="222"/>
        <v>0</v>
      </c>
      <c r="G491" s="34" t="str">
        <f t="shared" si="223"/>
        <v/>
      </c>
      <c r="H491" s="35" t="str">
        <f t="shared" si="224"/>
        <v/>
      </c>
      <c r="I491" s="36"/>
      <c r="J491" s="37">
        <f t="shared" si="225"/>
        <v>0</v>
      </c>
      <c r="K491" s="35" t="str">
        <f t="shared" si="226"/>
        <v/>
      </c>
      <c r="L491" s="25"/>
      <c r="M491" s="25"/>
      <c r="N491" s="26"/>
      <c r="O491" s="29">
        <f>IFERROR(('Q2 Setup'!$D$13-'Q2 Setup'!$E$13+SUMIFS($N$4:$N490,$C$4:$C490,'Q2 Setup'!$C$13)-SUMIFS($N$4:$N490,$C$4:$C490,'Q2 Setup'!$C$13,$B$4:$B490,"&lt;"&amp;$B491))/IFERROR(NETWORKDAYS($B491,'Q2 Setup'!$G$4),1),0)</f>
        <v>0</v>
      </c>
      <c r="P491" s="38" t="str">
        <f t="shared" si="227"/>
        <v/>
      </c>
    </row>
    <row r="492" spans="2:17" ht="18.75" customHeight="1" x14ac:dyDescent="0.2">
      <c r="B492" s="31">
        <v>46255</v>
      </c>
      <c r="C492" s="39" t="str">
        <f>'Q2 Setup'!$C$14</f>
        <v>Rep 8</v>
      </c>
      <c r="D492" s="33"/>
      <c r="E492" s="25"/>
      <c r="F492" s="40">
        <f t="shared" si="222"/>
        <v>0</v>
      </c>
      <c r="G492" s="40" t="str">
        <f t="shared" si="223"/>
        <v/>
      </c>
      <c r="H492" s="41" t="str">
        <f t="shared" si="224"/>
        <v/>
      </c>
      <c r="I492" s="36"/>
      <c r="J492" s="42">
        <f t="shared" si="225"/>
        <v>0</v>
      </c>
      <c r="K492" s="41" t="str">
        <f t="shared" si="226"/>
        <v/>
      </c>
      <c r="L492" s="25"/>
      <c r="M492" s="25"/>
      <c r="N492" s="26"/>
      <c r="O492" s="29">
        <f>IFERROR(('Q2 Setup'!$D$14-'Q2 Setup'!$E$14+SUMIFS($N$4:$N491,$C$4:$C491,'Q2 Setup'!$C$14)-SUMIFS($N$4:$N491,$C$4:$C491,'Q2 Setup'!$C$14,$B$4:$B491,"&lt;"&amp;$B492))/IFERROR(NETWORKDAYS($B492,'Q2 Setup'!$G$4),1),0)</f>
        <v>0</v>
      </c>
      <c r="P492" s="43" t="str">
        <f t="shared" si="227"/>
        <v/>
      </c>
    </row>
    <row r="493" spans="2:17" ht="18.75" customHeight="1" x14ac:dyDescent="0.2">
      <c r="B493" s="31">
        <v>46255</v>
      </c>
      <c r="C493" s="32" t="str">
        <f>'Q2 Setup'!$C$15</f>
        <v>Rep 9</v>
      </c>
      <c r="D493" s="33"/>
      <c r="E493" s="25"/>
      <c r="F493" s="34">
        <f t="shared" si="222"/>
        <v>0</v>
      </c>
      <c r="G493" s="34" t="str">
        <f t="shared" si="223"/>
        <v/>
      </c>
      <c r="H493" s="35" t="str">
        <f t="shared" si="224"/>
        <v/>
      </c>
      <c r="I493" s="36"/>
      <c r="J493" s="37">
        <f t="shared" si="225"/>
        <v>0</v>
      </c>
      <c r="K493" s="35" t="str">
        <f t="shared" si="226"/>
        <v/>
      </c>
      <c r="L493" s="25"/>
      <c r="M493" s="25"/>
      <c r="N493" s="26"/>
      <c r="O493" s="29">
        <f>IFERROR(('Q2 Setup'!$D$15-'Q2 Setup'!$E$15+SUMIFS($N$4:$N492,$C$4:$C492,'Q2 Setup'!$C$15)-SUMIFS($N$4:$N492,$C$4:$C492,'Q2 Setup'!$C$15,$B$4:$B492,"&lt;"&amp;$B493))/IFERROR(NETWORKDAYS($B493,'Q2 Setup'!$G$4),1),0)</f>
        <v>0</v>
      </c>
      <c r="P493" s="38" t="str">
        <f t="shared" si="227"/>
        <v/>
      </c>
    </row>
    <row r="494" spans="2:17" ht="18.75" customHeight="1" x14ac:dyDescent="0.2">
      <c r="B494" s="31">
        <v>46255</v>
      </c>
      <c r="C494" s="39" t="str">
        <f>'Q2 Setup'!$C$16</f>
        <v>Rep 10</v>
      </c>
      <c r="D494" s="33"/>
      <c r="E494" s="25"/>
      <c r="F494" s="40">
        <f t="shared" si="222"/>
        <v>0</v>
      </c>
      <c r="G494" s="40" t="str">
        <f t="shared" si="223"/>
        <v/>
      </c>
      <c r="H494" s="41" t="str">
        <f t="shared" si="224"/>
        <v/>
      </c>
      <c r="I494" s="36"/>
      <c r="J494" s="42">
        <f t="shared" si="225"/>
        <v>0</v>
      </c>
      <c r="K494" s="41" t="str">
        <f t="shared" si="226"/>
        <v/>
      </c>
      <c r="L494" s="25"/>
      <c r="M494" s="25"/>
      <c r="N494" s="26"/>
      <c r="O494" s="29">
        <f>IFERROR(('Q2 Setup'!$D$16-'Q2 Setup'!$E$16+SUMIFS($N$4:$N493,$C$4:$C493,'Q2 Setup'!$C$16)-SUMIFS($N$4:$N493,$C$4:$C493,'Q2 Setup'!$C$16,$B$4:$B493,"&lt;"&amp;$B494))/IFERROR(NETWORKDAYS($B494,'Q2 Setup'!$G$4),1),0)</f>
        <v>0</v>
      </c>
      <c r="P494" s="43" t="str">
        <f t="shared" si="227"/>
        <v/>
      </c>
    </row>
    <row r="495" spans="2:17" ht="18.75" customHeight="1" x14ac:dyDescent="0.2">
      <c r="B495" s="31">
        <v>46255</v>
      </c>
      <c r="C495" s="32">
        <f>'Q2 Setup'!$C$17</f>
        <v>0</v>
      </c>
      <c r="D495" s="33"/>
      <c r="E495" s="25"/>
      <c r="F495" s="34">
        <f t="shared" si="222"/>
        <v>0</v>
      </c>
      <c r="G495" s="34" t="str">
        <f t="shared" si="223"/>
        <v/>
      </c>
      <c r="H495" s="35" t="str">
        <f t="shared" si="224"/>
        <v/>
      </c>
      <c r="I495" s="36"/>
      <c r="J495" s="37">
        <f t="shared" si="225"/>
        <v>0</v>
      </c>
      <c r="K495" s="35" t="str">
        <f t="shared" si="226"/>
        <v/>
      </c>
      <c r="L495" s="25"/>
      <c r="M495" s="25"/>
      <c r="N495" s="26"/>
      <c r="O495" s="29">
        <f>IFERROR(('Q2 Setup'!$D$17-'Q2 Setup'!$E$17+SUMIFS($N$4:$N494,$C$4:$C494,'Q2 Setup'!$C$17)-SUMIFS($N$4:$N494,$C$4:$C494,'Q2 Setup'!$C$17,$B$4:$B494,"&lt;"&amp;$B495))/IFERROR(NETWORKDAYS($B495,'Q2 Setup'!$G$4),1),0)</f>
        <v>0</v>
      </c>
      <c r="P495" s="38" t="str">
        <f t="shared" si="227"/>
        <v/>
      </c>
    </row>
    <row r="496" spans="2:17" ht="18.75" customHeight="1" x14ac:dyDescent="0.2">
      <c r="B496" s="31">
        <v>46255</v>
      </c>
      <c r="C496" s="39">
        <f>'Q2 Setup'!$C$18</f>
        <v>0</v>
      </c>
      <c r="D496" s="33"/>
      <c r="E496" s="25"/>
      <c r="F496" s="40">
        <f t="shared" si="222"/>
        <v>0</v>
      </c>
      <c r="G496" s="40" t="str">
        <f t="shared" si="223"/>
        <v/>
      </c>
      <c r="H496" s="41" t="str">
        <f t="shared" si="224"/>
        <v/>
      </c>
      <c r="I496" s="36"/>
      <c r="J496" s="42">
        <f t="shared" si="225"/>
        <v>0</v>
      </c>
      <c r="K496" s="41" t="str">
        <f t="shared" si="226"/>
        <v/>
      </c>
      <c r="L496" s="25"/>
      <c r="M496" s="25"/>
      <c r="N496" s="26"/>
      <c r="O496" s="29">
        <f>IFERROR(('Q2 Setup'!$D$18-'Q2 Setup'!$E$18+SUMIFS($N$4:$N495,$C$4:$C495,'Q2 Setup'!$C$18)-SUMIFS($N$4:$N495,$C$4:$C495,'Q2 Setup'!$C$18,$B$4:$B495,"&lt;"&amp;$B496))/IFERROR(NETWORKDAYS($B496,'Q2 Setup'!$G$4),1),0)</f>
        <v>0</v>
      </c>
      <c r="P496" s="43" t="str">
        <f t="shared" si="227"/>
        <v/>
      </c>
    </row>
    <row r="497" spans="2:17" ht="4.5" customHeight="1" x14ac:dyDescent="0.2"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</row>
    <row r="498" spans="2:17" ht="18.75" customHeight="1" x14ac:dyDescent="0.2">
      <c r="B498" s="31">
        <v>46258</v>
      </c>
      <c r="C498" s="32" t="str">
        <f>'Q2 Setup'!$C$7</f>
        <v>Rep 1</v>
      </c>
      <c r="D498" s="33"/>
      <c r="E498" s="25"/>
      <c r="F498" s="34">
        <f t="shared" ref="F498:F509" si="228">IFERROR(D498*7.5,"")</f>
        <v>0</v>
      </c>
      <c r="G498" s="34" t="str">
        <f t="shared" ref="G498:G509" si="229">IFERROR(E498/D498,"")</f>
        <v/>
      </c>
      <c r="H498" s="35" t="str">
        <f t="shared" ref="H498:H509" si="230">IFERROR(E498/F498,"")</f>
        <v/>
      </c>
      <c r="I498" s="36"/>
      <c r="J498" s="37">
        <f t="shared" ref="J498:J509" si="231">IFERROR(D498*0.375/24,"")</f>
        <v>0</v>
      </c>
      <c r="K498" s="35" t="str">
        <f t="shared" ref="K498:K509" si="232">IFERROR(I498/J498,"")</f>
        <v/>
      </c>
      <c r="L498" s="25"/>
      <c r="M498" s="25"/>
      <c r="N498" s="26"/>
      <c r="O498" s="29">
        <f>IFERROR(('Q2 Setup'!$D$7-'Q2 Setup'!$E$7+SUMIFS($N$4:$N497,$C$4:$C497,'Q2 Setup'!$C$7)-SUMIFS($N$4:$N497,$C$4:$C497,'Q2 Setup'!$C$7,$B$4:$B497,"&lt;"&amp;$B498))/IFERROR(NETWORKDAYS($B498,'Q2 Setup'!$G$4),1),0)</f>
        <v>0</v>
      </c>
      <c r="P498" s="38" t="str">
        <f t="shared" ref="P498:P509" si="233">IFERROR(N498/O498,"")</f>
        <v/>
      </c>
    </row>
    <row r="499" spans="2:17" ht="18.75" customHeight="1" x14ac:dyDescent="0.2">
      <c r="B499" s="31">
        <v>46258</v>
      </c>
      <c r="C499" s="39" t="str">
        <f>'Q2 Setup'!$C$8</f>
        <v>Rep 2</v>
      </c>
      <c r="D499" s="33"/>
      <c r="E499" s="25"/>
      <c r="F499" s="40">
        <f t="shared" si="228"/>
        <v>0</v>
      </c>
      <c r="G499" s="40" t="str">
        <f t="shared" si="229"/>
        <v/>
      </c>
      <c r="H499" s="41" t="str">
        <f t="shared" si="230"/>
        <v/>
      </c>
      <c r="I499" s="36"/>
      <c r="J499" s="42">
        <f t="shared" si="231"/>
        <v>0</v>
      </c>
      <c r="K499" s="41" t="str">
        <f t="shared" si="232"/>
        <v/>
      </c>
      <c r="L499" s="25"/>
      <c r="M499" s="25"/>
      <c r="N499" s="26"/>
      <c r="O499" s="29">
        <f>IFERROR(('Q2 Setup'!$D$8-'Q2 Setup'!$E$8+SUMIFS($N$4:$N498,$C$4:$C498,'Q2 Setup'!$C$8)-SUMIFS($N$4:$N498,$C$4:$C498,'Q2 Setup'!$C$8,$B$4:$B498,"&lt;"&amp;$B499))/IFERROR(NETWORKDAYS($B499,'Q2 Setup'!$G$4),1),0)</f>
        <v>0</v>
      </c>
      <c r="P499" s="43" t="str">
        <f t="shared" si="233"/>
        <v/>
      </c>
    </row>
    <row r="500" spans="2:17" ht="18.75" customHeight="1" x14ac:dyDescent="0.2">
      <c r="B500" s="31">
        <v>46258</v>
      </c>
      <c r="C500" s="32" t="str">
        <f>'Q2 Setup'!$C$9</f>
        <v>Rep 3</v>
      </c>
      <c r="D500" s="33"/>
      <c r="E500" s="25"/>
      <c r="F500" s="34">
        <f t="shared" si="228"/>
        <v>0</v>
      </c>
      <c r="G500" s="34" t="str">
        <f t="shared" si="229"/>
        <v/>
      </c>
      <c r="H500" s="35" t="str">
        <f t="shared" si="230"/>
        <v/>
      </c>
      <c r="I500" s="36"/>
      <c r="J500" s="37">
        <f t="shared" si="231"/>
        <v>0</v>
      </c>
      <c r="K500" s="35" t="str">
        <f t="shared" si="232"/>
        <v/>
      </c>
      <c r="L500" s="25"/>
      <c r="M500" s="25"/>
      <c r="N500" s="26"/>
      <c r="O500" s="29">
        <f>IFERROR(('Q2 Setup'!$D$9-'Q2 Setup'!$E$9+SUMIFS($N$4:$N499,$C$4:$C499,'Q2 Setup'!$C$9)-SUMIFS($N$4:$N499,$C$4:$C499,'Q2 Setup'!$C$9,$B$4:$B499,"&lt;"&amp;$B500))/IFERROR(NETWORKDAYS($B500,'Q2 Setup'!$G$4),1),0)</f>
        <v>0</v>
      </c>
      <c r="P500" s="38" t="str">
        <f t="shared" si="233"/>
        <v/>
      </c>
    </row>
    <row r="501" spans="2:17" ht="18.75" customHeight="1" x14ac:dyDescent="0.2">
      <c r="B501" s="31">
        <v>46258</v>
      </c>
      <c r="C501" s="39" t="str">
        <f>'Q2 Setup'!$C$10</f>
        <v>Rep 4</v>
      </c>
      <c r="D501" s="33"/>
      <c r="E501" s="25"/>
      <c r="F501" s="40">
        <f t="shared" si="228"/>
        <v>0</v>
      </c>
      <c r="G501" s="40" t="str">
        <f t="shared" si="229"/>
        <v/>
      </c>
      <c r="H501" s="41" t="str">
        <f t="shared" si="230"/>
        <v/>
      </c>
      <c r="I501" s="36"/>
      <c r="J501" s="42">
        <f t="shared" si="231"/>
        <v>0</v>
      </c>
      <c r="K501" s="41" t="str">
        <f t="shared" si="232"/>
        <v/>
      </c>
      <c r="L501" s="25"/>
      <c r="M501" s="25"/>
      <c r="N501" s="26"/>
      <c r="O501" s="29">
        <f>IFERROR(('Q2 Setup'!$D$10-'Q2 Setup'!$E$10+SUMIFS($N$4:$N500,$C$4:$C500,'Q2 Setup'!$C$10)-SUMIFS($N$4:$N500,$C$4:$C500,'Q2 Setup'!$C$10,$B$4:$B500,"&lt;"&amp;$B501))/IFERROR(NETWORKDAYS($B501,'Q2 Setup'!$G$4),1),0)</f>
        <v>0</v>
      </c>
      <c r="P501" s="43" t="str">
        <f t="shared" si="233"/>
        <v/>
      </c>
    </row>
    <row r="502" spans="2:17" ht="18.75" customHeight="1" x14ac:dyDescent="0.2">
      <c r="B502" s="31">
        <v>46258</v>
      </c>
      <c r="C502" s="32" t="str">
        <f>'Q2 Setup'!$C$11</f>
        <v>Rep 5</v>
      </c>
      <c r="D502" s="33"/>
      <c r="E502" s="25"/>
      <c r="F502" s="34">
        <f t="shared" si="228"/>
        <v>0</v>
      </c>
      <c r="G502" s="34" t="str">
        <f t="shared" si="229"/>
        <v/>
      </c>
      <c r="H502" s="35" t="str">
        <f t="shared" si="230"/>
        <v/>
      </c>
      <c r="I502" s="36"/>
      <c r="J502" s="37">
        <f t="shared" si="231"/>
        <v>0</v>
      </c>
      <c r="K502" s="35" t="str">
        <f t="shared" si="232"/>
        <v/>
      </c>
      <c r="L502" s="25"/>
      <c r="M502" s="25"/>
      <c r="N502" s="26"/>
      <c r="O502" s="29">
        <f>IFERROR(('Q2 Setup'!$D$11-'Q2 Setup'!$E$11+SUMIFS($N$4:$N501,$C$4:$C501,'Q2 Setup'!$C$11)-SUMIFS($N$4:$N501,$C$4:$C501,'Q2 Setup'!$C$11,$B$4:$B501,"&lt;"&amp;$B502))/IFERROR(NETWORKDAYS($B502,'Q2 Setup'!$G$4),1),0)</f>
        <v>0</v>
      </c>
      <c r="P502" s="38" t="str">
        <f t="shared" si="233"/>
        <v/>
      </c>
    </row>
    <row r="503" spans="2:17" ht="18.75" customHeight="1" x14ac:dyDescent="0.2">
      <c r="B503" s="31">
        <v>46258</v>
      </c>
      <c r="C503" s="39" t="str">
        <f>'Q2 Setup'!$C$12</f>
        <v>Rep 6</v>
      </c>
      <c r="D503" s="33"/>
      <c r="E503" s="25"/>
      <c r="F503" s="40">
        <f t="shared" si="228"/>
        <v>0</v>
      </c>
      <c r="G503" s="40" t="str">
        <f t="shared" si="229"/>
        <v/>
      </c>
      <c r="H503" s="41" t="str">
        <f t="shared" si="230"/>
        <v/>
      </c>
      <c r="I503" s="36"/>
      <c r="J503" s="42">
        <f t="shared" si="231"/>
        <v>0</v>
      </c>
      <c r="K503" s="41" t="str">
        <f t="shared" si="232"/>
        <v/>
      </c>
      <c r="L503" s="25"/>
      <c r="M503" s="25"/>
      <c r="N503" s="26"/>
      <c r="O503" s="29">
        <f>IFERROR(('Q2 Setup'!$D$12-'Q2 Setup'!$E$12+SUMIFS($N$4:$N502,$C$4:$C502,'Q2 Setup'!$C$12)-SUMIFS($N$4:$N502,$C$4:$C502,'Q2 Setup'!$C$12,$B$4:$B502,"&lt;"&amp;$B503))/IFERROR(NETWORKDAYS($B503,'Q2 Setup'!$G$4),1),0)</f>
        <v>0</v>
      </c>
      <c r="P503" s="43" t="str">
        <f t="shared" si="233"/>
        <v/>
      </c>
    </row>
    <row r="504" spans="2:17" ht="18.75" customHeight="1" x14ac:dyDescent="0.2">
      <c r="B504" s="31">
        <v>46258</v>
      </c>
      <c r="C504" s="32" t="str">
        <f>'Q2 Setup'!$C$13</f>
        <v>Rep 7</v>
      </c>
      <c r="D504" s="33"/>
      <c r="E504" s="25"/>
      <c r="F504" s="34">
        <f t="shared" si="228"/>
        <v>0</v>
      </c>
      <c r="G504" s="34" t="str">
        <f t="shared" si="229"/>
        <v/>
      </c>
      <c r="H504" s="35" t="str">
        <f t="shared" si="230"/>
        <v/>
      </c>
      <c r="I504" s="36"/>
      <c r="J504" s="37">
        <f t="shared" si="231"/>
        <v>0</v>
      </c>
      <c r="K504" s="35" t="str">
        <f t="shared" si="232"/>
        <v/>
      </c>
      <c r="L504" s="25"/>
      <c r="M504" s="25"/>
      <c r="N504" s="26"/>
      <c r="O504" s="29">
        <f>IFERROR(('Q2 Setup'!$D$13-'Q2 Setup'!$E$13+SUMIFS($N$4:$N503,$C$4:$C503,'Q2 Setup'!$C$13)-SUMIFS($N$4:$N503,$C$4:$C503,'Q2 Setup'!$C$13,$B$4:$B503,"&lt;"&amp;$B504))/IFERROR(NETWORKDAYS($B504,'Q2 Setup'!$G$4),1),0)</f>
        <v>0</v>
      </c>
      <c r="P504" s="38" t="str">
        <f t="shared" si="233"/>
        <v/>
      </c>
    </row>
    <row r="505" spans="2:17" ht="18.75" customHeight="1" x14ac:dyDescent="0.2">
      <c r="B505" s="31">
        <v>46258</v>
      </c>
      <c r="C505" s="39" t="str">
        <f>'Q2 Setup'!$C$14</f>
        <v>Rep 8</v>
      </c>
      <c r="D505" s="33"/>
      <c r="E505" s="25"/>
      <c r="F505" s="40">
        <f t="shared" si="228"/>
        <v>0</v>
      </c>
      <c r="G505" s="40" t="str">
        <f t="shared" si="229"/>
        <v/>
      </c>
      <c r="H505" s="41" t="str">
        <f t="shared" si="230"/>
        <v/>
      </c>
      <c r="I505" s="36"/>
      <c r="J505" s="42">
        <f t="shared" si="231"/>
        <v>0</v>
      </c>
      <c r="K505" s="41" t="str">
        <f t="shared" si="232"/>
        <v/>
      </c>
      <c r="L505" s="25"/>
      <c r="M505" s="25"/>
      <c r="N505" s="26"/>
      <c r="O505" s="29">
        <f>IFERROR(('Q2 Setup'!$D$14-'Q2 Setup'!$E$14+SUMIFS($N$4:$N504,$C$4:$C504,'Q2 Setup'!$C$14)-SUMIFS($N$4:$N504,$C$4:$C504,'Q2 Setup'!$C$14,$B$4:$B504,"&lt;"&amp;$B505))/IFERROR(NETWORKDAYS($B505,'Q2 Setup'!$G$4),1),0)</f>
        <v>0</v>
      </c>
      <c r="P505" s="43" t="str">
        <f t="shared" si="233"/>
        <v/>
      </c>
    </row>
    <row r="506" spans="2:17" ht="18.75" customHeight="1" x14ac:dyDescent="0.2">
      <c r="B506" s="31">
        <v>46258</v>
      </c>
      <c r="C506" s="32" t="str">
        <f>'Q2 Setup'!$C$15</f>
        <v>Rep 9</v>
      </c>
      <c r="D506" s="33"/>
      <c r="E506" s="25"/>
      <c r="F506" s="34">
        <f t="shared" si="228"/>
        <v>0</v>
      </c>
      <c r="G506" s="34" t="str">
        <f t="shared" si="229"/>
        <v/>
      </c>
      <c r="H506" s="35" t="str">
        <f t="shared" si="230"/>
        <v/>
      </c>
      <c r="I506" s="36"/>
      <c r="J506" s="37">
        <f t="shared" si="231"/>
        <v>0</v>
      </c>
      <c r="K506" s="35" t="str">
        <f t="shared" si="232"/>
        <v/>
      </c>
      <c r="L506" s="25"/>
      <c r="M506" s="25"/>
      <c r="N506" s="26"/>
      <c r="O506" s="29">
        <f>IFERROR(('Q2 Setup'!$D$15-'Q2 Setup'!$E$15+SUMIFS($N$4:$N505,$C$4:$C505,'Q2 Setup'!$C$15)-SUMIFS($N$4:$N505,$C$4:$C505,'Q2 Setup'!$C$15,$B$4:$B505,"&lt;"&amp;$B506))/IFERROR(NETWORKDAYS($B506,'Q2 Setup'!$G$4),1),0)</f>
        <v>0</v>
      </c>
      <c r="P506" s="38" t="str">
        <f t="shared" si="233"/>
        <v/>
      </c>
    </row>
    <row r="507" spans="2:17" ht="18.75" customHeight="1" x14ac:dyDescent="0.2">
      <c r="B507" s="31">
        <v>46258</v>
      </c>
      <c r="C507" s="39" t="str">
        <f>'Q2 Setup'!$C$16</f>
        <v>Rep 10</v>
      </c>
      <c r="D507" s="33"/>
      <c r="E507" s="25"/>
      <c r="F507" s="40">
        <f t="shared" si="228"/>
        <v>0</v>
      </c>
      <c r="G507" s="40" t="str">
        <f t="shared" si="229"/>
        <v/>
      </c>
      <c r="H507" s="41" t="str">
        <f t="shared" si="230"/>
        <v/>
      </c>
      <c r="I507" s="36"/>
      <c r="J507" s="42">
        <f t="shared" si="231"/>
        <v>0</v>
      </c>
      <c r="K507" s="41" t="str">
        <f t="shared" si="232"/>
        <v/>
      </c>
      <c r="L507" s="25"/>
      <c r="M507" s="25"/>
      <c r="N507" s="26"/>
      <c r="O507" s="29">
        <f>IFERROR(('Q2 Setup'!$D$16-'Q2 Setup'!$E$16+SUMIFS($N$4:$N506,$C$4:$C506,'Q2 Setup'!$C$16)-SUMIFS($N$4:$N506,$C$4:$C506,'Q2 Setup'!$C$16,$B$4:$B506,"&lt;"&amp;$B507))/IFERROR(NETWORKDAYS($B507,'Q2 Setup'!$G$4),1),0)</f>
        <v>0</v>
      </c>
      <c r="P507" s="43" t="str">
        <f t="shared" si="233"/>
        <v/>
      </c>
    </row>
    <row r="508" spans="2:17" ht="18.75" customHeight="1" x14ac:dyDescent="0.2">
      <c r="B508" s="31">
        <v>46258</v>
      </c>
      <c r="C508" s="32">
        <f>'Q2 Setup'!$C$17</f>
        <v>0</v>
      </c>
      <c r="D508" s="33"/>
      <c r="E508" s="25"/>
      <c r="F508" s="34">
        <f t="shared" si="228"/>
        <v>0</v>
      </c>
      <c r="G508" s="34" t="str">
        <f t="shared" si="229"/>
        <v/>
      </c>
      <c r="H508" s="35" t="str">
        <f t="shared" si="230"/>
        <v/>
      </c>
      <c r="I508" s="36"/>
      <c r="J508" s="37">
        <f t="shared" si="231"/>
        <v>0</v>
      </c>
      <c r="K508" s="35" t="str">
        <f t="shared" si="232"/>
        <v/>
      </c>
      <c r="L508" s="25"/>
      <c r="M508" s="25"/>
      <c r="N508" s="26"/>
      <c r="O508" s="29">
        <f>IFERROR(('Q2 Setup'!$D$17-'Q2 Setup'!$E$17+SUMIFS($N$4:$N507,$C$4:$C507,'Q2 Setup'!$C$17)-SUMIFS($N$4:$N507,$C$4:$C507,'Q2 Setup'!$C$17,$B$4:$B507,"&lt;"&amp;$B508))/IFERROR(NETWORKDAYS($B508,'Q2 Setup'!$G$4),1),0)</f>
        <v>0</v>
      </c>
      <c r="P508" s="38" t="str">
        <f t="shared" si="233"/>
        <v/>
      </c>
    </row>
    <row r="509" spans="2:17" ht="18.75" customHeight="1" x14ac:dyDescent="0.2">
      <c r="B509" s="31">
        <v>46258</v>
      </c>
      <c r="C509" s="39">
        <f>'Q2 Setup'!$C$18</f>
        <v>0</v>
      </c>
      <c r="D509" s="33"/>
      <c r="E509" s="25"/>
      <c r="F509" s="40">
        <f t="shared" si="228"/>
        <v>0</v>
      </c>
      <c r="G509" s="40" t="str">
        <f t="shared" si="229"/>
        <v/>
      </c>
      <c r="H509" s="41" t="str">
        <f t="shared" si="230"/>
        <v/>
      </c>
      <c r="I509" s="36"/>
      <c r="J509" s="42">
        <f t="shared" si="231"/>
        <v>0</v>
      </c>
      <c r="K509" s="41" t="str">
        <f t="shared" si="232"/>
        <v/>
      </c>
      <c r="L509" s="25"/>
      <c r="M509" s="25"/>
      <c r="N509" s="26"/>
      <c r="O509" s="29">
        <f>IFERROR(('Q2 Setup'!$D$18-'Q2 Setup'!$E$18+SUMIFS($N$4:$N508,$C$4:$C508,'Q2 Setup'!$C$18)-SUMIFS($N$4:$N508,$C$4:$C508,'Q2 Setup'!$C$18,$B$4:$B508,"&lt;"&amp;$B509))/IFERROR(NETWORKDAYS($B509,'Q2 Setup'!$G$4),1),0)</f>
        <v>0</v>
      </c>
      <c r="P509" s="43" t="str">
        <f t="shared" si="233"/>
        <v/>
      </c>
    </row>
    <row r="510" spans="2:17" ht="4.5" customHeight="1" x14ac:dyDescent="0.2"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</row>
    <row r="511" spans="2:17" ht="18.75" customHeight="1" x14ac:dyDescent="0.2">
      <c r="B511" s="31">
        <v>46259</v>
      </c>
      <c r="C511" s="32" t="str">
        <f>'Q2 Setup'!$C$7</f>
        <v>Rep 1</v>
      </c>
      <c r="D511" s="33"/>
      <c r="E511" s="25"/>
      <c r="F511" s="34">
        <f t="shared" ref="F511:F522" si="234">IFERROR(D511*7.5,"")</f>
        <v>0</v>
      </c>
      <c r="G511" s="34" t="str">
        <f t="shared" ref="G511:G522" si="235">IFERROR(E511/D511,"")</f>
        <v/>
      </c>
      <c r="H511" s="35" t="str">
        <f t="shared" ref="H511:H522" si="236">IFERROR(E511/F511,"")</f>
        <v/>
      </c>
      <c r="I511" s="36"/>
      <c r="J511" s="37">
        <f t="shared" ref="J511:J522" si="237">IFERROR(D511*0.375/24,"")</f>
        <v>0</v>
      </c>
      <c r="K511" s="35" t="str">
        <f t="shared" ref="K511:K522" si="238">IFERROR(I511/J511,"")</f>
        <v/>
      </c>
      <c r="L511" s="25"/>
      <c r="M511" s="25"/>
      <c r="N511" s="26"/>
      <c r="O511" s="29">
        <f>IFERROR(('Q2 Setup'!$D$7-'Q2 Setup'!$E$7+SUMIFS($N$4:$N510,$C$4:$C510,'Q2 Setup'!$C$7)-SUMIFS($N$4:$N510,$C$4:$C510,'Q2 Setup'!$C$7,$B$4:$B510,"&lt;"&amp;$B511))/IFERROR(NETWORKDAYS($B511,'Q2 Setup'!$G$4),1),0)</f>
        <v>0</v>
      </c>
      <c r="P511" s="38" t="str">
        <f t="shared" ref="P511:P522" si="239">IFERROR(N511/O511,"")</f>
        <v/>
      </c>
    </row>
    <row r="512" spans="2:17" ht="18.75" customHeight="1" x14ac:dyDescent="0.2">
      <c r="B512" s="31">
        <v>46259</v>
      </c>
      <c r="C512" s="39" t="str">
        <f>'Q2 Setup'!$C$8</f>
        <v>Rep 2</v>
      </c>
      <c r="D512" s="33"/>
      <c r="E512" s="25"/>
      <c r="F512" s="40">
        <f t="shared" si="234"/>
        <v>0</v>
      </c>
      <c r="G512" s="40" t="str">
        <f t="shared" si="235"/>
        <v/>
      </c>
      <c r="H512" s="41" t="str">
        <f t="shared" si="236"/>
        <v/>
      </c>
      <c r="I512" s="36"/>
      <c r="J512" s="42">
        <f t="shared" si="237"/>
        <v>0</v>
      </c>
      <c r="K512" s="41" t="str">
        <f t="shared" si="238"/>
        <v/>
      </c>
      <c r="L512" s="25"/>
      <c r="M512" s="25"/>
      <c r="N512" s="26"/>
      <c r="O512" s="29">
        <f>IFERROR(('Q2 Setup'!$D$8-'Q2 Setup'!$E$8+SUMIFS($N$4:$N511,$C$4:$C511,'Q2 Setup'!$C$8)-SUMIFS($N$4:$N511,$C$4:$C511,'Q2 Setup'!$C$8,$B$4:$B511,"&lt;"&amp;$B512))/IFERROR(NETWORKDAYS($B512,'Q2 Setup'!$G$4),1),0)</f>
        <v>0</v>
      </c>
      <c r="P512" s="43" t="str">
        <f t="shared" si="239"/>
        <v/>
      </c>
    </row>
    <row r="513" spans="2:17" ht="18.75" customHeight="1" x14ac:dyDescent="0.2">
      <c r="B513" s="31">
        <v>46259</v>
      </c>
      <c r="C513" s="32" t="str">
        <f>'Q2 Setup'!$C$9</f>
        <v>Rep 3</v>
      </c>
      <c r="D513" s="33"/>
      <c r="E513" s="25"/>
      <c r="F513" s="34">
        <f t="shared" si="234"/>
        <v>0</v>
      </c>
      <c r="G513" s="34" t="str">
        <f t="shared" si="235"/>
        <v/>
      </c>
      <c r="H513" s="35" t="str">
        <f t="shared" si="236"/>
        <v/>
      </c>
      <c r="I513" s="36"/>
      <c r="J513" s="37">
        <f t="shared" si="237"/>
        <v>0</v>
      </c>
      <c r="K513" s="35" t="str">
        <f t="shared" si="238"/>
        <v/>
      </c>
      <c r="L513" s="25"/>
      <c r="M513" s="25"/>
      <c r="N513" s="26"/>
      <c r="O513" s="29">
        <f>IFERROR(('Q2 Setup'!$D$9-'Q2 Setup'!$E$9+SUMIFS($N$4:$N512,$C$4:$C512,'Q2 Setup'!$C$9)-SUMIFS($N$4:$N512,$C$4:$C512,'Q2 Setup'!$C$9,$B$4:$B512,"&lt;"&amp;$B513))/IFERROR(NETWORKDAYS($B513,'Q2 Setup'!$G$4),1),0)</f>
        <v>0</v>
      </c>
      <c r="P513" s="38" t="str">
        <f t="shared" si="239"/>
        <v/>
      </c>
    </row>
    <row r="514" spans="2:17" ht="18.75" customHeight="1" x14ac:dyDescent="0.2">
      <c r="B514" s="31">
        <v>46259</v>
      </c>
      <c r="C514" s="39" t="str">
        <f>'Q2 Setup'!$C$10</f>
        <v>Rep 4</v>
      </c>
      <c r="D514" s="33"/>
      <c r="E514" s="25"/>
      <c r="F514" s="40">
        <f t="shared" si="234"/>
        <v>0</v>
      </c>
      <c r="G514" s="40" t="str">
        <f t="shared" si="235"/>
        <v/>
      </c>
      <c r="H514" s="41" t="str">
        <f t="shared" si="236"/>
        <v/>
      </c>
      <c r="I514" s="36"/>
      <c r="J514" s="42">
        <f t="shared" si="237"/>
        <v>0</v>
      </c>
      <c r="K514" s="41" t="str">
        <f t="shared" si="238"/>
        <v/>
      </c>
      <c r="L514" s="25"/>
      <c r="M514" s="25"/>
      <c r="N514" s="26"/>
      <c r="O514" s="29">
        <f>IFERROR(('Q2 Setup'!$D$10-'Q2 Setup'!$E$10+SUMIFS($N$4:$N513,$C$4:$C513,'Q2 Setup'!$C$10)-SUMIFS($N$4:$N513,$C$4:$C513,'Q2 Setup'!$C$10,$B$4:$B513,"&lt;"&amp;$B514))/IFERROR(NETWORKDAYS($B514,'Q2 Setup'!$G$4),1),0)</f>
        <v>0</v>
      </c>
      <c r="P514" s="43" t="str">
        <f t="shared" si="239"/>
        <v/>
      </c>
    </row>
    <row r="515" spans="2:17" ht="18.75" customHeight="1" x14ac:dyDescent="0.2">
      <c r="B515" s="31">
        <v>46259</v>
      </c>
      <c r="C515" s="32" t="str">
        <f>'Q2 Setup'!$C$11</f>
        <v>Rep 5</v>
      </c>
      <c r="D515" s="33"/>
      <c r="E515" s="25"/>
      <c r="F515" s="34">
        <f t="shared" si="234"/>
        <v>0</v>
      </c>
      <c r="G515" s="34" t="str">
        <f t="shared" si="235"/>
        <v/>
      </c>
      <c r="H515" s="35" t="str">
        <f t="shared" si="236"/>
        <v/>
      </c>
      <c r="I515" s="36"/>
      <c r="J515" s="37">
        <f t="shared" si="237"/>
        <v>0</v>
      </c>
      <c r="K515" s="35" t="str">
        <f t="shared" si="238"/>
        <v/>
      </c>
      <c r="L515" s="25"/>
      <c r="M515" s="25"/>
      <c r="N515" s="26"/>
      <c r="O515" s="29">
        <f>IFERROR(('Q2 Setup'!$D$11-'Q2 Setup'!$E$11+SUMIFS($N$4:$N514,$C$4:$C514,'Q2 Setup'!$C$11)-SUMIFS($N$4:$N514,$C$4:$C514,'Q2 Setup'!$C$11,$B$4:$B514,"&lt;"&amp;$B515))/IFERROR(NETWORKDAYS($B515,'Q2 Setup'!$G$4),1),0)</f>
        <v>0</v>
      </c>
      <c r="P515" s="38" t="str">
        <f t="shared" si="239"/>
        <v/>
      </c>
    </row>
    <row r="516" spans="2:17" ht="18.75" customHeight="1" x14ac:dyDescent="0.2">
      <c r="B516" s="31">
        <v>46259</v>
      </c>
      <c r="C516" s="39" t="str">
        <f>'Q2 Setup'!$C$12</f>
        <v>Rep 6</v>
      </c>
      <c r="D516" s="33"/>
      <c r="E516" s="25"/>
      <c r="F516" s="40">
        <f t="shared" si="234"/>
        <v>0</v>
      </c>
      <c r="G516" s="40" t="str">
        <f t="shared" si="235"/>
        <v/>
      </c>
      <c r="H516" s="41" t="str">
        <f t="shared" si="236"/>
        <v/>
      </c>
      <c r="I516" s="36"/>
      <c r="J516" s="42">
        <f t="shared" si="237"/>
        <v>0</v>
      </c>
      <c r="K516" s="41" t="str">
        <f t="shared" si="238"/>
        <v/>
      </c>
      <c r="L516" s="25"/>
      <c r="M516" s="25"/>
      <c r="N516" s="26"/>
      <c r="O516" s="29">
        <f>IFERROR(('Q2 Setup'!$D$12-'Q2 Setup'!$E$12+SUMIFS($N$4:$N515,$C$4:$C515,'Q2 Setup'!$C$12)-SUMIFS($N$4:$N515,$C$4:$C515,'Q2 Setup'!$C$12,$B$4:$B515,"&lt;"&amp;$B516))/IFERROR(NETWORKDAYS($B516,'Q2 Setup'!$G$4),1),0)</f>
        <v>0</v>
      </c>
      <c r="P516" s="43" t="str">
        <f t="shared" si="239"/>
        <v/>
      </c>
    </row>
    <row r="517" spans="2:17" ht="18.75" customHeight="1" x14ac:dyDescent="0.2">
      <c r="B517" s="31">
        <v>46259</v>
      </c>
      <c r="C517" s="32" t="str">
        <f>'Q2 Setup'!$C$13</f>
        <v>Rep 7</v>
      </c>
      <c r="D517" s="33"/>
      <c r="E517" s="25"/>
      <c r="F517" s="34">
        <f t="shared" si="234"/>
        <v>0</v>
      </c>
      <c r="G517" s="34" t="str">
        <f t="shared" si="235"/>
        <v/>
      </c>
      <c r="H517" s="35" t="str">
        <f t="shared" si="236"/>
        <v/>
      </c>
      <c r="I517" s="36"/>
      <c r="J517" s="37">
        <f t="shared" si="237"/>
        <v>0</v>
      </c>
      <c r="K517" s="35" t="str">
        <f t="shared" si="238"/>
        <v/>
      </c>
      <c r="L517" s="25"/>
      <c r="M517" s="25"/>
      <c r="N517" s="26"/>
      <c r="O517" s="29">
        <f>IFERROR(('Q2 Setup'!$D$13-'Q2 Setup'!$E$13+SUMIFS($N$4:$N516,$C$4:$C516,'Q2 Setup'!$C$13)-SUMIFS($N$4:$N516,$C$4:$C516,'Q2 Setup'!$C$13,$B$4:$B516,"&lt;"&amp;$B517))/IFERROR(NETWORKDAYS($B517,'Q2 Setup'!$G$4),1),0)</f>
        <v>0</v>
      </c>
      <c r="P517" s="38" t="str">
        <f t="shared" si="239"/>
        <v/>
      </c>
    </row>
    <row r="518" spans="2:17" ht="18.75" customHeight="1" x14ac:dyDescent="0.2">
      <c r="B518" s="31">
        <v>46259</v>
      </c>
      <c r="C518" s="39" t="str">
        <f>'Q2 Setup'!$C$14</f>
        <v>Rep 8</v>
      </c>
      <c r="D518" s="33"/>
      <c r="E518" s="25"/>
      <c r="F518" s="40">
        <f t="shared" si="234"/>
        <v>0</v>
      </c>
      <c r="G518" s="40" t="str">
        <f t="shared" si="235"/>
        <v/>
      </c>
      <c r="H518" s="41" t="str">
        <f t="shared" si="236"/>
        <v/>
      </c>
      <c r="I518" s="36"/>
      <c r="J518" s="42">
        <f t="shared" si="237"/>
        <v>0</v>
      </c>
      <c r="K518" s="41" t="str">
        <f t="shared" si="238"/>
        <v/>
      </c>
      <c r="L518" s="25"/>
      <c r="M518" s="25"/>
      <c r="N518" s="26"/>
      <c r="O518" s="29">
        <f>IFERROR(('Q2 Setup'!$D$14-'Q2 Setup'!$E$14+SUMIFS($N$4:$N517,$C$4:$C517,'Q2 Setup'!$C$14)-SUMIFS($N$4:$N517,$C$4:$C517,'Q2 Setup'!$C$14,$B$4:$B517,"&lt;"&amp;$B518))/IFERROR(NETWORKDAYS($B518,'Q2 Setup'!$G$4),1),0)</f>
        <v>0</v>
      </c>
      <c r="P518" s="43" t="str">
        <f t="shared" si="239"/>
        <v/>
      </c>
    </row>
    <row r="519" spans="2:17" ht="18.75" customHeight="1" x14ac:dyDescent="0.2">
      <c r="B519" s="31">
        <v>46259</v>
      </c>
      <c r="C519" s="32" t="str">
        <f>'Q2 Setup'!$C$15</f>
        <v>Rep 9</v>
      </c>
      <c r="D519" s="33"/>
      <c r="E519" s="25"/>
      <c r="F519" s="34">
        <f t="shared" si="234"/>
        <v>0</v>
      </c>
      <c r="G519" s="34" t="str">
        <f t="shared" si="235"/>
        <v/>
      </c>
      <c r="H519" s="35" t="str">
        <f t="shared" si="236"/>
        <v/>
      </c>
      <c r="I519" s="36"/>
      <c r="J519" s="37">
        <f t="shared" si="237"/>
        <v>0</v>
      </c>
      <c r="K519" s="35" t="str">
        <f t="shared" si="238"/>
        <v/>
      </c>
      <c r="L519" s="25"/>
      <c r="M519" s="25"/>
      <c r="N519" s="26"/>
      <c r="O519" s="29">
        <f>IFERROR(('Q2 Setup'!$D$15-'Q2 Setup'!$E$15+SUMIFS($N$4:$N518,$C$4:$C518,'Q2 Setup'!$C$15)-SUMIFS($N$4:$N518,$C$4:$C518,'Q2 Setup'!$C$15,$B$4:$B518,"&lt;"&amp;$B519))/IFERROR(NETWORKDAYS($B519,'Q2 Setup'!$G$4),1),0)</f>
        <v>0</v>
      </c>
      <c r="P519" s="38" t="str">
        <f t="shared" si="239"/>
        <v/>
      </c>
    </row>
    <row r="520" spans="2:17" ht="18.75" customHeight="1" x14ac:dyDescent="0.2">
      <c r="B520" s="31">
        <v>46259</v>
      </c>
      <c r="C520" s="39" t="str">
        <f>'Q2 Setup'!$C$16</f>
        <v>Rep 10</v>
      </c>
      <c r="D520" s="33"/>
      <c r="E520" s="25"/>
      <c r="F520" s="40">
        <f t="shared" si="234"/>
        <v>0</v>
      </c>
      <c r="G520" s="40" t="str">
        <f t="shared" si="235"/>
        <v/>
      </c>
      <c r="H520" s="41" t="str">
        <f t="shared" si="236"/>
        <v/>
      </c>
      <c r="I520" s="36"/>
      <c r="J520" s="42">
        <f t="shared" si="237"/>
        <v>0</v>
      </c>
      <c r="K520" s="41" t="str">
        <f t="shared" si="238"/>
        <v/>
      </c>
      <c r="L520" s="25"/>
      <c r="M520" s="25"/>
      <c r="N520" s="26"/>
      <c r="O520" s="29">
        <f>IFERROR(('Q2 Setup'!$D$16-'Q2 Setup'!$E$16+SUMIFS($N$4:$N519,$C$4:$C519,'Q2 Setup'!$C$16)-SUMIFS($N$4:$N519,$C$4:$C519,'Q2 Setup'!$C$16,$B$4:$B519,"&lt;"&amp;$B520))/IFERROR(NETWORKDAYS($B520,'Q2 Setup'!$G$4),1),0)</f>
        <v>0</v>
      </c>
      <c r="P520" s="43" t="str">
        <f t="shared" si="239"/>
        <v/>
      </c>
    </row>
    <row r="521" spans="2:17" ht="18.75" customHeight="1" x14ac:dyDescent="0.2">
      <c r="B521" s="31">
        <v>46259</v>
      </c>
      <c r="C521" s="32">
        <f>'Q2 Setup'!$C$17</f>
        <v>0</v>
      </c>
      <c r="D521" s="33"/>
      <c r="E521" s="25"/>
      <c r="F521" s="34">
        <f t="shared" si="234"/>
        <v>0</v>
      </c>
      <c r="G521" s="34" t="str">
        <f t="shared" si="235"/>
        <v/>
      </c>
      <c r="H521" s="35" t="str">
        <f t="shared" si="236"/>
        <v/>
      </c>
      <c r="I521" s="36"/>
      <c r="J521" s="37">
        <f t="shared" si="237"/>
        <v>0</v>
      </c>
      <c r="K521" s="35" t="str">
        <f t="shared" si="238"/>
        <v/>
      </c>
      <c r="L521" s="25"/>
      <c r="M521" s="25"/>
      <c r="N521" s="26"/>
      <c r="O521" s="29">
        <f>IFERROR(('Q2 Setup'!$D$17-'Q2 Setup'!$E$17+SUMIFS($N$4:$N520,$C$4:$C520,'Q2 Setup'!$C$17)-SUMIFS($N$4:$N520,$C$4:$C520,'Q2 Setup'!$C$17,$B$4:$B520,"&lt;"&amp;$B521))/IFERROR(NETWORKDAYS($B521,'Q2 Setup'!$G$4),1),0)</f>
        <v>0</v>
      </c>
      <c r="P521" s="38" t="str">
        <f t="shared" si="239"/>
        <v/>
      </c>
    </row>
    <row r="522" spans="2:17" ht="18.75" customHeight="1" x14ac:dyDescent="0.2">
      <c r="B522" s="31">
        <v>46259</v>
      </c>
      <c r="C522" s="39">
        <f>'Q2 Setup'!$C$18</f>
        <v>0</v>
      </c>
      <c r="D522" s="33"/>
      <c r="E522" s="25"/>
      <c r="F522" s="40">
        <f t="shared" si="234"/>
        <v>0</v>
      </c>
      <c r="G522" s="40" t="str">
        <f t="shared" si="235"/>
        <v/>
      </c>
      <c r="H522" s="41" t="str">
        <f t="shared" si="236"/>
        <v/>
      </c>
      <c r="I522" s="36"/>
      <c r="J522" s="42">
        <f t="shared" si="237"/>
        <v>0</v>
      </c>
      <c r="K522" s="41" t="str">
        <f t="shared" si="238"/>
        <v/>
      </c>
      <c r="L522" s="25"/>
      <c r="M522" s="25"/>
      <c r="N522" s="26"/>
      <c r="O522" s="29">
        <f>IFERROR(('Q2 Setup'!$D$18-'Q2 Setup'!$E$18+SUMIFS($N$4:$N521,$C$4:$C521,'Q2 Setup'!$C$18)-SUMIFS($N$4:$N521,$C$4:$C521,'Q2 Setup'!$C$18,$B$4:$B521,"&lt;"&amp;$B522))/IFERROR(NETWORKDAYS($B522,'Q2 Setup'!$G$4),1),0)</f>
        <v>0</v>
      </c>
      <c r="P522" s="43" t="str">
        <f t="shared" si="239"/>
        <v/>
      </c>
    </row>
    <row r="523" spans="2:17" ht="4.5" customHeight="1" x14ac:dyDescent="0.2"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</row>
    <row r="524" spans="2:17" ht="18.75" customHeight="1" x14ac:dyDescent="0.2">
      <c r="B524" s="31">
        <v>46260</v>
      </c>
      <c r="C524" s="32" t="str">
        <f>'Q2 Setup'!$C$7</f>
        <v>Rep 1</v>
      </c>
      <c r="D524" s="33"/>
      <c r="E524" s="25"/>
      <c r="F524" s="34">
        <f t="shared" ref="F524:F535" si="240">IFERROR(D524*7.5,"")</f>
        <v>0</v>
      </c>
      <c r="G524" s="34" t="str">
        <f t="shared" ref="G524:G535" si="241">IFERROR(E524/D524,"")</f>
        <v/>
      </c>
      <c r="H524" s="35" t="str">
        <f t="shared" ref="H524:H535" si="242">IFERROR(E524/F524,"")</f>
        <v/>
      </c>
      <c r="I524" s="36"/>
      <c r="J524" s="37">
        <f t="shared" ref="J524:J535" si="243">IFERROR(D524*0.375/24,"")</f>
        <v>0</v>
      </c>
      <c r="K524" s="35" t="str">
        <f t="shared" ref="K524:K535" si="244">IFERROR(I524/J524,"")</f>
        <v/>
      </c>
      <c r="L524" s="25"/>
      <c r="M524" s="25"/>
      <c r="N524" s="26"/>
      <c r="O524" s="29">
        <f>IFERROR(('Q2 Setup'!$D$7-'Q2 Setup'!$E$7+SUMIFS($N$4:$N523,$C$4:$C523,'Q2 Setup'!$C$7)-SUMIFS($N$4:$N523,$C$4:$C523,'Q2 Setup'!$C$7,$B$4:$B523,"&lt;"&amp;$B524))/IFERROR(NETWORKDAYS($B524,'Q2 Setup'!$G$4),1),0)</f>
        <v>0</v>
      </c>
      <c r="P524" s="38" t="str">
        <f t="shared" ref="P524:P535" si="245">IFERROR(N524/O524,"")</f>
        <v/>
      </c>
    </row>
    <row r="525" spans="2:17" ht="18.75" customHeight="1" x14ac:dyDescent="0.2">
      <c r="B525" s="31">
        <v>46260</v>
      </c>
      <c r="C525" s="39" t="str">
        <f>'Q2 Setup'!$C$8</f>
        <v>Rep 2</v>
      </c>
      <c r="D525" s="33"/>
      <c r="E525" s="25"/>
      <c r="F525" s="40">
        <f t="shared" si="240"/>
        <v>0</v>
      </c>
      <c r="G525" s="40" t="str">
        <f t="shared" si="241"/>
        <v/>
      </c>
      <c r="H525" s="41" t="str">
        <f t="shared" si="242"/>
        <v/>
      </c>
      <c r="I525" s="36"/>
      <c r="J525" s="42">
        <f t="shared" si="243"/>
        <v>0</v>
      </c>
      <c r="K525" s="41" t="str">
        <f t="shared" si="244"/>
        <v/>
      </c>
      <c r="L525" s="25"/>
      <c r="M525" s="25"/>
      <c r="N525" s="26"/>
      <c r="O525" s="29">
        <f>IFERROR(('Q2 Setup'!$D$8-'Q2 Setup'!$E$8+SUMIFS($N$4:$N524,$C$4:$C524,'Q2 Setup'!$C$8)-SUMIFS($N$4:$N524,$C$4:$C524,'Q2 Setup'!$C$8,$B$4:$B524,"&lt;"&amp;$B525))/IFERROR(NETWORKDAYS($B525,'Q2 Setup'!$G$4),1),0)</f>
        <v>0</v>
      </c>
      <c r="P525" s="43" t="str">
        <f t="shared" si="245"/>
        <v/>
      </c>
    </row>
    <row r="526" spans="2:17" ht="18.75" customHeight="1" x14ac:dyDescent="0.2">
      <c r="B526" s="31">
        <v>46260</v>
      </c>
      <c r="C526" s="32" t="str">
        <f>'Q2 Setup'!$C$9</f>
        <v>Rep 3</v>
      </c>
      <c r="D526" s="33"/>
      <c r="E526" s="25"/>
      <c r="F526" s="34">
        <f t="shared" si="240"/>
        <v>0</v>
      </c>
      <c r="G526" s="34" t="str">
        <f t="shared" si="241"/>
        <v/>
      </c>
      <c r="H526" s="35" t="str">
        <f t="shared" si="242"/>
        <v/>
      </c>
      <c r="I526" s="36"/>
      <c r="J526" s="37">
        <f t="shared" si="243"/>
        <v>0</v>
      </c>
      <c r="K526" s="35" t="str">
        <f t="shared" si="244"/>
        <v/>
      </c>
      <c r="L526" s="25"/>
      <c r="M526" s="25"/>
      <c r="N526" s="26"/>
      <c r="O526" s="29">
        <f>IFERROR(('Q2 Setup'!$D$9-'Q2 Setup'!$E$9+SUMIFS($N$4:$N525,$C$4:$C525,'Q2 Setup'!$C$9)-SUMIFS($N$4:$N525,$C$4:$C525,'Q2 Setup'!$C$9,$B$4:$B525,"&lt;"&amp;$B526))/IFERROR(NETWORKDAYS($B526,'Q2 Setup'!$G$4),1),0)</f>
        <v>0</v>
      </c>
      <c r="P526" s="38" t="str">
        <f t="shared" si="245"/>
        <v/>
      </c>
    </row>
    <row r="527" spans="2:17" ht="18.75" customHeight="1" x14ac:dyDescent="0.2">
      <c r="B527" s="31">
        <v>46260</v>
      </c>
      <c r="C527" s="39" t="str">
        <f>'Q2 Setup'!$C$10</f>
        <v>Rep 4</v>
      </c>
      <c r="D527" s="33"/>
      <c r="E527" s="25"/>
      <c r="F527" s="40">
        <f t="shared" si="240"/>
        <v>0</v>
      </c>
      <c r="G527" s="40" t="str">
        <f t="shared" si="241"/>
        <v/>
      </c>
      <c r="H527" s="41" t="str">
        <f t="shared" si="242"/>
        <v/>
      </c>
      <c r="I527" s="36"/>
      <c r="J527" s="42">
        <f t="shared" si="243"/>
        <v>0</v>
      </c>
      <c r="K527" s="41" t="str">
        <f t="shared" si="244"/>
        <v/>
      </c>
      <c r="L527" s="25"/>
      <c r="M527" s="25"/>
      <c r="N527" s="26"/>
      <c r="O527" s="29">
        <f>IFERROR(('Q2 Setup'!$D$10-'Q2 Setup'!$E$10+SUMIFS($N$4:$N526,$C$4:$C526,'Q2 Setup'!$C$10)-SUMIFS($N$4:$N526,$C$4:$C526,'Q2 Setup'!$C$10,$B$4:$B526,"&lt;"&amp;$B527))/IFERROR(NETWORKDAYS($B527,'Q2 Setup'!$G$4),1),0)</f>
        <v>0</v>
      </c>
      <c r="P527" s="43" t="str">
        <f t="shared" si="245"/>
        <v/>
      </c>
    </row>
    <row r="528" spans="2:17" ht="18.75" customHeight="1" x14ac:dyDescent="0.2">
      <c r="B528" s="31">
        <v>46260</v>
      </c>
      <c r="C528" s="32" t="str">
        <f>'Q2 Setup'!$C$11</f>
        <v>Rep 5</v>
      </c>
      <c r="D528" s="33"/>
      <c r="E528" s="25"/>
      <c r="F528" s="34">
        <f t="shared" si="240"/>
        <v>0</v>
      </c>
      <c r="G528" s="34" t="str">
        <f t="shared" si="241"/>
        <v/>
      </c>
      <c r="H528" s="35" t="str">
        <f t="shared" si="242"/>
        <v/>
      </c>
      <c r="I528" s="36"/>
      <c r="J528" s="37">
        <f t="shared" si="243"/>
        <v>0</v>
      </c>
      <c r="K528" s="35" t="str">
        <f t="shared" si="244"/>
        <v/>
      </c>
      <c r="L528" s="25"/>
      <c r="M528" s="25"/>
      <c r="N528" s="26"/>
      <c r="O528" s="29">
        <f>IFERROR(('Q2 Setup'!$D$11-'Q2 Setup'!$E$11+SUMIFS($N$4:$N527,$C$4:$C527,'Q2 Setup'!$C$11)-SUMIFS($N$4:$N527,$C$4:$C527,'Q2 Setup'!$C$11,$B$4:$B527,"&lt;"&amp;$B528))/IFERROR(NETWORKDAYS($B528,'Q2 Setup'!$G$4),1),0)</f>
        <v>0</v>
      </c>
      <c r="P528" s="38" t="str">
        <f t="shared" si="245"/>
        <v/>
      </c>
    </row>
    <row r="529" spans="2:17" ht="18.75" customHeight="1" x14ac:dyDescent="0.2">
      <c r="B529" s="31">
        <v>46260</v>
      </c>
      <c r="C529" s="39" t="str">
        <f>'Q2 Setup'!$C$12</f>
        <v>Rep 6</v>
      </c>
      <c r="D529" s="33"/>
      <c r="E529" s="25"/>
      <c r="F529" s="40">
        <f t="shared" si="240"/>
        <v>0</v>
      </c>
      <c r="G529" s="40" t="str">
        <f t="shared" si="241"/>
        <v/>
      </c>
      <c r="H529" s="41" t="str">
        <f t="shared" si="242"/>
        <v/>
      </c>
      <c r="I529" s="36"/>
      <c r="J529" s="42">
        <f t="shared" si="243"/>
        <v>0</v>
      </c>
      <c r="K529" s="41" t="str">
        <f t="shared" si="244"/>
        <v/>
      </c>
      <c r="L529" s="25"/>
      <c r="M529" s="25"/>
      <c r="N529" s="26"/>
      <c r="O529" s="29">
        <f>IFERROR(('Q2 Setup'!$D$12-'Q2 Setup'!$E$12+SUMIFS($N$4:$N528,$C$4:$C528,'Q2 Setup'!$C$12)-SUMIFS($N$4:$N528,$C$4:$C528,'Q2 Setup'!$C$12,$B$4:$B528,"&lt;"&amp;$B529))/IFERROR(NETWORKDAYS($B529,'Q2 Setup'!$G$4),1),0)</f>
        <v>0</v>
      </c>
      <c r="P529" s="43" t="str">
        <f t="shared" si="245"/>
        <v/>
      </c>
    </row>
    <row r="530" spans="2:17" ht="18.75" customHeight="1" x14ac:dyDescent="0.2">
      <c r="B530" s="31">
        <v>46260</v>
      </c>
      <c r="C530" s="32" t="str">
        <f>'Q2 Setup'!$C$13</f>
        <v>Rep 7</v>
      </c>
      <c r="D530" s="33"/>
      <c r="E530" s="25"/>
      <c r="F530" s="34">
        <f t="shared" si="240"/>
        <v>0</v>
      </c>
      <c r="G530" s="34" t="str">
        <f t="shared" si="241"/>
        <v/>
      </c>
      <c r="H530" s="35" t="str">
        <f t="shared" si="242"/>
        <v/>
      </c>
      <c r="I530" s="36"/>
      <c r="J530" s="37">
        <f t="shared" si="243"/>
        <v>0</v>
      </c>
      <c r="K530" s="35" t="str">
        <f t="shared" si="244"/>
        <v/>
      </c>
      <c r="L530" s="25"/>
      <c r="M530" s="25"/>
      <c r="N530" s="26"/>
      <c r="O530" s="29">
        <f>IFERROR(('Q2 Setup'!$D$13-'Q2 Setup'!$E$13+SUMIFS($N$4:$N529,$C$4:$C529,'Q2 Setup'!$C$13)-SUMIFS($N$4:$N529,$C$4:$C529,'Q2 Setup'!$C$13,$B$4:$B529,"&lt;"&amp;$B530))/IFERROR(NETWORKDAYS($B530,'Q2 Setup'!$G$4),1),0)</f>
        <v>0</v>
      </c>
      <c r="P530" s="38" t="str">
        <f t="shared" si="245"/>
        <v/>
      </c>
    </row>
    <row r="531" spans="2:17" ht="18.75" customHeight="1" x14ac:dyDescent="0.2">
      <c r="B531" s="31">
        <v>46260</v>
      </c>
      <c r="C531" s="39" t="str">
        <f>'Q2 Setup'!$C$14</f>
        <v>Rep 8</v>
      </c>
      <c r="D531" s="33"/>
      <c r="E531" s="25"/>
      <c r="F531" s="40">
        <f t="shared" si="240"/>
        <v>0</v>
      </c>
      <c r="G531" s="40" t="str">
        <f t="shared" si="241"/>
        <v/>
      </c>
      <c r="H531" s="41" t="str">
        <f t="shared" si="242"/>
        <v/>
      </c>
      <c r="I531" s="36"/>
      <c r="J531" s="42">
        <f t="shared" si="243"/>
        <v>0</v>
      </c>
      <c r="K531" s="41" t="str">
        <f t="shared" si="244"/>
        <v/>
      </c>
      <c r="L531" s="25"/>
      <c r="M531" s="25"/>
      <c r="N531" s="26"/>
      <c r="O531" s="29">
        <f>IFERROR(('Q2 Setup'!$D$14-'Q2 Setup'!$E$14+SUMIFS($N$4:$N530,$C$4:$C530,'Q2 Setup'!$C$14)-SUMIFS($N$4:$N530,$C$4:$C530,'Q2 Setup'!$C$14,$B$4:$B530,"&lt;"&amp;$B531))/IFERROR(NETWORKDAYS($B531,'Q2 Setup'!$G$4),1),0)</f>
        <v>0</v>
      </c>
      <c r="P531" s="43" t="str">
        <f t="shared" si="245"/>
        <v/>
      </c>
    </row>
    <row r="532" spans="2:17" ht="18.75" customHeight="1" x14ac:dyDescent="0.2">
      <c r="B532" s="31">
        <v>46260</v>
      </c>
      <c r="C532" s="32" t="str">
        <f>'Q2 Setup'!$C$15</f>
        <v>Rep 9</v>
      </c>
      <c r="D532" s="33"/>
      <c r="E532" s="25"/>
      <c r="F532" s="34">
        <f t="shared" si="240"/>
        <v>0</v>
      </c>
      <c r="G532" s="34" t="str">
        <f t="shared" si="241"/>
        <v/>
      </c>
      <c r="H532" s="35" t="str">
        <f t="shared" si="242"/>
        <v/>
      </c>
      <c r="I532" s="36"/>
      <c r="J532" s="37">
        <f t="shared" si="243"/>
        <v>0</v>
      </c>
      <c r="K532" s="35" t="str">
        <f t="shared" si="244"/>
        <v/>
      </c>
      <c r="L532" s="25"/>
      <c r="M532" s="25"/>
      <c r="N532" s="26"/>
      <c r="O532" s="29">
        <f>IFERROR(('Q2 Setup'!$D$15-'Q2 Setup'!$E$15+SUMIFS($N$4:$N531,$C$4:$C531,'Q2 Setup'!$C$15)-SUMIFS($N$4:$N531,$C$4:$C531,'Q2 Setup'!$C$15,$B$4:$B531,"&lt;"&amp;$B532))/IFERROR(NETWORKDAYS($B532,'Q2 Setup'!$G$4),1),0)</f>
        <v>0</v>
      </c>
      <c r="P532" s="38" t="str">
        <f t="shared" si="245"/>
        <v/>
      </c>
    </row>
    <row r="533" spans="2:17" ht="18.75" customHeight="1" x14ac:dyDescent="0.2">
      <c r="B533" s="31">
        <v>46260</v>
      </c>
      <c r="C533" s="39" t="str">
        <f>'Q2 Setup'!$C$16</f>
        <v>Rep 10</v>
      </c>
      <c r="D533" s="33"/>
      <c r="E533" s="25"/>
      <c r="F533" s="40">
        <f t="shared" si="240"/>
        <v>0</v>
      </c>
      <c r="G533" s="40" t="str">
        <f t="shared" si="241"/>
        <v/>
      </c>
      <c r="H533" s="41" t="str">
        <f t="shared" si="242"/>
        <v/>
      </c>
      <c r="I533" s="36"/>
      <c r="J533" s="42">
        <f t="shared" si="243"/>
        <v>0</v>
      </c>
      <c r="K533" s="41" t="str">
        <f t="shared" si="244"/>
        <v/>
      </c>
      <c r="L533" s="25"/>
      <c r="M533" s="25"/>
      <c r="N533" s="26"/>
      <c r="O533" s="29">
        <f>IFERROR(('Q2 Setup'!$D$16-'Q2 Setup'!$E$16+SUMIFS($N$4:$N532,$C$4:$C532,'Q2 Setup'!$C$16)-SUMIFS($N$4:$N532,$C$4:$C532,'Q2 Setup'!$C$16,$B$4:$B532,"&lt;"&amp;$B533))/IFERROR(NETWORKDAYS($B533,'Q2 Setup'!$G$4),1),0)</f>
        <v>0</v>
      </c>
      <c r="P533" s="43" t="str">
        <f t="shared" si="245"/>
        <v/>
      </c>
    </row>
    <row r="534" spans="2:17" ht="18.75" customHeight="1" x14ac:dyDescent="0.2">
      <c r="B534" s="31">
        <v>46260</v>
      </c>
      <c r="C534" s="32">
        <f>'Q2 Setup'!$C$17</f>
        <v>0</v>
      </c>
      <c r="D534" s="33"/>
      <c r="E534" s="25"/>
      <c r="F534" s="34">
        <f t="shared" si="240"/>
        <v>0</v>
      </c>
      <c r="G534" s="34" t="str">
        <f t="shared" si="241"/>
        <v/>
      </c>
      <c r="H534" s="35" t="str">
        <f t="shared" si="242"/>
        <v/>
      </c>
      <c r="I534" s="36"/>
      <c r="J534" s="37">
        <f t="shared" si="243"/>
        <v>0</v>
      </c>
      <c r="K534" s="35" t="str">
        <f t="shared" si="244"/>
        <v/>
      </c>
      <c r="L534" s="25"/>
      <c r="M534" s="25"/>
      <c r="N534" s="26"/>
      <c r="O534" s="29">
        <f>IFERROR(('Q2 Setup'!$D$17-'Q2 Setup'!$E$17+SUMIFS($N$4:$N533,$C$4:$C533,'Q2 Setup'!$C$17)-SUMIFS($N$4:$N533,$C$4:$C533,'Q2 Setup'!$C$17,$B$4:$B533,"&lt;"&amp;$B534))/IFERROR(NETWORKDAYS($B534,'Q2 Setup'!$G$4),1),0)</f>
        <v>0</v>
      </c>
      <c r="P534" s="38" t="str">
        <f t="shared" si="245"/>
        <v/>
      </c>
    </row>
    <row r="535" spans="2:17" ht="18.75" customHeight="1" x14ac:dyDescent="0.2">
      <c r="B535" s="31">
        <v>46260</v>
      </c>
      <c r="C535" s="39">
        <f>'Q2 Setup'!$C$18</f>
        <v>0</v>
      </c>
      <c r="D535" s="33"/>
      <c r="E535" s="25"/>
      <c r="F535" s="40">
        <f t="shared" si="240"/>
        <v>0</v>
      </c>
      <c r="G535" s="40" t="str">
        <f t="shared" si="241"/>
        <v/>
      </c>
      <c r="H535" s="41" t="str">
        <f t="shared" si="242"/>
        <v/>
      </c>
      <c r="I535" s="36"/>
      <c r="J535" s="42">
        <f t="shared" si="243"/>
        <v>0</v>
      </c>
      <c r="K535" s="41" t="str">
        <f t="shared" si="244"/>
        <v/>
      </c>
      <c r="L535" s="25"/>
      <c r="M535" s="25"/>
      <c r="N535" s="26"/>
      <c r="O535" s="29">
        <f>IFERROR(('Q2 Setup'!$D$18-'Q2 Setup'!$E$18+SUMIFS($N$4:$N534,$C$4:$C534,'Q2 Setup'!$C$18)-SUMIFS($N$4:$N534,$C$4:$C534,'Q2 Setup'!$C$18,$B$4:$B534,"&lt;"&amp;$B535))/IFERROR(NETWORKDAYS($B535,'Q2 Setup'!$G$4),1),0)</f>
        <v>0</v>
      </c>
      <c r="P535" s="43" t="str">
        <f t="shared" si="245"/>
        <v/>
      </c>
    </row>
    <row r="536" spans="2:17" ht="4.5" customHeight="1" x14ac:dyDescent="0.2"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</row>
    <row r="537" spans="2:17" ht="18.75" customHeight="1" x14ac:dyDescent="0.2">
      <c r="B537" s="31">
        <v>46261</v>
      </c>
      <c r="C537" s="32" t="str">
        <f>'Q2 Setup'!$C$7</f>
        <v>Rep 1</v>
      </c>
      <c r="D537" s="33"/>
      <c r="E537" s="25"/>
      <c r="F537" s="34">
        <f t="shared" ref="F537:F548" si="246">IFERROR(D537*7.5,"")</f>
        <v>0</v>
      </c>
      <c r="G537" s="34" t="str">
        <f t="shared" ref="G537:G548" si="247">IFERROR(E537/D537,"")</f>
        <v/>
      </c>
      <c r="H537" s="35" t="str">
        <f t="shared" ref="H537:H548" si="248">IFERROR(E537/F537,"")</f>
        <v/>
      </c>
      <c r="I537" s="36"/>
      <c r="J537" s="37">
        <f t="shared" ref="J537:J548" si="249">IFERROR(D537*0.375/24,"")</f>
        <v>0</v>
      </c>
      <c r="K537" s="35" t="str">
        <f t="shared" ref="K537:K548" si="250">IFERROR(I537/J537,"")</f>
        <v/>
      </c>
      <c r="L537" s="25"/>
      <c r="M537" s="25"/>
      <c r="N537" s="26"/>
      <c r="O537" s="29">
        <f>IFERROR(('Q2 Setup'!$D$7-'Q2 Setup'!$E$7+SUMIFS($N$4:$N536,$C$4:$C536,'Q2 Setup'!$C$7)-SUMIFS($N$4:$N536,$C$4:$C536,'Q2 Setup'!$C$7,$B$4:$B536,"&lt;"&amp;$B537))/IFERROR(NETWORKDAYS($B537,'Q2 Setup'!$G$4),1),0)</f>
        <v>0</v>
      </c>
      <c r="P537" s="38" t="str">
        <f t="shared" ref="P537:P548" si="251">IFERROR(N537/O537,"")</f>
        <v/>
      </c>
    </row>
    <row r="538" spans="2:17" ht="18.75" customHeight="1" x14ac:dyDescent="0.2">
      <c r="B538" s="31">
        <v>46261</v>
      </c>
      <c r="C538" s="39" t="str">
        <f>'Q2 Setup'!$C$8</f>
        <v>Rep 2</v>
      </c>
      <c r="D538" s="33"/>
      <c r="E538" s="25"/>
      <c r="F538" s="40">
        <f t="shared" si="246"/>
        <v>0</v>
      </c>
      <c r="G538" s="40" t="str">
        <f t="shared" si="247"/>
        <v/>
      </c>
      <c r="H538" s="41" t="str">
        <f t="shared" si="248"/>
        <v/>
      </c>
      <c r="I538" s="36"/>
      <c r="J538" s="42">
        <f t="shared" si="249"/>
        <v>0</v>
      </c>
      <c r="K538" s="41" t="str">
        <f t="shared" si="250"/>
        <v/>
      </c>
      <c r="L538" s="25"/>
      <c r="M538" s="25"/>
      <c r="N538" s="26"/>
      <c r="O538" s="29">
        <f>IFERROR(('Q2 Setup'!$D$8-'Q2 Setup'!$E$8+SUMIFS($N$4:$N537,$C$4:$C537,'Q2 Setup'!$C$8)-SUMIFS($N$4:$N537,$C$4:$C537,'Q2 Setup'!$C$8,$B$4:$B537,"&lt;"&amp;$B538))/IFERROR(NETWORKDAYS($B538,'Q2 Setup'!$G$4),1),0)</f>
        <v>0</v>
      </c>
      <c r="P538" s="43" t="str">
        <f t="shared" si="251"/>
        <v/>
      </c>
    </row>
    <row r="539" spans="2:17" ht="18.75" customHeight="1" x14ac:dyDescent="0.2">
      <c r="B539" s="31">
        <v>46261</v>
      </c>
      <c r="C539" s="32" t="str">
        <f>'Q2 Setup'!$C$9</f>
        <v>Rep 3</v>
      </c>
      <c r="D539" s="33"/>
      <c r="E539" s="25"/>
      <c r="F539" s="34">
        <f t="shared" si="246"/>
        <v>0</v>
      </c>
      <c r="G539" s="34" t="str">
        <f t="shared" si="247"/>
        <v/>
      </c>
      <c r="H539" s="35" t="str">
        <f t="shared" si="248"/>
        <v/>
      </c>
      <c r="I539" s="36"/>
      <c r="J539" s="37">
        <f t="shared" si="249"/>
        <v>0</v>
      </c>
      <c r="K539" s="35" t="str">
        <f t="shared" si="250"/>
        <v/>
      </c>
      <c r="L539" s="25"/>
      <c r="M539" s="25"/>
      <c r="N539" s="26"/>
      <c r="O539" s="29">
        <f>IFERROR(('Q2 Setup'!$D$9-'Q2 Setup'!$E$9+SUMIFS($N$4:$N538,$C$4:$C538,'Q2 Setup'!$C$9)-SUMIFS($N$4:$N538,$C$4:$C538,'Q2 Setup'!$C$9,$B$4:$B538,"&lt;"&amp;$B539))/IFERROR(NETWORKDAYS($B539,'Q2 Setup'!$G$4),1),0)</f>
        <v>0</v>
      </c>
      <c r="P539" s="38" t="str">
        <f t="shared" si="251"/>
        <v/>
      </c>
    </row>
    <row r="540" spans="2:17" ht="18.75" customHeight="1" x14ac:dyDescent="0.2">
      <c r="B540" s="31">
        <v>46261</v>
      </c>
      <c r="C540" s="39" t="str">
        <f>'Q2 Setup'!$C$10</f>
        <v>Rep 4</v>
      </c>
      <c r="D540" s="33"/>
      <c r="E540" s="25"/>
      <c r="F540" s="40">
        <f t="shared" si="246"/>
        <v>0</v>
      </c>
      <c r="G540" s="40" t="str">
        <f t="shared" si="247"/>
        <v/>
      </c>
      <c r="H540" s="41" t="str">
        <f t="shared" si="248"/>
        <v/>
      </c>
      <c r="I540" s="36"/>
      <c r="J540" s="42">
        <f t="shared" si="249"/>
        <v>0</v>
      </c>
      <c r="K540" s="41" t="str">
        <f t="shared" si="250"/>
        <v/>
      </c>
      <c r="L540" s="25"/>
      <c r="M540" s="25"/>
      <c r="N540" s="26"/>
      <c r="O540" s="29">
        <f>IFERROR(('Q2 Setup'!$D$10-'Q2 Setup'!$E$10+SUMIFS($N$4:$N539,$C$4:$C539,'Q2 Setup'!$C$10)-SUMIFS($N$4:$N539,$C$4:$C539,'Q2 Setup'!$C$10,$B$4:$B539,"&lt;"&amp;$B540))/IFERROR(NETWORKDAYS($B540,'Q2 Setup'!$G$4),1),0)</f>
        <v>0</v>
      </c>
      <c r="P540" s="43" t="str">
        <f t="shared" si="251"/>
        <v/>
      </c>
    </row>
    <row r="541" spans="2:17" ht="18.75" customHeight="1" x14ac:dyDescent="0.2">
      <c r="B541" s="31">
        <v>46261</v>
      </c>
      <c r="C541" s="32" t="str">
        <f>'Q2 Setup'!$C$11</f>
        <v>Rep 5</v>
      </c>
      <c r="D541" s="33"/>
      <c r="E541" s="25"/>
      <c r="F541" s="34">
        <f t="shared" si="246"/>
        <v>0</v>
      </c>
      <c r="G541" s="34" t="str">
        <f t="shared" si="247"/>
        <v/>
      </c>
      <c r="H541" s="35" t="str">
        <f t="shared" si="248"/>
        <v/>
      </c>
      <c r="I541" s="36"/>
      <c r="J541" s="37">
        <f t="shared" si="249"/>
        <v>0</v>
      </c>
      <c r="K541" s="35" t="str">
        <f t="shared" si="250"/>
        <v/>
      </c>
      <c r="L541" s="25"/>
      <c r="M541" s="25"/>
      <c r="N541" s="26"/>
      <c r="O541" s="29">
        <f>IFERROR(('Q2 Setup'!$D$11-'Q2 Setup'!$E$11+SUMIFS($N$4:$N540,$C$4:$C540,'Q2 Setup'!$C$11)-SUMIFS($N$4:$N540,$C$4:$C540,'Q2 Setup'!$C$11,$B$4:$B540,"&lt;"&amp;$B541))/IFERROR(NETWORKDAYS($B541,'Q2 Setup'!$G$4),1),0)</f>
        <v>0</v>
      </c>
      <c r="P541" s="38" t="str">
        <f t="shared" si="251"/>
        <v/>
      </c>
    </row>
    <row r="542" spans="2:17" ht="18.75" customHeight="1" x14ac:dyDescent="0.2">
      <c r="B542" s="31">
        <v>46261</v>
      </c>
      <c r="C542" s="39" t="str">
        <f>'Q2 Setup'!$C$12</f>
        <v>Rep 6</v>
      </c>
      <c r="D542" s="33"/>
      <c r="E542" s="25"/>
      <c r="F542" s="40">
        <f t="shared" si="246"/>
        <v>0</v>
      </c>
      <c r="G542" s="40" t="str">
        <f t="shared" si="247"/>
        <v/>
      </c>
      <c r="H542" s="41" t="str">
        <f t="shared" si="248"/>
        <v/>
      </c>
      <c r="I542" s="36"/>
      <c r="J542" s="42">
        <f t="shared" si="249"/>
        <v>0</v>
      </c>
      <c r="K542" s="41" t="str">
        <f t="shared" si="250"/>
        <v/>
      </c>
      <c r="L542" s="25"/>
      <c r="M542" s="25"/>
      <c r="N542" s="26"/>
      <c r="O542" s="29">
        <f>IFERROR(('Q2 Setup'!$D$12-'Q2 Setup'!$E$12+SUMIFS($N$4:$N541,$C$4:$C541,'Q2 Setup'!$C$12)-SUMIFS($N$4:$N541,$C$4:$C541,'Q2 Setup'!$C$12,$B$4:$B541,"&lt;"&amp;$B542))/IFERROR(NETWORKDAYS($B542,'Q2 Setup'!$G$4),1),0)</f>
        <v>0</v>
      </c>
      <c r="P542" s="43" t="str">
        <f t="shared" si="251"/>
        <v/>
      </c>
    </row>
    <row r="543" spans="2:17" ht="18.75" customHeight="1" x14ac:dyDescent="0.2">
      <c r="B543" s="31">
        <v>46261</v>
      </c>
      <c r="C543" s="32" t="str">
        <f>'Q2 Setup'!$C$13</f>
        <v>Rep 7</v>
      </c>
      <c r="D543" s="33"/>
      <c r="E543" s="25"/>
      <c r="F543" s="34">
        <f t="shared" si="246"/>
        <v>0</v>
      </c>
      <c r="G543" s="34" t="str">
        <f t="shared" si="247"/>
        <v/>
      </c>
      <c r="H543" s="35" t="str">
        <f t="shared" si="248"/>
        <v/>
      </c>
      <c r="I543" s="36"/>
      <c r="J543" s="37">
        <f t="shared" si="249"/>
        <v>0</v>
      </c>
      <c r="K543" s="35" t="str">
        <f t="shared" si="250"/>
        <v/>
      </c>
      <c r="L543" s="25"/>
      <c r="M543" s="25"/>
      <c r="N543" s="26"/>
      <c r="O543" s="29">
        <f>IFERROR(('Q2 Setup'!$D$13-'Q2 Setup'!$E$13+SUMIFS($N$4:$N542,$C$4:$C542,'Q2 Setup'!$C$13)-SUMIFS($N$4:$N542,$C$4:$C542,'Q2 Setup'!$C$13,$B$4:$B542,"&lt;"&amp;$B543))/IFERROR(NETWORKDAYS($B543,'Q2 Setup'!$G$4),1),0)</f>
        <v>0</v>
      </c>
      <c r="P543" s="38" t="str">
        <f t="shared" si="251"/>
        <v/>
      </c>
    </row>
    <row r="544" spans="2:17" ht="18.75" customHeight="1" x14ac:dyDescent="0.2">
      <c r="B544" s="31">
        <v>46261</v>
      </c>
      <c r="C544" s="39" t="str">
        <f>'Q2 Setup'!$C$14</f>
        <v>Rep 8</v>
      </c>
      <c r="D544" s="33"/>
      <c r="E544" s="25"/>
      <c r="F544" s="40">
        <f t="shared" si="246"/>
        <v>0</v>
      </c>
      <c r="G544" s="40" t="str">
        <f t="shared" si="247"/>
        <v/>
      </c>
      <c r="H544" s="41" t="str">
        <f t="shared" si="248"/>
        <v/>
      </c>
      <c r="I544" s="36"/>
      <c r="J544" s="42">
        <f t="shared" si="249"/>
        <v>0</v>
      </c>
      <c r="K544" s="41" t="str">
        <f t="shared" si="250"/>
        <v/>
      </c>
      <c r="L544" s="25"/>
      <c r="M544" s="25"/>
      <c r="N544" s="26"/>
      <c r="O544" s="29">
        <f>IFERROR(('Q2 Setup'!$D$14-'Q2 Setup'!$E$14+SUMIFS($N$4:$N543,$C$4:$C543,'Q2 Setup'!$C$14)-SUMIFS($N$4:$N543,$C$4:$C543,'Q2 Setup'!$C$14,$B$4:$B543,"&lt;"&amp;$B544))/IFERROR(NETWORKDAYS($B544,'Q2 Setup'!$G$4),1),0)</f>
        <v>0</v>
      </c>
      <c r="P544" s="43" t="str">
        <f t="shared" si="251"/>
        <v/>
      </c>
    </row>
    <row r="545" spans="2:17" ht="18.75" customHeight="1" x14ac:dyDescent="0.2">
      <c r="B545" s="31">
        <v>46261</v>
      </c>
      <c r="C545" s="32" t="str">
        <f>'Q2 Setup'!$C$15</f>
        <v>Rep 9</v>
      </c>
      <c r="D545" s="33"/>
      <c r="E545" s="25"/>
      <c r="F545" s="34">
        <f t="shared" si="246"/>
        <v>0</v>
      </c>
      <c r="G545" s="34" t="str">
        <f t="shared" si="247"/>
        <v/>
      </c>
      <c r="H545" s="35" t="str">
        <f t="shared" si="248"/>
        <v/>
      </c>
      <c r="I545" s="36"/>
      <c r="J545" s="37">
        <f t="shared" si="249"/>
        <v>0</v>
      </c>
      <c r="K545" s="35" t="str">
        <f t="shared" si="250"/>
        <v/>
      </c>
      <c r="L545" s="25"/>
      <c r="M545" s="25"/>
      <c r="N545" s="26"/>
      <c r="O545" s="29">
        <f>IFERROR(('Q2 Setup'!$D$15-'Q2 Setup'!$E$15+SUMIFS($N$4:$N544,$C$4:$C544,'Q2 Setup'!$C$15)-SUMIFS($N$4:$N544,$C$4:$C544,'Q2 Setup'!$C$15,$B$4:$B544,"&lt;"&amp;$B545))/IFERROR(NETWORKDAYS($B545,'Q2 Setup'!$G$4),1),0)</f>
        <v>0</v>
      </c>
      <c r="P545" s="38" t="str">
        <f t="shared" si="251"/>
        <v/>
      </c>
    </row>
    <row r="546" spans="2:17" ht="18.75" customHeight="1" x14ac:dyDescent="0.2">
      <c r="B546" s="31">
        <v>46261</v>
      </c>
      <c r="C546" s="39" t="str">
        <f>'Q2 Setup'!$C$16</f>
        <v>Rep 10</v>
      </c>
      <c r="D546" s="33"/>
      <c r="E546" s="25"/>
      <c r="F546" s="40">
        <f t="shared" si="246"/>
        <v>0</v>
      </c>
      <c r="G546" s="40" t="str">
        <f t="shared" si="247"/>
        <v/>
      </c>
      <c r="H546" s="41" t="str">
        <f t="shared" si="248"/>
        <v/>
      </c>
      <c r="I546" s="36"/>
      <c r="J546" s="42">
        <f t="shared" si="249"/>
        <v>0</v>
      </c>
      <c r="K546" s="41" t="str">
        <f t="shared" si="250"/>
        <v/>
      </c>
      <c r="L546" s="25"/>
      <c r="M546" s="25"/>
      <c r="N546" s="26"/>
      <c r="O546" s="29">
        <f>IFERROR(('Q2 Setup'!$D$16-'Q2 Setup'!$E$16+SUMIFS($N$4:$N545,$C$4:$C545,'Q2 Setup'!$C$16)-SUMIFS($N$4:$N545,$C$4:$C545,'Q2 Setup'!$C$16,$B$4:$B545,"&lt;"&amp;$B546))/IFERROR(NETWORKDAYS($B546,'Q2 Setup'!$G$4),1),0)</f>
        <v>0</v>
      </c>
      <c r="P546" s="43" t="str">
        <f t="shared" si="251"/>
        <v/>
      </c>
    </row>
    <row r="547" spans="2:17" ht="18.75" customHeight="1" x14ac:dyDescent="0.2">
      <c r="B547" s="31">
        <v>46261</v>
      </c>
      <c r="C547" s="32">
        <f>'Q2 Setup'!$C$17</f>
        <v>0</v>
      </c>
      <c r="D547" s="33"/>
      <c r="E547" s="25"/>
      <c r="F547" s="34">
        <f t="shared" si="246"/>
        <v>0</v>
      </c>
      <c r="G547" s="34" t="str">
        <f t="shared" si="247"/>
        <v/>
      </c>
      <c r="H547" s="35" t="str">
        <f t="shared" si="248"/>
        <v/>
      </c>
      <c r="I547" s="36"/>
      <c r="J547" s="37">
        <f t="shared" si="249"/>
        <v>0</v>
      </c>
      <c r="K547" s="35" t="str">
        <f t="shared" si="250"/>
        <v/>
      </c>
      <c r="L547" s="25"/>
      <c r="M547" s="25"/>
      <c r="N547" s="26"/>
      <c r="O547" s="29">
        <f>IFERROR(('Q2 Setup'!$D$17-'Q2 Setup'!$E$17+SUMIFS($N$4:$N546,$C$4:$C546,'Q2 Setup'!$C$17)-SUMIFS($N$4:$N546,$C$4:$C546,'Q2 Setup'!$C$17,$B$4:$B546,"&lt;"&amp;$B547))/IFERROR(NETWORKDAYS($B547,'Q2 Setup'!$G$4),1),0)</f>
        <v>0</v>
      </c>
      <c r="P547" s="38" t="str">
        <f t="shared" si="251"/>
        <v/>
      </c>
    </row>
    <row r="548" spans="2:17" ht="18.75" customHeight="1" x14ac:dyDescent="0.2">
      <c r="B548" s="31">
        <v>46261</v>
      </c>
      <c r="C548" s="39">
        <f>'Q2 Setup'!$C$18</f>
        <v>0</v>
      </c>
      <c r="D548" s="33"/>
      <c r="E548" s="25"/>
      <c r="F548" s="40">
        <f t="shared" si="246"/>
        <v>0</v>
      </c>
      <c r="G548" s="40" t="str">
        <f t="shared" si="247"/>
        <v/>
      </c>
      <c r="H548" s="41" t="str">
        <f t="shared" si="248"/>
        <v/>
      </c>
      <c r="I548" s="36"/>
      <c r="J548" s="42">
        <f t="shared" si="249"/>
        <v>0</v>
      </c>
      <c r="K548" s="41" t="str">
        <f t="shared" si="250"/>
        <v/>
      </c>
      <c r="L548" s="25"/>
      <c r="M548" s="25"/>
      <c r="N548" s="26"/>
      <c r="O548" s="29">
        <f>IFERROR(('Q2 Setup'!$D$18-'Q2 Setup'!$E$18+SUMIFS($N$4:$N547,$C$4:$C547,'Q2 Setup'!$C$18)-SUMIFS($N$4:$N547,$C$4:$C547,'Q2 Setup'!$C$18,$B$4:$B547,"&lt;"&amp;$B548))/IFERROR(NETWORKDAYS($B548,'Q2 Setup'!$G$4),1),0)</f>
        <v>0</v>
      </c>
      <c r="P548" s="43" t="str">
        <f t="shared" si="251"/>
        <v/>
      </c>
    </row>
    <row r="549" spans="2:17" ht="4.5" customHeight="1" x14ac:dyDescent="0.2"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</row>
    <row r="550" spans="2:17" ht="18.75" customHeight="1" x14ac:dyDescent="0.2">
      <c r="B550" s="31">
        <v>46262</v>
      </c>
      <c r="C550" s="32" t="str">
        <f>'Q2 Setup'!$C$7</f>
        <v>Rep 1</v>
      </c>
      <c r="D550" s="33"/>
      <c r="E550" s="25"/>
      <c r="F550" s="34">
        <f t="shared" ref="F550:F561" si="252">IFERROR(D550*7.5,"")</f>
        <v>0</v>
      </c>
      <c r="G550" s="34" t="str">
        <f t="shared" ref="G550:G561" si="253">IFERROR(E550/D550,"")</f>
        <v/>
      </c>
      <c r="H550" s="35" t="str">
        <f t="shared" ref="H550:H561" si="254">IFERROR(E550/F550,"")</f>
        <v/>
      </c>
      <c r="I550" s="36"/>
      <c r="J550" s="37">
        <f t="shared" ref="J550:J561" si="255">IFERROR(D550*0.375/24,"")</f>
        <v>0</v>
      </c>
      <c r="K550" s="35" t="str">
        <f t="shared" ref="K550:K561" si="256">IFERROR(I550/J550,"")</f>
        <v/>
      </c>
      <c r="L550" s="25"/>
      <c r="M550" s="25"/>
      <c r="N550" s="26"/>
      <c r="O550" s="29">
        <f>IFERROR(('Q2 Setup'!$D$7-'Q2 Setup'!$E$7+SUMIFS($N$4:$N549,$C$4:$C549,'Q2 Setup'!$C$7)-SUMIFS($N$4:$N549,$C$4:$C549,'Q2 Setup'!$C$7,$B$4:$B549,"&lt;"&amp;$B550))/IFERROR(NETWORKDAYS($B550,'Q2 Setup'!$G$4),1),0)</f>
        <v>0</v>
      </c>
      <c r="P550" s="38" t="str">
        <f t="shared" ref="P550:P561" si="257">IFERROR(N550/O550,"")</f>
        <v/>
      </c>
    </row>
    <row r="551" spans="2:17" ht="18.75" customHeight="1" x14ac:dyDescent="0.2">
      <c r="B551" s="31">
        <v>46262</v>
      </c>
      <c r="C551" s="39" t="str">
        <f>'Q2 Setup'!$C$8</f>
        <v>Rep 2</v>
      </c>
      <c r="D551" s="33"/>
      <c r="E551" s="25"/>
      <c r="F551" s="40">
        <f t="shared" si="252"/>
        <v>0</v>
      </c>
      <c r="G551" s="40" t="str">
        <f t="shared" si="253"/>
        <v/>
      </c>
      <c r="H551" s="41" t="str">
        <f t="shared" si="254"/>
        <v/>
      </c>
      <c r="I551" s="36"/>
      <c r="J551" s="42">
        <f t="shared" si="255"/>
        <v>0</v>
      </c>
      <c r="K551" s="41" t="str">
        <f t="shared" si="256"/>
        <v/>
      </c>
      <c r="L551" s="25"/>
      <c r="M551" s="25"/>
      <c r="N551" s="26"/>
      <c r="O551" s="29">
        <f>IFERROR(('Q2 Setup'!$D$8-'Q2 Setup'!$E$8+SUMIFS($N$4:$N550,$C$4:$C550,'Q2 Setup'!$C$8)-SUMIFS($N$4:$N550,$C$4:$C550,'Q2 Setup'!$C$8,$B$4:$B550,"&lt;"&amp;$B551))/IFERROR(NETWORKDAYS($B551,'Q2 Setup'!$G$4),1),0)</f>
        <v>0</v>
      </c>
      <c r="P551" s="43" t="str">
        <f t="shared" si="257"/>
        <v/>
      </c>
    </row>
    <row r="552" spans="2:17" ht="18.75" customHeight="1" x14ac:dyDescent="0.2">
      <c r="B552" s="31">
        <v>46262</v>
      </c>
      <c r="C552" s="32" t="str">
        <f>'Q2 Setup'!$C$9</f>
        <v>Rep 3</v>
      </c>
      <c r="D552" s="33"/>
      <c r="E552" s="25"/>
      <c r="F552" s="34">
        <f t="shared" si="252"/>
        <v>0</v>
      </c>
      <c r="G552" s="34" t="str">
        <f t="shared" si="253"/>
        <v/>
      </c>
      <c r="H552" s="35" t="str">
        <f t="shared" si="254"/>
        <v/>
      </c>
      <c r="I552" s="36"/>
      <c r="J552" s="37">
        <f t="shared" si="255"/>
        <v>0</v>
      </c>
      <c r="K552" s="35" t="str">
        <f t="shared" si="256"/>
        <v/>
      </c>
      <c r="L552" s="25"/>
      <c r="M552" s="25"/>
      <c r="N552" s="26"/>
      <c r="O552" s="29">
        <f>IFERROR(('Q2 Setup'!$D$9-'Q2 Setup'!$E$9+SUMIFS($N$4:$N551,$C$4:$C551,'Q2 Setup'!$C$9)-SUMIFS($N$4:$N551,$C$4:$C551,'Q2 Setup'!$C$9,$B$4:$B551,"&lt;"&amp;$B552))/IFERROR(NETWORKDAYS($B552,'Q2 Setup'!$G$4),1),0)</f>
        <v>0</v>
      </c>
      <c r="P552" s="38" t="str">
        <f t="shared" si="257"/>
        <v/>
      </c>
    </row>
    <row r="553" spans="2:17" ht="18.75" customHeight="1" x14ac:dyDescent="0.2">
      <c r="B553" s="31">
        <v>46262</v>
      </c>
      <c r="C553" s="39" t="str">
        <f>'Q2 Setup'!$C$10</f>
        <v>Rep 4</v>
      </c>
      <c r="D553" s="33"/>
      <c r="E553" s="25"/>
      <c r="F553" s="40">
        <f t="shared" si="252"/>
        <v>0</v>
      </c>
      <c r="G553" s="40" t="str">
        <f t="shared" si="253"/>
        <v/>
      </c>
      <c r="H553" s="41" t="str">
        <f t="shared" si="254"/>
        <v/>
      </c>
      <c r="I553" s="36"/>
      <c r="J553" s="42">
        <f t="shared" si="255"/>
        <v>0</v>
      </c>
      <c r="K553" s="41" t="str">
        <f t="shared" si="256"/>
        <v/>
      </c>
      <c r="L553" s="25"/>
      <c r="M553" s="25"/>
      <c r="N553" s="26"/>
      <c r="O553" s="29">
        <f>IFERROR(('Q2 Setup'!$D$10-'Q2 Setup'!$E$10+SUMIFS($N$4:$N552,$C$4:$C552,'Q2 Setup'!$C$10)-SUMIFS($N$4:$N552,$C$4:$C552,'Q2 Setup'!$C$10,$B$4:$B552,"&lt;"&amp;$B553))/IFERROR(NETWORKDAYS($B553,'Q2 Setup'!$G$4),1),0)</f>
        <v>0</v>
      </c>
      <c r="P553" s="43" t="str">
        <f t="shared" si="257"/>
        <v/>
      </c>
    </row>
    <row r="554" spans="2:17" ht="18.75" customHeight="1" x14ac:dyDescent="0.2">
      <c r="B554" s="31">
        <v>46262</v>
      </c>
      <c r="C554" s="32" t="str">
        <f>'Q2 Setup'!$C$11</f>
        <v>Rep 5</v>
      </c>
      <c r="D554" s="33"/>
      <c r="E554" s="25"/>
      <c r="F554" s="34">
        <f t="shared" si="252"/>
        <v>0</v>
      </c>
      <c r="G554" s="34" t="str">
        <f t="shared" si="253"/>
        <v/>
      </c>
      <c r="H554" s="35" t="str">
        <f t="shared" si="254"/>
        <v/>
      </c>
      <c r="I554" s="36"/>
      <c r="J554" s="37">
        <f t="shared" si="255"/>
        <v>0</v>
      </c>
      <c r="K554" s="35" t="str">
        <f t="shared" si="256"/>
        <v/>
      </c>
      <c r="L554" s="25"/>
      <c r="M554" s="25"/>
      <c r="N554" s="26"/>
      <c r="O554" s="29">
        <f>IFERROR(('Q2 Setup'!$D$11-'Q2 Setup'!$E$11+SUMIFS($N$4:$N553,$C$4:$C553,'Q2 Setup'!$C$11)-SUMIFS($N$4:$N553,$C$4:$C553,'Q2 Setup'!$C$11,$B$4:$B553,"&lt;"&amp;$B554))/IFERROR(NETWORKDAYS($B554,'Q2 Setup'!$G$4),1),0)</f>
        <v>0</v>
      </c>
      <c r="P554" s="38" t="str">
        <f t="shared" si="257"/>
        <v/>
      </c>
    </row>
    <row r="555" spans="2:17" ht="18.75" customHeight="1" x14ac:dyDescent="0.2">
      <c r="B555" s="31">
        <v>46262</v>
      </c>
      <c r="C555" s="39" t="str">
        <f>'Q2 Setup'!$C$12</f>
        <v>Rep 6</v>
      </c>
      <c r="D555" s="33"/>
      <c r="E555" s="25"/>
      <c r="F555" s="40">
        <f t="shared" si="252"/>
        <v>0</v>
      </c>
      <c r="G555" s="40" t="str">
        <f t="shared" si="253"/>
        <v/>
      </c>
      <c r="H555" s="41" t="str">
        <f t="shared" si="254"/>
        <v/>
      </c>
      <c r="I555" s="36"/>
      <c r="J555" s="42">
        <f t="shared" si="255"/>
        <v>0</v>
      </c>
      <c r="K555" s="41" t="str">
        <f t="shared" si="256"/>
        <v/>
      </c>
      <c r="L555" s="25"/>
      <c r="M555" s="25"/>
      <c r="N555" s="26"/>
      <c r="O555" s="29">
        <f>IFERROR(('Q2 Setup'!$D$12-'Q2 Setup'!$E$12+SUMIFS($N$4:$N554,$C$4:$C554,'Q2 Setup'!$C$12)-SUMIFS($N$4:$N554,$C$4:$C554,'Q2 Setup'!$C$12,$B$4:$B554,"&lt;"&amp;$B555))/IFERROR(NETWORKDAYS($B555,'Q2 Setup'!$G$4),1),0)</f>
        <v>0</v>
      </c>
      <c r="P555" s="43" t="str">
        <f t="shared" si="257"/>
        <v/>
      </c>
    </row>
    <row r="556" spans="2:17" ht="18.75" customHeight="1" x14ac:dyDescent="0.2">
      <c r="B556" s="31">
        <v>46262</v>
      </c>
      <c r="C556" s="32" t="str">
        <f>'Q2 Setup'!$C$13</f>
        <v>Rep 7</v>
      </c>
      <c r="D556" s="33"/>
      <c r="E556" s="25"/>
      <c r="F556" s="34">
        <f t="shared" si="252"/>
        <v>0</v>
      </c>
      <c r="G556" s="34" t="str">
        <f t="shared" si="253"/>
        <v/>
      </c>
      <c r="H556" s="35" t="str">
        <f t="shared" si="254"/>
        <v/>
      </c>
      <c r="I556" s="36"/>
      <c r="J556" s="37">
        <f t="shared" si="255"/>
        <v>0</v>
      </c>
      <c r="K556" s="35" t="str">
        <f t="shared" si="256"/>
        <v/>
      </c>
      <c r="L556" s="25"/>
      <c r="M556" s="25"/>
      <c r="N556" s="26"/>
      <c r="O556" s="29">
        <f>IFERROR(('Q2 Setup'!$D$13-'Q2 Setup'!$E$13+SUMIFS($N$4:$N555,$C$4:$C555,'Q2 Setup'!$C$13)-SUMIFS($N$4:$N555,$C$4:$C555,'Q2 Setup'!$C$13,$B$4:$B555,"&lt;"&amp;$B556))/IFERROR(NETWORKDAYS($B556,'Q2 Setup'!$G$4),1),0)</f>
        <v>0</v>
      </c>
      <c r="P556" s="38" t="str">
        <f t="shared" si="257"/>
        <v/>
      </c>
    </row>
    <row r="557" spans="2:17" ht="18.75" customHeight="1" x14ac:dyDescent="0.2">
      <c r="B557" s="31">
        <v>46262</v>
      </c>
      <c r="C557" s="39" t="str">
        <f>'Q2 Setup'!$C$14</f>
        <v>Rep 8</v>
      </c>
      <c r="D557" s="33"/>
      <c r="E557" s="25"/>
      <c r="F557" s="40">
        <f t="shared" si="252"/>
        <v>0</v>
      </c>
      <c r="G557" s="40" t="str">
        <f t="shared" si="253"/>
        <v/>
      </c>
      <c r="H557" s="41" t="str">
        <f t="shared" si="254"/>
        <v/>
      </c>
      <c r="I557" s="36"/>
      <c r="J557" s="42">
        <f t="shared" si="255"/>
        <v>0</v>
      </c>
      <c r="K557" s="41" t="str">
        <f t="shared" si="256"/>
        <v/>
      </c>
      <c r="L557" s="25"/>
      <c r="M557" s="25"/>
      <c r="N557" s="26"/>
      <c r="O557" s="29">
        <f>IFERROR(('Q2 Setup'!$D$14-'Q2 Setup'!$E$14+SUMIFS($N$4:$N556,$C$4:$C556,'Q2 Setup'!$C$14)-SUMIFS($N$4:$N556,$C$4:$C556,'Q2 Setup'!$C$14,$B$4:$B556,"&lt;"&amp;$B557))/IFERROR(NETWORKDAYS($B557,'Q2 Setup'!$G$4),1),0)</f>
        <v>0</v>
      </c>
      <c r="P557" s="43" t="str">
        <f t="shared" si="257"/>
        <v/>
      </c>
    </row>
    <row r="558" spans="2:17" ht="18.75" customHeight="1" x14ac:dyDescent="0.2">
      <c r="B558" s="31">
        <v>46262</v>
      </c>
      <c r="C558" s="32" t="str">
        <f>'Q2 Setup'!$C$15</f>
        <v>Rep 9</v>
      </c>
      <c r="D558" s="33"/>
      <c r="E558" s="25"/>
      <c r="F558" s="34">
        <f t="shared" si="252"/>
        <v>0</v>
      </c>
      <c r="G558" s="34" t="str">
        <f t="shared" si="253"/>
        <v/>
      </c>
      <c r="H558" s="35" t="str">
        <f t="shared" si="254"/>
        <v/>
      </c>
      <c r="I558" s="36"/>
      <c r="J558" s="37">
        <f t="shared" si="255"/>
        <v>0</v>
      </c>
      <c r="K558" s="35" t="str">
        <f t="shared" si="256"/>
        <v/>
      </c>
      <c r="L558" s="25"/>
      <c r="M558" s="25"/>
      <c r="N558" s="26"/>
      <c r="O558" s="29">
        <f>IFERROR(('Q2 Setup'!$D$15-'Q2 Setup'!$E$15+SUMIFS($N$4:$N557,$C$4:$C557,'Q2 Setup'!$C$15)-SUMIFS($N$4:$N557,$C$4:$C557,'Q2 Setup'!$C$15,$B$4:$B557,"&lt;"&amp;$B558))/IFERROR(NETWORKDAYS($B558,'Q2 Setup'!$G$4),1),0)</f>
        <v>0</v>
      </c>
      <c r="P558" s="38" t="str">
        <f t="shared" si="257"/>
        <v/>
      </c>
    </row>
    <row r="559" spans="2:17" ht="18.75" customHeight="1" x14ac:dyDescent="0.2">
      <c r="B559" s="31">
        <v>46262</v>
      </c>
      <c r="C559" s="39" t="str">
        <f>'Q2 Setup'!$C$16</f>
        <v>Rep 10</v>
      </c>
      <c r="D559" s="33"/>
      <c r="E559" s="25"/>
      <c r="F559" s="40">
        <f t="shared" si="252"/>
        <v>0</v>
      </c>
      <c r="G559" s="40" t="str">
        <f t="shared" si="253"/>
        <v/>
      </c>
      <c r="H559" s="41" t="str">
        <f t="shared" si="254"/>
        <v/>
      </c>
      <c r="I559" s="36"/>
      <c r="J559" s="42">
        <f t="shared" si="255"/>
        <v>0</v>
      </c>
      <c r="K559" s="41" t="str">
        <f t="shared" si="256"/>
        <v/>
      </c>
      <c r="L559" s="25"/>
      <c r="M559" s="25"/>
      <c r="N559" s="26"/>
      <c r="O559" s="29">
        <f>IFERROR(('Q2 Setup'!$D$16-'Q2 Setup'!$E$16+SUMIFS($N$4:$N558,$C$4:$C558,'Q2 Setup'!$C$16)-SUMIFS($N$4:$N558,$C$4:$C558,'Q2 Setup'!$C$16,$B$4:$B558,"&lt;"&amp;$B559))/IFERROR(NETWORKDAYS($B559,'Q2 Setup'!$G$4),1),0)</f>
        <v>0</v>
      </c>
      <c r="P559" s="43" t="str">
        <f t="shared" si="257"/>
        <v/>
      </c>
    </row>
    <row r="560" spans="2:17" ht="18.75" customHeight="1" x14ac:dyDescent="0.2">
      <c r="B560" s="31">
        <v>46262</v>
      </c>
      <c r="C560" s="32">
        <f>'Q2 Setup'!$C$17</f>
        <v>0</v>
      </c>
      <c r="D560" s="33"/>
      <c r="E560" s="25"/>
      <c r="F560" s="34">
        <f t="shared" si="252"/>
        <v>0</v>
      </c>
      <c r="G560" s="34" t="str">
        <f t="shared" si="253"/>
        <v/>
      </c>
      <c r="H560" s="35" t="str">
        <f t="shared" si="254"/>
        <v/>
      </c>
      <c r="I560" s="36"/>
      <c r="J560" s="37">
        <f t="shared" si="255"/>
        <v>0</v>
      </c>
      <c r="K560" s="35" t="str">
        <f t="shared" si="256"/>
        <v/>
      </c>
      <c r="L560" s="25"/>
      <c r="M560" s="25"/>
      <c r="N560" s="26"/>
      <c r="O560" s="29">
        <f>IFERROR(('Q2 Setup'!$D$17-'Q2 Setup'!$E$17+SUMIFS($N$4:$N559,$C$4:$C559,'Q2 Setup'!$C$17)-SUMIFS($N$4:$N559,$C$4:$C559,'Q2 Setup'!$C$17,$B$4:$B559,"&lt;"&amp;$B560))/IFERROR(NETWORKDAYS($B560,'Q2 Setup'!$G$4),1),0)</f>
        <v>0</v>
      </c>
      <c r="P560" s="38" t="str">
        <f t="shared" si="257"/>
        <v/>
      </c>
    </row>
    <row r="561" spans="2:17" ht="18.75" customHeight="1" x14ac:dyDescent="0.2">
      <c r="B561" s="31">
        <v>46262</v>
      </c>
      <c r="C561" s="39">
        <f>'Q2 Setup'!$C$18</f>
        <v>0</v>
      </c>
      <c r="D561" s="33"/>
      <c r="E561" s="25"/>
      <c r="F561" s="40">
        <f t="shared" si="252"/>
        <v>0</v>
      </c>
      <c r="G561" s="40" t="str">
        <f t="shared" si="253"/>
        <v/>
      </c>
      <c r="H561" s="41" t="str">
        <f t="shared" si="254"/>
        <v/>
      </c>
      <c r="I561" s="36"/>
      <c r="J561" s="42">
        <f t="shared" si="255"/>
        <v>0</v>
      </c>
      <c r="K561" s="41" t="str">
        <f t="shared" si="256"/>
        <v/>
      </c>
      <c r="L561" s="25"/>
      <c r="M561" s="25"/>
      <c r="N561" s="26"/>
      <c r="O561" s="29">
        <f>IFERROR(('Q2 Setup'!$D$18-'Q2 Setup'!$E$18+SUMIFS($N$4:$N560,$C$4:$C560,'Q2 Setup'!$C$18)-SUMIFS($N$4:$N560,$C$4:$C560,'Q2 Setup'!$C$18,$B$4:$B560,"&lt;"&amp;$B561))/IFERROR(NETWORKDAYS($B561,'Q2 Setup'!$G$4),1),0)</f>
        <v>0</v>
      </c>
      <c r="P561" s="43" t="str">
        <f t="shared" si="257"/>
        <v/>
      </c>
    </row>
    <row r="562" spans="2:17" ht="4.5" customHeight="1" x14ac:dyDescent="0.2"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</row>
    <row r="563" spans="2:17" ht="18.75" customHeight="1" x14ac:dyDescent="0.2">
      <c r="B563" s="31">
        <v>46265</v>
      </c>
      <c r="C563" s="32" t="str">
        <f>'Q2 Setup'!$C$7</f>
        <v>Rep 1</v>
      </c>
      <c r="D563" s="33"/>
      <c r="E563" s="25"/>
      <c r="F563" s="34">
        <f t="shared" ref="F563:F574" si="258">IFERROR(D563*7.5,"")</f>
        <v>0</v>
      </c>
      <c r="G563" s="34" t="str">
        <f t="shared" ref="G563:G574" si="259">IFERROR(E563/D563,"")</f>
        <v/>
      </c>
      <c r="H563" s="35" t="str">
        <f t="shared" ref="H563:H574" si="260">IFERROR(E563/F563,"")</f>
        <v/>
      </c>
      <c r="I563" s="36"/>
      <c r="J563" s="37">
        <f t="shared" ref="J563:J574" si="261">IFERROR(D563*0.375/24,"")</f>
        <v>0</v>
      </c>
      <c r="K563" s="35" t="str">
        <f t="shared" ref="K563:K574" si="262">IFERROR(I563/J563,"")</f>
        <v/>
      </c>
      <c r="L563" s="25"/>
      <c r="M563" s="25"/>
      <c r="N563" s="26"/>
      <c r="O563" s="29">
        <f>IFERROR(('Q2 Setup'!$D$7-'Q2 Setup'!$E$7+SUMIFS($N$4:$N562,$C$4:$C562,'Q2 Setup'!$C$7)-SUMIFS($N$4:$N562,$C$4:$C562,'Q2 Setup'!$C$7,$B$4:$B562,"&lt;"&amp;$B563))/IFERROR(NETWORKDAYS($B563,'Q2 Setup'!$G$4),1),0)</f>
        <v>0</v>
      </c>
      <c r="P563" s="38" t="str">
        <f t="shared" ref="P563:P574" si="263">IFERROR(N563/O563,"")</f>
        <v/>
      </c>
    </row>
    <row r="564" spans="2:17" ht="18.75" customHeight="1" x14ac:dyDescent="0.2">
      <c r="B564" s="31">
        <v>46265</v>
      </c>
      <c r="C564" s="39" t="str">
        <f>'Q2 Setup'!$C$8</f>
        <v>Rep 2</v>
      </c>
      <c r="D564" s="33"/>
      <c r="E564" s="25"/>
      <c r="F564" s="40">
        <f t="shared" si="258"/>
        <v>0</v>
      </c>
      <c r="G564" s="40" t="str">
        <f t="shared" si="259"/>
        <v/>
      </c>
      <c r="H564" s="41" t="str">
        <f t="shared" si="260"/>
        <v/>
      </c>
      <c r="I564" s="36"/>
      <c r="J564" s="42">
        <f t="shared" si="261"/>
        <v>0</v>
      </c>
      <c r="K564" s="41" t="str">
        <f t="shared" si="262"/>
        <v/>
      </c>
      <c r="L564" s="25"/>
      <c r="M564" s="25"/>
      <c r="N564" s="26"/>
      <c r="O564" s="29">
        <f>IFERROR(('Q2 Setup'!$D$8-'Q2 Setup'!$E$8+SUMIFS($N$4:$N563,$C$4:$C563,'Q2 Setup'!$C$8)-SUMIFS($N$4:$N563,$C$4:$C563,'Q2 Setup'!$C$8,$B$4:$B563,"&lt;"&amp;$B564))/IFERROR(NETWORKDAYS($B564,'Q2 Setup'!$G$4),1),0)</f>
        <v>0</v>
      </c>
      <c r="P564" s="43" t="str">
        <f t="shared" si="263"/>
        <v/>
      </c>
    </row>
    <row r="565" spans="2:17" ht="18.75" customHeight="1" x14ac:dyDescent="0.2">
      <c r="B565" s="31">
        <v>46265</v>
      </c>
      <c r="C565" s="32" t="str">
        <f>'Q2 Setup'!$C$9</f>
        <v>Rep 3</v>
      </c>
      <c r="D565" s="33"/>
      <c r="E565" s="25"/>
      <c r="F565" s="34">
        <f t="shared" si="258"/>
        <v>0</v>
      </c>
      <c r="G565" s="34" t="str">
        <f t="shared" si="259"/>
        <v/>
      </c>
      <c r="H565" s="35" t="str">
        <f t="shared" si="260"/>
        <v/>
      </c>
      <c r="I565" s="36"/>
      <c r="J565" s="37">
        <f t="shared" si="261"/>
        <v>0</v>
      </c>
      <c r="K565" s="35" t="str">
        <f t="shared" si="262"/>
        <v/>
      </c>
      <c r="L565" s="25"/>
      <c r="M565" s="25"/>
      <c r="N565" s="26"/>
      <c r="O565" s="29">
        <f>IFERROR(('Q2 Setup'!$D$9-'Q2 Setup'!$E$9+SUMIFS($N$4:$N564,$C$4:$C564,'Q2 Setup'!$C$9)-SUMIFS($N$4:$N564,$C$4:$C564,'Q2 Setup'!$C$9,$B$4:$B564,"&lt;"&amp;$B565))/IFERROR(NETWORKDAYS($B565,'Q2 Setup'!$G$4),1),0)</f>
        <v>0</v>
      </c>
      <c r="P565" s="38" t="str">
        <f t="shared" si="263"/>
        <v/>
      </c>
    </row>
    <row r="566" spans="2:17" ht="18.75" customHeight="1" x14ac:dyDescent="0.2">
      <c r="B566" s="31">
        <v>46265</v>
      </c>
      <c r="C566" s="39" t="str">
        <f>'Q2 Setup'!$C$10</f>
        <v>Rep 4</v>
      </c>
      <c r="D566" s="33"/>
      <c r="E566" s="25"/>
      <c r="F566" s="40">
        <f t="shared" si="258"/>
        <v>0</v>
      </c>
      <c r="G566" s="40" t="str">
        <f t="shared" si="259"/>
        <v/>
      </c>
      <c r="H566" s="41" t="str">
        <f t="shared" si="260"/>
        <v/>
      </c>
      <c r="I566" s="36"/>
      <c r="J566" s="42">
        <f t="shared" si="261"/>
        <v>0</v>
      </c>
      <c r="K566" s="41" t="str">
        <f t="shared" si="262"/>
        <v/>
      </c>
      <c r="L566" s="25"/>
      <c r="M566" s="25"/>
      <c r="N566" s="26"/>
      <c r="O566" s="29">
        <f>IFERROR(('Q2 Setup'!$D$10-'Q2 Setup'!$E$10+SUMIFS($N$4:$N565,$C$4:$C565,'Q2 Setup'!$C$10)-SUMIFS($N$4:$N565,$C$4:$C565,'Q2 Setup'!$C$10,$B$4:$B565,"&lt;"&amp;$B566))/IFERROR(NETWORKDAYS($B566,'Q2 Setup'!$G$4),1),0)</f>
        <v>0</v>
      </c>
      <c r="P566" s="43" t="str">
        <f t="shared" si="263"/>
        <v/>
      </c>
    </row>
    <row r="567" spans="2:17" ht="18.75" customHeight="1" x14ac:dyDescent="0.2">
      <c r="B567" s="31">
        <v>46265</v>
      </c>
      <c r="C567" s="32" t="str">
        <f>'Q2 Setup'!$C$11</f>
        <v>Rep 5</v>
      </c>
      <c r="D567" s="33"/>
      <c r="E567" s="25"/>
      <c r="F567" s="34">
        <f t="shared" si="258"/>
        <v>0</v>
      </c>
      <c r="G567" s="34" t="str">
        <f t="shared" si="259"/>
        <v/>
      </c>
      <c r="H567" s="35" t="str">
        <f t="shared" si="260"/>
        <v/>
      </c>
      <c r="I567" s="36"/>
      <c r="J567" s="37">
        <f t="shared" si="261"/>
        <v>0</v>
      </c>
      <c r="K567" s="35" t="str">
        <f t="shared" si="262"/>
        <v/>
      </c>
      <c r="L567" s="25"/>
      <c r="M567" s="25"/>
      <c r="N567" s="26"/>
      <c r="O567" s="29">
        <f>IFERROR(('Q2 Setup'!$D$11-'Q2 Setup'!$E$11+SUMIFS($N$4:$N566,$C$4:$C566,'Q2 Setup'!$C$11)-SUMIFS($N$4:$N566,$C$4:$C566,'Q2 Setup'!$C$11,$B$4:$B566,"&lt;"&amp;$B567))/IFERROR(NETWORKDAYS($B567,'Q2 Setup'!$G$4),1),0)</f>
        <v>0</v>
      </c>
      <c r="P567" s="38" t="str">
        <f t="shared" si="263"/>
        <v/>
      </c>
    </row>
    <row r="568" spans="2:17" ht="18.75" customHeight="1" x14ac:dyDescent="0.2">
      <c r="B568" s="31">
        <v>46265</v>
      </c>
      <c r="C568" s="39" t="str">
        <f>'Q2 Setup'!$C$12</f>
        <v>Rep 6</v>
      </c>
      <c r="D568" s="33"/>
      <c r="E568" s="25"/>
      <c r="F568" s="40">
        <f t="shared" si="258"/>
        <v>0</v>
      </c>
      <c r="G568" s="40" t="str">
        <f t="shared" si="259"/>
        <v/>
      </c>
      <c r="H568" s="41" t="str">
        <f t="shared" si="260"/>
        <v/>
      </c>
      <c r="I568" s="36"/>
      <c r="J568" s="42">
        <f t="shared" si="261"/>
        <v>0</v>
      </c>
      <c r="K568" s="41" t="str">
        <f t="shared" si="262"/>
        <v/>
      </c>
      <c r="L568" s="25"/>
      <c r="M568" s="25"/>
      <c r="N568" s="26"/>
      <c r="O568" s="29">
        <f>IFERROR(('Q2 Setup'!$D$12-'Q2 Setup'!$E$12+SUMIFS($N$4:$N567,$C$4:$C567,'Q2 Setup'!$C$12)-SUMIFS($N$4:$N567,$C$4:$C567,'Q2 Setup'!$C$12,$B$4:$B567,"&lt;"&amp;$B568))/IFERROR(NETWORKDAYS($B568,'Q2 Setup'!$G$4),1),0)</f>
        <v>0</v>
      </c>
      <c r="P568" s="43" t="str">
        <f t="shared" si="263"/>
        <v/>
      </c>
    </row>
    <row r="569" spans="2:17" ht="18.75" customHeight="1" x14ac:dyDescent="0.2">
      <c r="B569" s="31">
        <v>46265</v>
      </c>
      <c r="C569" s="32" t="str">
        <f>'Q2 Setup'!$C$13</f>
        <v>Rep 7</v>
      </c>
      <c r="D569" s="33"/>
      <c r="E569" s="25"/>
      <c r="F569" s="34">
        <f t="shared" si="258"/>
        <v>0</v>
      </c>
      <c r="G569" s="34" t="str">
        <f t="shared" si="259"/>
        <v/>
      </c>
      <c r="H569" s="35" t="str">
        <f t="shared" si="260"/>
        <v/>
      </c>
      <c r="I569" s="36"/>
      <c r="J569" s="37">
        <f t="shared" si="261"/>
        <v>0</v>
      </c>
      <c r="K569" s="35" t="str">
        <f t="shared" si="262"/>
        <v/>
      </c>
      <c r="L569" s="25"/>
      <c r="M569" s="25"/>
      <c r="N569" s="26"/>
      <c r="O569" s="29">
        <f>IFERROR(('Q2 Setup'!$D$13-'Q2 Setup'!$E$13+SUMIFS($N$4:$N568,$C$4:$C568,'Q2 Setup'!$C$13)-SUMIFS($N$4:$N568,$C$4:$C568,'Q2 Setup'!$C$13,$B$4:$B568,"&lt;"&amp;$B569))/IFERROR(NETWORKDAYS($B569,'Q2 Setup'!$G$4),1),0)</f>
        <v>0</v>
      </c>
      <c r="P569" s="38" t="str">
        <f t="shared" si="263"/>
        <v/>
      </c>
    </row>
    <row r="570" spans="2:17" ht="18.75" customHeight="1" x14ac:dyDescent="0.2">
      <c r="B570" s="31">
        <v>46265</v>
      </c>
      <c r="C570" s="39" t="str">
        <f>'Q2 Setup'!$C$14</f>
        <v>Rep 8</v>
      </c>
      <c r="D570" s="33"/>
      <c r="E570" s="25"/>
      <c r="F570" s="40">
        <f t="shared" si="258"/>
        <v>0</v>
      </c>
      <c r="G570" s="40" t="str">
        <f t="shared" si="259"/>
        <v/>
      </c>
      <c r="H570" s="41" t="str">
        <f t="shared" si="260"/>
        <v/>
      </c>
      <c r="I570" s="36"/>
      <c r="J570" s="42">
        <f t="shared" si="261"/>
        <v>0</v>
      </c>
      <c r="K570" s="41" t="str">
        <f t="shared" si="262"/>
        <v/>
      </c>
      <c r="L570" s="25"/>
      <c r="M570" s="25"/>
      <c r="N570" s="26"/>
      <c r="O570" s="29">
        <f>IFERROR(('Q2 Setup'!$D$14-'Q2 Setup'!$E$14+SUMIFS($N$4:$N569,$C$4:$C569,'Q2 Setup'!$C$14)-SUMIFS($N$4:$N569,$C$4:$C569,'Q2 Setup'!$C$14,$B$4:$B569,"&lt;"&amp;$B570))/IFERROR(NETWORKDAYS($B570,'Q2 Setup'!$G$4),1),0)</f>
        <v>0</v>
      </c>
      <c r="P570" s="43" t="str">
        <f t="shared" si="263"/>
        <v/>
      </c>
    </row>
    <row r="571" spans="2:17" ht="18.75" customHeight="1" x14ac:dyDescent="0.2">
      <c r="B571" s="31">
        <v>46265</v>
      </c>
      <c r="C571" s="32" t="str">
        <f>'Q2 Setup'!$C$15</f>
        <v>Rep 9</v>
      </c>
      <c r="D571" s="33"/>
      <c r="E571" s="25"/>
      <c r="F571" s="34">
        <f t="shared" si="258"/>
        <v>0</v>
      </c>
      <c r="G571" s="34" t="str">
        <f t="shared" si="259"/>
        <v/>
      </c>
      <c r="H571" s="35" t="str">
        <f t="shared" si="260"/>
        <v/>
      </c>
      <c r="I571" s="36"/>
      <c r="J571" s="37">
        <f t="shared" si="261"/>
        <v>0</v>
      </c>
      <c r="K571" s="35" t="str">
        <f t="shared" si="262"/>
        <v/>
      </c>
      <c r="L571" s="25"/>
      <c r="M571" s="25"/>
      <c r="N571" s="26"/>
      <c r="O571" s="29">
        <f>IFERROR(('Q2 Setup'!$D$15-'Q2 Setup'!$E$15+SUMIFS($N$4:$N570,$C$4:$C570,'Q2 Setup'!$C$15)-SUMIFS($N$4:$N570,$C$4:$C570,'Q2 Setup'!$C$15,$B$4:$B570,"&lt;"&amp;$B571))/IFERROR(NETWORKDAYS($B571,'Q2 Setup'!$G$4),1),0)</f>
        <v>0</v>
      </c>
      <c r="P571" s="38" t="str">
        <f t="shared" si="263"/>
        <v/>
      </c>
    </row>
    <row r="572" spans="2:17" ht="18.75" customHeight="1" x14ac:dyDescent="0.2">
      <c r="B572" s="31">
        <v>46265</v>
      </c>
      <c r="C572" s="39" t="str">
        <f>'Q2 Setup'!$C$16</f>
        <v>Rep 10</v>
      </c>
      <c r="D572" s="33"/>
      <c r="E572" s="25"/>
      <c r="F572" s="40">
        <f t="shared" si="258"/>
        <v>0</v>
      </c>
      <c r="G572" s="40" t="str">
        <f t="shared" si="259"/>
        <v/>
      </c>
      <c r="H572" s="41" t="str">
        <f t="shared" si="260"/>
        <v/>
      </c>
      <c r="I572" s="36"/>
      <c r="J572" s="42">
        <f t="shared" si="261"/>
        <v>0</v>
      </c>
      <c r="K572" s="41" t="str">
        <f t="shared" si="262"/>
        <v/>
      </c>
      <c r="L572" s="25"/>
      <c r="M572" s="25"/>
      <c r="N572" s="26"/>
      <c r="O572" s="29">
        <f>IFERROR(('Q2 Setup'!$D$16-'Q2 Setup'!$E$16+SUMIFS($N$4:$N571,$C$4:$C571,'Q2 Setup'!$C$16)-SUMIFS($N$4:$N571,$C$4:$C571,'Q2 Setup'!$C$16,$B$4:$B571,"&lt;"&amp;$B572))/IFERROR(NETWORKDAYS($B572,'Q2 Setup'!$G$4),1),0)</f>
        <v>0</v>
      </c>
      <c r="P572" s="43" t="str">
        <f t="shared" si="263"/>
        <v/>
      </c>
    </row>
    <row r="573" spans="2:17" ht="18.75" customHeight="1" x14ac:dyDescent="0.2">
      <c r="B573" s="31">
        <v>46265</v>
      </c>
      <c r="C573" s="32">
        <f>'Q2 Setup'!$C$17</f>
        <v>0</v>
      </c>
      <c r="D573" s="33"/>
      <c r="E573" s="25"/>
      <c r="F573" s="34">
        <f t="shared" si="258"/>
        <v>0</v>
      </c>
      <c r="G573" s="34" t="str">
        <f t="shared" si="259"/>
        <v/>
      </c>
      <c r="H573" s="35" t="str">
        <f t="shared" si="260"/>
        <v/>
      </c>
      <c r="I573" s="36"/>
      <c r="J573" s="37">
        <f t="shared" si="261"/>
        <v>0</v>
      </c>
      <c r="K573" s="35" t="str">
        <f t="shared" si="262"/>
        <v/>
      </c>
      <c r="L573" s="25"/>
      <c r="M573" s="25"/>
      <c r="N573" s="26"/>
      <c r="O573" s="29">
        <f>IFERROR(('Q2 Setup'!$D$17-'Q2 Setup'!$E$17+SUMIFS($N$4:$N572,$C$4:$C572,'Q2 Setup'!$C$17)-SUMIFS($N$4:$N572,$C$4:$C572,'Q2 Setup'!$C$17,$B$4:$B572,"&lt;"&amp;$B573))/IFERROR(NETWORKDAYS($B573,'Q2 Setup'!$G$4),1),0)</f>
        <v>0</v>
      </c>
      <c r="P573" s="38" t="str">
        <f t="shared" si="263"/>
        <v/>
      </c>
    </row>
    <row r="574" spans="2:17" ht="18.75" customHeight="1" x14ac:dyDescent="0.2">
      <c r="B574" s="31">
        <v>46265</v>
      </c>
      <c r="C574" s="39">
        <f>'Q2 Setup'!$C$18</f>
        <v>0</v>
      </c>
      <c r="D574" s="33"/>
      <c r="E574" s="25"/>
      <c r="F574" s="40">
        <f t="shared" si="258"/>
        <v>0</v>
      </c>
      <c r="G574" s="40" t="str">
        <f t="shared" si="259"/>
        <v/>
      </c>
      <c r="H574" s="41" t="str">
        <f t="shared" si="260"/>
        <v/>
      </c>
      <c r="I574" s="36"/>
      <c r="J574" s="42">
        <f t="shared" si="261"/>
        <v>0</v>
      </c>
      <c r="K574" s="41" t="str">
        <f t="shared" si="262"/>
        <v/>
      </c>
      <c r="L574" s="25"/>
      <c r="M574" s="25"/>
      <c r="N574" s="26"/>
      <c r="O574" s="29">
        <f>IFERROR(('Q2 Setup'!$D$18-'Q2 Setup'!$E$18+SUMIFS($N$4:$N573,$C$4:$C573,'Q2 Setup'!$C$18)-SUMIFS($N$4:$N573,$C$4:$C573,'Q2 Setup'!$C$18,$B$4:$B573,"&lt;"&amp;$B574))/IFERROR(NETWORKDAYS($B574,'Q2 Setup'!$G$4),1),0)</f>
        <v>0</v>
      </c>
      <c r="P574" s="43" t="str">
        <f t="shared" si="263"/>
        <v/>
      </c>
    </row>
    <row r="575" spans="2:17" ht="4.5" customHeight="1" x14ac:dyDescent="0.2"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</row>
    <row r="576" spans="2:17" ht="18.75" customHeight="1" x14ac:dyDescent="0.2">
      <c r="B576" s="31">
        <v>46266</v>
      </c>
      <c r="C576" s="32" t="str">
        <f>'Q2 Setup'!$C$7</f>
        <v>Rep 1</v>
      </c>
      <c r="D576" s="33"/>
      <c r="E576" s="25"/>
      <c r="F576" s="34">
        <f t="shared" ref="F576:F587" si="264">IFERROR(D576*7.5,"")</f>
        <v>0</v>
      </c>
      <c r="G576" s="34" t="str">
        <f t="shared" ref="G576:G587" si="265">IFERROR(E576/D576,"")</f>
        <v/>
      </c>
      <c r="H576" s="35" t="str">
        <f t="shared" ref="H576:H587" si="266">IFERROR(E576/F576,"")</f>
        <v/>
      </c>
      <c r="I576" s="36"/>
      <c r="J576" s="37">
        <f t="shared" ref="J576:J587" si="267">IFERROR(D576*0.375/24,"")</f>
        <v>0</v>
      </c>
      <c r="K576" s="35" t="str">
        <f t="shared" ref="K576:K587" si="268">IFERROR(I576/J576,"")</f>
        <v/>
      </c>
      <c r="L576" s="25"/>
      <c r="M576" s="25"/>
      <c r="N576" s="26"/>
      <c r="O576" s="29">
        <f>IFERROR(('Q2 Setup'!$D$7-'Q2 Setup'!$E$7+SUMIFS($N$4:$N575,$C$4:$C575,'Q2 Setup'!$C$7)-SUMIFS($N$4:$N575,$C$4:$C575,'Q2 Setup'!$C$7,$B$4:$B575,"&lt;"&amp;$B576))/IFERROR(NETWORKDAYS($B576,'Q2 Setup'!$G$4),1),0)</f>
        <v>0</v>
      </c>
      <c r="P576" s="38" t="str">
        <f t="shared" ref="P576:P587" si="269">IFERROR(N576/O576,"")</f>
        <v/>
      </c>
    </row>
    <row r="577" spans="2:17" ht="18.75" customHeight="1" x14ac:dyDescent="0.2">
      <c r="B577" s="31">
        <v>46266</v>
      </c>
      <c r="C577" s="39" t="str">
        <f>'Q2 Setup'!$C$8</f>
        <v>Rep 2</v>
      </c>
      <c r="D577" s="33"/>
      <c r="E577" s="25"/>
      <c r="F577" s="40">
        <f t="shared" si="264"/>
        <v>0</v>
      </c>
      <c r="G577" s="40" t="str">
        <f t="shared" si="265"/>
        <v/>
      </c>
      <c r="H577" s="41" t="str">
        <f t="shared" si="266"/>
        <v/>
      </c>
      <c r="I577" s="36"/>
      <c r="J577" s="42">
        <f t="shared" si="267"/>
        <v>0</v>
      </c>
      <c r="K577" s="41" t="str">
        <f t="shared" si="268"/>
        <v/>
      </c>
      <c r="L577" s="25"/>
      <c r="M577" s="25"/>
      <c r="N577" s="26"/>
      <c r="O577" s="29">
        <f>IFERROR(('Q2 Setup'!$D$8-'Q2 Setup'!$E$8+SUMIFS($N$4:$N576,$C$4:$C576,'Q2 Setup'!$C$8)-SUMIFS($N$4:$N576,$C$4:$C576,'Q2 Setup'!$C$8,$B$4:$B576,"&lt;"&amp;$B577))/IFERROR(NETWORKDAYS($B577,'Q2 Setup'!$G$4),1),0)</f>
        <v>0</v>
      </c>
      <c r="P577" s="43" t="str">
        <f t="shared" si="269"/>
        <v/>
      </c>
    </row>
    <row r="578" spans="2:17" ht="18.75" customHeight="1" x14ac:dyDescent="0.2">
      <c r="B578" s="31">
        <v>46266</v>
      </c>
      <c r="C578" s="32" t="str">
        <f>'Q2 Setup'!$C$9</f>
        <v>Rep 3</v>
      </c>
      <c r="D578" s="33"/>
      <c r="E578" s="25"/>
      <c r="F578" s="34">
        <f t="shared" si="264"/>
        <v>0</v>
      </c>
      <c r="G578" s="34" t="str">
        <f t="shared" si="265"/>
        <v/>
      </c>
      <c r="H578" s="35" t="str">
        <f t="shared" si="266"/>
        <v/>
      </c>
      <c r="I578" s="36"/>
      <c r="J578" s="37">
        <f t="shared" si="267"/>
        <v>0</v>
      </c>
      <c r="K578" s="35" t="str">
        <f t="shared" si="268"/>
        <v/>
      </c>
      <c r="L578" s="25"/>
      <c r="M578" s="25"/>
      <c r="N578" s="26"/>
      <c r="O578" s="29">
        <f>IFERROR(('Q2 Setup'!$D$9-'Q2 Setup'!$E$9+SUMIFS($N$4:$N577,$C$4:$C577,'Q2 Setup'!$C$9)-SUMIFS($N$4:$N577,$C$4:$C577,'Q2 Setup'!$C$9,$B$4:$B577,"&lt;"&amp;$B578))/IFERROR(NETWORKDAYS($B578,'Q2 Setup'!$G$4),1),0)</f>
        <v>0</v>
      </c>
      <c r="P578" s="38" t="str">
        <f t="shared" si="269"/>
        <v/>
      </c>
    </row>
    <row r="579" spans="2:17" ht="18.75" customHeight="1" x14ac:dyDescent="0.2">
      <c r="B579" s="31">
        <v>46266</v>
      </c>
      <c r="C579" s="39" t="str">
        <f>'Q2 Setup'!$C$10</f>
        <v>Rep 4</v>
      </c>
      <c r="D579" s="33"/>
      <c r="E579" s="25"/>
      <c r="F579" s="40">
        <f t="shared" si="264"/>
        <v>0</v>
      </c>
      <c r="G579" s="40" t="str">
        <f t="shared" si="265"/>
        <v/>
      </c>
      <c r="H579" s="41" t="str">
        <f t="shared" si="266"/>
        <v/>
      </c>
      <c r="I579" s="36"/>
      <c r="J579" s="42">
        <f t="shared" si="267"/>
        <v>0</v>
      </c>
      <c r="K579" s="41" t="str">
        <f t="shared" si="268"/>
        <v/>
      </c>
      <c r="L579" s="25"/>
      <c r="M579" s="25"/>
      <c r="N579" s="26"/>
      <c r="O579" s="29">
        <f>IFERROR(('Q2 Setup'!$D$10-'Q2 Setup'!$E$10+SUMIFS($N$4:$N578,$C$4:$C578,'Q2 Setup'!$C$10)-SUMIFS($N$4:$N578,$C$4:$C578,'Q2 Setup'!$C$10,$B$4:$B578,"&lt;"&amp;$B579))/IFERROR(NETWORKDAYS($B579,'Q2 Setup'!$G$4),1),0)</f>
        <v>0</v>
      </c>
      <c r="P579" s="43" t="str">
        <f t="shared" si="269"/>
        <v/>
      </c>
    </row>
    <row r="580" spans="2:17" ht="18.75" customHeight="1" x14ac:dyDescent="0.2">
      <c r="B580" s="31">
        <v>46266</v>
      </c>
      <c r="C580" s="32" t="str">
        <f>'Q2 Setup'!$C$11</f>
        <v>Rep 5</v>
      </c>
      <c r="D580" s="33"/>
      <c r="E580" s="25"/>
      <c r="F580" s="34">
        <f t="shared" si="264"/>
        <v>0</v>
      </c>
      <c r="G580" s="34" t="str">
        <f t="shared" si="265"/>
        <v/>
      </c>
      <c r="H580" s="35" t="str">
        <f t="shared" si="266"/>
        <v/>
      </c>
      <c r="I580" s="36"/>
      <c r="J580" s="37">
        <f t="shared" si="267"/>
        <v>0</v>
      </c>
      <c r="K580" s="35" t="str">
        <f t="shared" si="268"/>
        <v/>
      </c>
      <c r="L580" s="25"/>
      <c r="M580" s="25"/>
      <c r="N580" s="26"/>
      <c r="O580" s="29">
        <f>IFERROR(('Q2 Setup'!$D$11-'Q2 Setup'!$E$11+SUMIFS($N$4:$N579,$C$4:$C579,'Q2 Setup'!$C$11)-SUMIFS($N$4:$N579,$C$4:$C579,'Q2 Setup'!$C$11,$B$4:$B579,"&lt;"&amp;$B580))/IFERROR(NETWORKDAYS($B580,'Q2 Setup'!$G$4),1),0)</f>
        <v>0</v>
      </c>
      <c r="P580" s="38" t="str">
        <f t="shared" si="269"/>
        <v/>
      </c>
    </row>
    <row r="581" spans="2:17" ht="18.75" customHeight="1" x14ac:dyDescent="0.2">
      <c r="B581" s="31">
        <v>46266</v>
      </c>
      <c r="C581" s="39" t="str">
        <f>'Q2 Setup'!$C$12</f>
        <v>Rep 6</v>
      </c>
      <c r="D581" s="33"/>
      <c r="E581" s="25"/>
      <c r="F581" s="40">
        <f t="shared" si="264"/>
        <v>0</v>
      </c>
      <c r="G581" s="40" t="str">
        <f t="shared" si="265"/>
        <v/>
      </c>
      <c r="H581" s="41" t="str">
        <f t="shared" si="266"/>
        <v/>
      </c>
      <c r="I581" s="36"/>
      <c r="J581" s="42">
        <f t="shared" si="267"/>
        <v>0</v>
      </c>
      <c r="K581" s="41" t="str">
        <f t="shared" si="268"/>
        <v/>
      </c>
      <c r="L581" s="25"/>
      <c r="M581" s="25"/>
      <c r="N581" s="26"/>
      <c r="O581" s="29">
        <f>IFERROR(('Q2 Setup'!$D$12-'Q2 Setup'!$E$12+SUMIFS($N$4:$N580,$C$4:$C580,'Q2 Setup'!$C$12)-SUMIFS($N$4:$N580,$C$4:$C580,'Q2 Setup'!$C$12,$B$4:$B580,"&lt;"&amp;$B581))/IFERROR(NETWORKDAYS($B581,'Q2 Setup'!$G$4),1),0)</f>
        <v>0</v>
      </c>
      <c r="P581" s="43" t="str">
        <f t="shared" si="269"/>
        <v/>
      </c>
    </row>
    <row r="582" spans="2:17" ht="18.75" customHeight="1" x14ac:dyDescent="0.2">
      <c r="B582" s="31">
        <v>46266</v>
      </c>
      <c r="C582" s="32" t="str">
        <f>'Q2 Setup'!$C$13</f>
        <v>Rep 7</v>
      </c>
      <c r="D582" s="33"/>
      <c r="E582" s="25"/>
      <c r="F582" s="34">
        <f t="shared" si="264"/>
        <v>0</v>
      </c>
      <c r="G582" s="34" t="str">
        <f t="shared" si="265"/>
        <v/>
      </c>
      <c r="H582" s="35" t="str">
        <f t="shared" si="266"/>
        <v/>
      </c>
      <c r="I582" s="36"/>
      <c r="J582" s="37">
        <f t="shared" si="267"/>
        <v>0</v>
      </c>
      <c r="K582" s="35" t="str">
        <f t="shared" si="268"/>
        <v/>
      </c>
      <c r="L582" s="25"/>
      <c r="M582" s="25"/>
      <c r="N582" s="26"/>
      <c r="O582" s="29">
        <f>IFERROR(('Q2 Setup'!$D$13-'Q2 Setup'!$E$13+SUMIFS($N$4:$N581,$C$4:$C581,'Q2 Setup'!$C$13)-SUMIFS($N$4:$N581,$C$4:$C581,'Q2 Setup'!$C$13,$B$4:$B581,"&lt;"&amp;$B582))/IFERROR(NETWORKDAYS($B582,'Q2 Setup'!$G$4),1),0)</f>
        <v>0</v>
      </c>
      <c r="P582" s="38" t="str">
        <f t="shared" si="269"/>
        <v/>
      </c>
    </row>
    <row r="583" spans="2:17" ht="18.75" customHeight="1" x14ac:dyDescent="0.2">
      <c r="B583" s="31">
        <v>46266</v>
      </c>
      <c r="C583" s="39" t="str">
        <f>'Q2 Setup'!$C$14</f>
        <v>Rep 8</v>
      </c>
      <c r="D583" s="33"/>
      <c r="E583" s="25"/>
      <c r="F583" s="40">
        <f t="shared" si="264"/>
        <v>0</v>
      </c>
      <c r="G583" s="40" t="str">
        <f t="shared" si="265"/>
        <v/>
      </c>
      <c r="H583" s="41" t="str">
        <f t="shared" si="266"/>
        <v/>
      </c>
      <c r="I583" s="36"/>
      <c r="J583" s="42">
        <f t="shared" si="267"/>
        <v>0</v>
      </c>
      <c r="K583" s="41" t="str">
        <f t="shared" si="268"/>
        <v/>
      </c>
      <c r="L583" s="25"/>
      <c r="M583" s="25"/>
      <c r="N583" s="26"/>
      <c r="O583" s="29">
        <f>IFERROR(('Q2 Setup'!$D$14-'Q2 Setup'!$E$14+SUMIFS($N$4:$N582,$C$4:$C582,'Q2 Setup'!$C$14)-SUMIFS($N$4:$N582,$C$4:$C582,'Q2 Setup'!$C$14,$B$4:$B582,"&lt;"&amp;$B583))/IFERROR(NETWORKDAYS($B583,'Q2 Setup'!$G$4),1),0)</f>
        <v>0</v>
      </c>
      <c r="P583" s="43" t="str">
        <f t="shared" si="269"/>
        <v/>
      </c>
    </row>
    <row r="584" spans="2:17" ht="18.75" customHeight="1" x14ac:dyDescent="0.2">
      <c r="B584" s="31">
        <v>46266</v>
      </c>
      <c r="C584" s="32" t="str">
        <f>'Q2 Setup'!$C$15</f>
        <v>Rep 9</v>
      </c>
      <c r="D584" s="33"/>
      <c r="E584" s="25"/>
      <c r="F584" s="34">
        <f t="shared" si="264"/>
        <v>0</v>
      </c>
      <c r="G584" s="34" t="str">
        <f t="shared" si="265"/>
        <v/>
      </c>
      <c r="H584" s="35" t="str">
        <f t="shared" si="266"/>
        <v/>
      </c>
      <c r="I584" s="36"/>
      <c r="J584" s="37">
        <f t="shared" si="267"/>
        <v>0</v>
      </c>
      <c r="K584" s="35" t="str">
        <f t="shared" si="268"/>
        <v/>
      </c>
      <c r="L584" s="25"/>
      <c r="M584" s="25"/>
      <c r="N584" s="26"/>
      <c r="O584" s="29">
        <f>IFERROR(('Q2 Setup'!$D$15-'Q2 Setup'!$E$15+SUMIFS($N$4:$N583,$C$4:$C583,'Q2 Setup'!$C$15)-SUMIFS($N$4:$N583,$C$4:$C583,'Q2 Setup'!$C$15,$B$4:$B583,"&lt;"&amp;$B584))/IFERROR(NETWORKDAYS($B584,'Q2 Setup'!$G$4),1),0)</f>
        <v>0</v>
      </c>
      <c r="P584" s="38" t="str">
        <f t="shared" si="269"/>
        <v/>
      </c>
    </row>
    <row r="585" spans="2:17" ht="18.75" customHeight="1" x14ac:dyDescent="0.2">
      <c r="B585" s="31">
        <v>46266</v>
      </c>
      <c r="C585" s="39" t="str">
        <f>'Q2 Setup'!$C$16</f>
        <v>Rep 10</v>
      </c>
      <c r="D585" s="33"/>
      <c r="E585" s="25"/>
      <c r="F585" s="40">
        <f t="shared" si="264"/>
        <v>0</v>
      </c>
      <c r="G585" s="40" t="str">
        <f t="shared" si="265"/>
        <v/>
      </c>
      <c r="H585" s="41" t="str">
        <f t="shared" si="266"/>
        <v/>
      </c>
      <c r="I585" s="36"/>
      <c r="J585" s="42">
        <f t="shared" si="267"/>
        <v>0</v>
      </c>
      <c r="K585" s="41" t="str">
        <f t="shared" si="268"/>
        <v/>
      </c>
      <c r="L585" s="25"/>
      <c r="M585" s="25"/>
      <c r="N585" s="26"/>
      <c r="O585" s="29">
        <f>IFERROR(('Q2 Setup'!$D$16-'Q2 Setup'!$E$16+SUMIFS($N$4:$N584,$C$4:$C584,'Q2 Setup'!$C$16)-SUMIFS($N$4:$N584,$C$4:$C584,'Q2 Setup'!$C$16,$B$4:$B584,"&lt;"&amp;$B585))/IFERROR(NETWORKDAYS($B585,'Q2 Setup'!$G$4),1),0)</f>
        <v>0</v>
      </c>
      <c r="P585" s="43" t="str">
        <f t="shared" si="269"/>
        <v/>
      </c>
    </row>
    <row r="586" spans="2:17" ht="18.75" customHeight="1" x14ac:dyDescent="0.2">
      <c r="B586" s="31">
        <v>46266</v>
      </c>
      <c r="C586" s="32">
        <f>'Q2 Setup'!$C$17</f>
        <v>0</v>
      </c>
      <c r="D586" s="33"/>
      <c r="E586" s="25"/>
      <c r="F586" s="34">
        <f t="shared" si="264"/>
        <v>0</v>
      </c>
      <c r="G586" s="34" t="str">
        <f t="shared" si="265"/>
        <v/>
      </c>
      <c r="H586" s="35" t="str">
        <f t="shared" si="266"/>
        <v/>
      </c>
      <c r="I586" s="36"/>
      <c r="J586" s="37">
        <f t="shared" si="267"/>
        <v>0</v>
      </c>
      <c r="K586" s="35" t="str">
        <f t="shared" si="268"/>
        <v/>
      </c>
      <c r="L586" s="25"/>
      <c r="M586" s="25"/>
      <c r="N586" s="26"/>
      <c r="O586" s="29">
        <f>IFERROR(('Q2 Setup'!$D$17-'Q2 Setup'!$E$17+SUMIFS($N$4:$N585,$C$4:$C585,'Q2 Setup'!$C$17)-SUMIFS($N$4:$N585,$C$4:$C585,'Q2 Setup'!$C$17,$B$4:$B585,"&lt;"&amp;$B586))/IFERROR(NETWORKDAYS($B586,'Q2 Setup'!$G$4),1),0)</f>
        <v>0</v>
      </c>
      <c r="P586" s="38" t="str">
        <f t="shared" si="269"/>
        <v/>
      </c>
    </row>
    <row r="587" spans="2:17" ht="18.75" customHeight="1" x14ac:dyDescent="0.2">
      <c r="B587" s="31">
        <v>46266</v>
      </c>
      <c r="C587" s="39">
        <f>'Q2 Setup'!$C$18</f>
        <v>0</v>
      </c>
      <c r="D587" s="33"/>
      <c r="E587" s="25"/>
      <c r="F587" s="40">
        <f t="shared" si="264"/>
        <v>0</v>
      </c>
      <c r="G587" s="40" t="str">
        <f t="shared" si="265"/>
        <v/>
      </c>
      <c r="H587" s="41" t="str">
        <f t="shared" si="266"/>
        <v/>
      </c>
      <c r="I587" s="36"/>
      <c r="J587" s="42">
        <f t="shared" si="267"/>
        <v>0</v>
      </c>
      <c r="K587" s="41" t="str">
        <f t="shared" si="268"/>
        <v/>
      </c>
      <c r="L587" s="25"/>
      <c r="M587" s="25"/>
      <c r="N587" s="26"/>
      <c r="O587" s="29">
        <f>IFERROR(('Q2 Setup'!$D$18-'Q2 Setup'!$E$18+SUMIFS($N$4:$N586,$C$4:$C586,'Q2 Setup'!$C$18)-SUMIFS($N$4:$N586,$C$4:$C586,'Q2 Setup'!$C$18,$B$4:$B586,"&lt;"&amp;$B587))/IFERROR(NETWORKDAYS($B587,'Q2 Setup'!$G$4),1),0)</f>
        <v>0</v>
      </c>
      <c r="P587" s="43" t="str">
        <f t="shared" si="269"/>
        <v/>
      </c>
    </row>
    <row r="588" spans="2:17" ht="4.5" customHeight="1" x14ac:dyDescent="0.2"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</row>
    <row r="589" spans="2:17" ht="18.75" customHeight="1" x14ac:dyDescent="0.2">
      <c r="B589" s="31">
        <v>46267</v>
      </c>
      <c r="C589" s="32" t="str">
        <f>'Q2 Setup'!$C$7</f>
        <v>Rep 1</v>
      </c>
      <c r="D589" s="33"/>
      <c r="E589" s="25"/>
      <c r="F589" s="34">
        <f t="shared" ref="F589:F600" si="270">IFERROR(D589*7.5,"")</f>
        <v>0</v>
      </c>
      <c r="G589" s="34" t="str">
        <f t="shared" ref="G589:G600" si="271">IFERROR(E589/D589,"")</f>
        <v/>
      </c>
      <c r="H589" s="35" t="str">
        <f t="shared" ref="H589:H600" si="272">IFERROR(E589/F589,"")</f>
        <v/>
      </c>
      <c r="I589" s="36"/>
      <c r="J589" s="37">
        <f t="shared" ref="J589:J600" si="273">IFERROR(D589*0.375/24,"")</f>
        <v>0</v>
      </c>
      <c r="K589" s="35" t="str">
        <f t="shared" ref="K589:K600" si="274">IFERROR(I589/J589,"")</f>
        <v/>
      </c>
      <c r="L589" s="25"/>
      <c r="M589" s="25"/>
      <c r="N589" s="26"/>
      <c r="O589" s="29">
        <f>IFERROR(('Q2 Setup'!$D$7-'Q2 Setup'!$E$7+SUMIFS($N$4:$N588,$C$4:$C588,'Q2 Setup'!$C$7)-SUMIFS($N$4:$N588,$C$4:$C588,'Q2 Setup'!$C$7,$B$4:$B588,"&lt;"&amp;$B589))/IFERROR(NETWORKDAYS($B589,'Q2 Setup'!$G$4),1),0)</f>
        <v>0</v>
      </c>
      <c r="P589" s="38" t="str">
        <f t="shared" ref="P589:P600" si="275">IFERROR(N589/O589,"")</f>
        <v/>
      </c>
    </row>
    <row r="590" spans="2:17" ht="18.75" customHeight="1" x14ac:dyDescent="0.2">
      <c r="B590" s="31">
        <v>46267</v>
      </c>
      <c r="C590" s="39" t="str">
        <f>'Q2 Setup'!$C$8</f>
        <v>Rep 2</v>
      </c>
      <c r="D590" s="33"/>
      <c r="E590" s="25"/>
      <c r="F590" s="40">
        <f t="shared" si="270"/>
        <v>0</v>
      </c>
      <c r="G590" s="40" t="str">
        <f t="shared" si="271"/>
        <v/>
      </c>
      <c r="H590" s="41" t="str">
        <f t="shared" si="272"/>
        <v/>
      </c>
      <c r="I590" s="36"/>
      <c r="J590" s="42">
        <f t="shared" si="273"/>
        <v>0</v>
      </c>
      <c r="K590" s="41" t="str">
        <f t="shared" si="274"/>
        <v/>
      </c>
      <c r="L590" s="25"/>
      <c r="M590" s="25"/>
      <c r="N590" s="26"/>
      <c r="O590" s="29">
        <f>IFERROR(('Q2 Setup'!$D$8-'Q2 Setup'!$E$8+SUMIFS($N$4:$N589,$C$4:$C589,'Q2 Setup'!$C$8)-SUMIFS($N$4:$N589,$C$4:$C589,'Q2 Setup'!$C$8,$B$4:$B589,"&lt;"&amp;$B590))/IFERROR(NETWORKDAYS($B590,'Q2 Setup'!$G$4),1),0)</f>
        <v>0</v>
      </c>
      <c r="P590" s="43" t="str">
        <f t="shared" si="275"/>
        <v/>
      </c>
    </row>
    <row r="591" spans="2:17" ht="18.75" customHeight="1" x14ac:dyDescent="0.2">
      <c r="B591" s="31">
        <v>46267</v>
      </c>
      <c r="C591" s="32" t="str">
        <f>'Q2 Setup'!$C$9</f>
        <v>Rep 3</v>
      </c>
      <c r="D591" s="33"/>
      <c r="E591" s="25"/>
      <c r="F591" s="34">
        <f t="shared" si="270"/>
        <v>0</v>
      </c>
      <c r="G591" s="34" t="str">
        <f t="shared" si="271"/>
        <v/>
      </c>
      <c r="H591" s="35" t="str">
        <f t="shared" si="272"/>
        <v/>
      </c>
      <c r="I591" s="36"/>
      <c r="J591" s="37">
        <f t="shared" si="273"/>
        <v>0</v>
      </c>
      <c r="K591" s="35" t="str">
        <f t="shared" si="274"/>
        <v/>
      </c>
      <c r="L591" s="25"/>
      <c r="M591" s="25"/>
      <c r="N591" s="26"/>
      <c r="O591" s="29">
        <f>IFERROR(('Q2 Setup'!$D$9-'Q2 Setup'!$E$9+SUMIFS($N$4:$N590,$C$4:$C590,'Q2 Setup'!$C$9)-SUMIFS($N$4:$N590,$C$4:$C590,'Q2 Setup'!$C$9,$B$4:$B590,"&lt;"&amp;$B591))/IFERROR(NETWORKDAYS($B591,'Q2 Setup'!$G$4),1),0)</f>
        <v>0</v>
      </c>
      <c r="P591" s="38" t="str">
        <f t="shared" si="275"/>
        <v/>
      </c>
    </row>
    <row r="592" spans="2:17" ht="18.75" customHeight="1" x14ac:dyDescent="0.2">
      <c r="B592" s="31">
        <v>46267</v>
      </c>
      <c r="C592" s="39" t="str">
        <f>'Q2 Setup'!$C$10</f>
        <v>Rep 4</v>
      </c>
      <c r="D592" s="33"/>
      <c r="E592" s="25"/>
      <c r="F592" s="40">
        <f t="shared" si="270"/>
        <v>0</v>
      </c>
      <c r="G592" s="40" t="str">
        <f t="shared" si="271"/>
        <v/>
      </c>
      <c r="H592" s="41" t="str">
        <f t="shared" si="272"/>
        <v/>
      </c>
      <c r="I592" s="36"/>
      <c r="J592" s="42">
        <f t="shared" si="273"/>
        <v>0</v>
      </c>
      <c r="K592" s="41" t="str">
        <f t="shared" si="274"/>
        <v/>
      </c>
      <c r="L592" s="25"/>
      <c r="M592" s="25"/>
      <c r="N592" s="26"/>
      <c r="O592" s="29">
        <f>IFERROR(('Q2 Setup'!$D$10-'Q2 Setup'!$E$10+SUMIFS($N$4:$N591,$C$4:$C591,'Q2 Setup'!$C$10)-SUMIFS($N$4:$N591,$C$4:$C591,'Q2 Setup'!$C$10,$B$4:$B591,"&lt;"&amp;$B592))/IFERROR(NETWORKDAYS($B592,'Q2 Setup'!$G$4),1),0)</f>
        <v>0</v>
      </c>
      <c r="P592" s="43" t="str">
        <f t="shared" si="275"/>
        <v/>
      </c>
    </row>
    <row r="593" spans="2:17" ht="18.75" customHeight="1" x14ac:dyDescent="0.2">
      <c r="B593" s="31">
        <v>46267</v>
      </c>
      <c r="C593" s="32" t="str">
        <f>'Q2 Setup'!$C$11</f>
        <v>Rep 5</v>
      </c>
      <c r="D593" s="33"/>
      <c r="E593" s="25"/>
      <c r="F593" s="34">
        <f t="shared" si="270"/>
        <v>0</v>
      </c>
      <c r="G593" s="34" t="str">
        <f t="shared" si="271"/>
        <v/>
      </c>
      <c r="H593" s="35" t="str">
        <f t="shared" si="272"/>
        <v/>
      </c>
      <c r="I593" s="36"/>
      <c r="J593" s="37">
        <f t="shared" si="273"/>
        <v>0</v>
      </c>
      <c r="K593" s="35" t="str">
        <f t="shared" si="274"/>
        <v/>
      </c>
      <c r="L593" s="25"/>
      <c r="M593" s="25"/>
      <c r="N593" s="26"/>
      <c r="O593" s="29">
        <f>IFERROR(('Q2 Setup'!$D$11-'Q2 Setup'!$E$11+SUMIFS($N$4:$N592,$C$4:$C592,'Q2 Setup'!$C$11)-SUMIFS($N$4:$N592,$C$4:$C592,'Q2 Setup'!$C$11,$B$4:$B592,"&lt;"&amp;$B593))/IFERROR(NETWORKDAYS($B593,'Q2 Setup'!$G$4),1),0)</f>
        <v>0</v>
      </c>
      <c r="P593" s="38" t="str">
        <f t="shared" si="275"/>
        <v/>
      </c>
    </row>
    <row r="594" spans="2:17" ht="18.75" customHeight="1" x14ac:dyDescent="0.2">
      <c r="B594" s="31">
        <v>46267</v>
      </c>
      <c r="C594" s="39" t="str">
        <f>'Q2 Setup'!$C$12</f>
        <v>Rep 6</v>
      </c>
      <c r="D594" s="33"/>
      <c r="E594" s="25"/>
      <c r="F594" s="40">
        <f t="shared" si="270"/>
        <v>0</v>
      </c>
      <c r="G594" s="40" t="str">
        <f t="shared" si="271"/>
        <v/>
      </c>
      <c r="H594" s="41" t="str">
        <f t="shared" si="272"/>
        <v/>
      </c>
      <c r="I594" s="36"/>
      <c r="J594" s="42">
        <f t="shared" si="273"/>
        <v>0</v>
      </c>
      <c r="K594" s="41" t="str">
        <f t="shared" si="274"/>
        <v/>
      </c>
      <c r="L594" s="25"/>
      <c r="M594" s="25"/>
      <c r="N594" s="26"/>
      <c r="O594" s="29">
        <f>IFERROR(('Q2 Setup'!$D$12-'Q2 Setup'!$E$12+SUMIFS($N$4:$N593,$C$4:$C593,'Q2 Setup'!$C$12)-SUMIFS($N$4:$N593,$C$4:$C593,'Q2 Setup'!$C$12,$B$4:$B593,"&lt;"&amp;$B594))/IFERROR(NETWORKDAYS($B594,'Q2 Setup'!$G$4),1),0)</f>
        <v>0</v>
      </c>
      <c r="P594" s="43" t="str">
        <f t="shared" si="275"/>
        <v/>
      </c>
    </row>
    <row r="595" spans="2:17" ht="18.75" customHeight="1" x14ac:dyDescent="0.2">
      <c r="B595" s="31">
        <v>46267</v>
      </c>
      <c r="C595" s="32" t="str">
        <f>'Q2 Setup'!$C$13</f>
        <v>Rep 7</v>
      </c>
      <c r="D595" s="33"/>
      <c r="E595" s="25"/>
      <c r="F595" s="34">
        <f t="shared" si="270"/>
        <v>0</v>
      </c>
      <c r="G595" s="34" t="str">
        <f t="shared" si="271"/>
        <v/>
      </c>
      <c r="H595" s="35" t="str">
        <f t="shared" si="272"/>
        <v/>
      </c>
      <c r="I595" s="36"/>
      <c r="J595" s="37">
        <f t="shared" si="273"/>
        <v>0</v>
      </c>
      <c r="K595" s="35" t="str">
        <f t="shared" si="274"/>
        <v/>
      </c>
      <c r="L595" s="25"/>
      <c r="M595" s="25"/>
      <c r="N595" s="26"/>
      <c r="O595" s="29">
        <f>IFERROR(('Q2 Setup'!$D$13-'Q2 Setup'!$E$13+SUMIFS($N$4:$N594,$C$4:$C594,'Q2 Setup'!$C$13)-SUMIFS($N$4:$N594,$C$4:$C594,'Q2 Setup'!$C$13,$B$4:$B594,"&lt;"&amp;$B595))/IFERROR(NETWORKDAYS($B595,'Q2 Setup'!$G$4),1),0)</f>
        <v>0</v>
      </c>
      <c r="P595" s="38" t="str">
        <f t="shared" si="275"/>
        <v/>
      </c>
    </row>
    <row r="596" spans="2:17" ht="18.75" customHeight="1" x14ac:dyDescent="0.2">
      <c r="B596" s="31">
        <v>46267</v>
      </c>
      <c r="C596" s="39" t="str">
        <f>'Q2 Setup'!$C$14</f>
        <v>Rep 8</v>
      </c>
      <c r="D596" s="33"/>
      <c r="E596" s="25"/>
      <c r="F596" s="40">
        <f t="shared" si="270"/>
        <v>0</v>
      </c>
      <c r="G596" s="40" t="str">
        <f t="shared" si="271"/>
        <v/>
      </c>
      <c r="H596" s="41" t="str">
        <f t="shared" si="272"/>
        <v/>
      </c>
      <c r="I596" s="36"/>
      <c r="J596" s="42">
        <f t="shared" si="273"/>
        <v>0</v>
      </c>
      <c r="K596" s="41" t="str">
        <f t="shared" si="274"/>
        <v/>
      </c>
      <c r="L596" s="25"/>
      <c r="M596" s="25"/>
      <c r="N596" s="26"/>
      <c r="O596" s="29">
        <f>IFERROR(('Q2 Setup'!$D$14-'Q2 Setup'!$E$14+SUMIFS($N$4:$N595,$C$4:$C595,'Q2 Setup'!$C$14)-SUMIFS($N$4:$N595,$C$4:$C595,'Q2 Setup'!$C$14,$B$4:$B595,"&lt;"&amp;$B596))/IFERROR(NETWORKDAYS($B596,'Q2 Setup'!$G$4),1),0)</f>
        <v>0</v>
      </c>
      <c r="P596" s="43" t="str">
        <f t="shared" si="275"/>
        <v/>
      </c>
    </row>
    <row r="597" spans="2:17" ht="18.75" customHeight="1" x14ac:dyDescent="0.2">
      <c r="B597" s="31">
        <v>46267</v>
      </c>
      <c r="C597" s="32" t="str">
        <f>'Q2 Setup'!$C$15</f>
        <v>Rep 9</v>
      </c>
      <c r="D597" s="33"/>
      <c r="E597" s="25"/>
      <c r="F597" s="34">
        <f t="shared" si="270"/>
        <v>0</v>
      </c>
      <c r="G597" s="34" t="str">
        <f t="shared" si="271"/>
        <v/>
      </c>
      <c r="H597" s="35" t="str">
        <f t="shared" si="272"/>
        <v/>
      </c>
      <c r="I597" s="36"/>
      <c r="J597" s="37">
        <f t="shared" si="273"/>
        <v>0</v>
      </c>
      <c r="K597" s="35" t="str">
        <f t="shared" si="274"/>
        <v/>
      </c>
      <c r="L597" s="25"/>
      <c r="M597" s="25"/>
      <c r="N597" s="26"/>
      <c r="O597" s="29">
        <f>IFERROR(('Q2 Setup'!$D$15-'Q2 Setup'!$E$15+SUMIFS($N$4:$N596,$C$4:$C596,'Q2 Setup'!$C$15)-SUMIFS($N$4:$N596,$C$4:$C596,'Q2 Setup'!$C$15,$B$4:$B596,"&lt;"&amp;$B597))/IFERROR(NETWORKDAYS($B597,'Q2 Setup'!$G$4),1),0)</f>
        <v>0</v>
      </c>
      <c r="P597" s="38" t="str">
        <f t="shared" si="275"/>
        <v/>
      </c>
    </row>
    <row r="598" spans="2:17" ht="18.75" customHeight="1" x14ac:dyDescent="0.2">
      <c r="B598" s="31">
        <v>46267</v>
      </c>
      <c r="C598" s="39" t="str">
        <f>'Q2 Setup'!$C$16</f>
        <v>Rep 10</v>
      </c>
      <c r="D598" s="33"/>
      <c r="E598" s="25"/>
      <c r="F598" s="40">
        <f t="shared" si="270"/>
        <v>0</v>
      </c>
      <c r="G598" s="40" t="str">
        <f t="shared" si="271"/>
        <v/>
      </c>
      <c r="H598" s="41" t="str">
        <f t="shared" si="272"/>
        <v/>
      </c>
      <c r="I598" s="36"/>
      <c r="J598" s="42">
        <f t="shared" si="273"/>
        <v>0</v>
      </c>
      <c r="K598" s="41" t="str">
        <f t="shared" si="274"/>
        <v/>
      </c>
      <c r="L598" s="25"/>
      <c r="M598" s="25"/>
      <c r="N598" s="26"/>
      <c r="O598" s="29">
        <f>IFERROR(('Q2 Setup'!$D$16-'Q2 Setup'!$E$16+SUMIFS($N$4:$N597,$C$4:$C597,'Q2 Setup'!$C$16)-SUMIFS($N$4:$N597,$C$4:$C597,'Q2 Setup'!$C$16,$B$4:$B597,"&lt;"&amp;$B598))/IFERROR(NETWORKDAYS($B598,'Q2 Setup'!$G$4),1),0)</f>
        <v>0</v>
      </c>
      <c r="P598" s="43" t="str">
        <f t="shared" si="275"/>
        <v/>
      </c>
    </row>
    <row r="599" spans="2:17" ht="18.75" customHeight="1" x14ac:dyDescent="0.2">
      <c r="B599" s="31">
        <v>46267</v>
      </c>
      <c r="C599" s="32">
        <f>'Q2 Setup'!$C$17</f>
        <v>0</v>
      </c>
      <c r="D599" s="33"/>
      <c r="E599" s="25"/>
      <c r="F599" s="34">
        <f t="shared" si="270"/>
        <v>0</v>
      </c>
      <c r="G599" s="34" t="str">
        <f t="shared" si="271"/>
        <v/>
      </c>
      <c r="H599" s="35" t="str">
        <f t="shared" si="272"/>
        <v/>
      </c>
      <c r="I599" s="36"/>
      <c r="J599" s="37">
        <f t="shared" si="273"/>
        <v>0</v>
      </c>
      <c r="K599" s="35" t="str">
        <f t="shared" si="274"/>
        <v/>
      </c>
      <c r="L599" s="25"/>
      <c r="M599" s="25"/>
      <c r="N599" s="26"/>
      <c r="O599" s="29">
        <f>IFERROR(('Q2 Setup'!$D$17-'Q2 Setup'!$E$17+SUMIFS($N$4:$N598,$C$4:$C598,'Q2 Setup'!$C$17)-SUMIFS($N$4:$N598,$C$4:$C598,'Q2 Setup'!$C$17,$B$4:$B598,"&lt;"&amp;$B599))/IFERROR(NETWORKDAYS($B599,'Q2 Setup'!$G$4),1),0)</f>
        <v>0</v>
      </c>
      <c r="P599" s="38" t="str">
        <f t="shared" si="275"/>
        <v/>
      </c>
    </row>
    <row r="600" spans="2:17" ht="18.75" customHeight="1" x14ac:dyDescent="0.2">
      <c r="B600" s="31">
        <v>46267</v>
      </c>
      <c r="C600" s="39">
        <f>'Q2 Setup'!$C$18</f>
        <v>0</v>
      </c>
      <c r="D600" s="33"/>
      <c r="E600" s="25"/>
      <c r="F600" s="40">
        <f t="shared" si="270"/>
        <v>0</v>
      </c>
      <c r="G600" s="40" t="str">
        <f t="shared" si="271"/>
        <v/>
      </c>
      <c r="H600" s="41" t="str">
        <f t="shared" si="272"/>
        <v/>
      </c>
      <c r="I600" s="36"/>
      <c r="J600" s="42">
        <f t="shared" si="273"/>
        <v>0</v>
      </c>
      <c r="K600" s="41" t="str">
        <f t="shared" si="274"/>
        <v/>
      </c>
      <c r="L600" s="25"/>
      <c r="M600" s="25"/>
      <c r="N600" s="26"/>
      <c r="O600" s="29">
        <f>IFERROR(('Q2 Setup'!$D$18-'Q2 Setup'!$E$18+SUMIFS($N$4:$N599,$C$4:$C599,'Q2 Setup'!$C$18)-SUMIFS($N$4:$N599,$C$4:$C599,'Q2 Setup'!$C$18,$B$4:$B599,"&lt;"&amp;$B600))/IFERROR(NETWORKDAYS($B600,'Q2 Setup'!$G$4),1),0)</f>
        <v>0</v>
      </c>
      <c r="P600" s="43" t="str">
        <f t="shared" si="275"/>
        <v/>
      </c>
    </row>
    <row r="601" spans="2:17" ht="4.5" customHeight="1" x14ac:dyDescent="0.2"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</row>
    <row r="602" spans="2:17" ht="18.75" customHeight="1" x14ac:dyDescent="0.2">
      <c r="B602" s="31">
        <v>46268</v>
      </c>
      <c r="C602" s="32" t="str">
        <f>'Q2 Setup'!$C$7</f>
        <v>Rep 1</v>
      </c>
      <c r="D602" s="33"/>
      <c r="E602" s="25"/>
      <c r="F602" s="34">
        <f t="shared" ref="F602:F613" si="276">IFERROR(D602*7.5,"")</f>
        <v>0</v>
      </c>
      <c r="G602" s="34" t="str">
        <f t="shared" ref="G602:G613" si="277">IFERROR(E602/D602,"")</f>
        <v/>
      </c>
      <c r="H602" s="35" t="str">
        <f t="shared" ref="H602:H613" si="278">IFERROR(E602/F602,"")</f>
        <v/>
      </c>
      <c r="I602" s="36"/>
      <c r="J602" s="37">
        <f t="shared" ref="J602:J613" si="279">IFERROR(D602*0.375/24,"")</f>
        <v>0</v>
      </c>
      <c r="K602" s="35" t="str">
        <f t="shared" ref="K602:K613" si="280">IFERROR(I602/J602,"")</f>
        <v/>
      </c>
      <c r="L602" s="25"/>
      <c r="M602" s="25"/>
      <c r="N602" s="26"/>
      <c r="O602" s="29">
        <f>IFERROR(('Q2 Setup'!$D$7-'Q2 Setup'!$E$7+SUMIFS($N$4:$N601,$C$4:$C601,'Q2 Setup'!$C$7)-SUMIFS($N$4:$N601,$C$4:$C601,'Q2 Setup'!$C$7,$B$4:$B601,"&lt;"&amp;$B602))/IFERROR(NETWORKDAYS($B602,'Q2 Setup'!$G$4),1),0)</f>
        <v>0</v>
      </c>
      <c r="P602" s="38" t="str">
        <f t="shared" ref="P602:P613" si="281">IFERROR(N602/O602,"")</f>
        <v/>
      </c>
    </row>
    <row r="603" spans="2:17" ht="18.75" customHeight="1" x14ac:dyDescent="0.2">
      <c r="B603" s="31">
        <v>46268</v>
      </c>
      <c r="C603" s="39" t="str">
        <f>'Q2 Setup'!$C$8</f>
        <v>Rep 2</v>
      </c>
      <c r="D603" s="33"/>
      <c r="E603" s="25"/>
      <c r="F603" s="40">
        <f t="shared" si="276"/>
        <v>0</v>
      </c>
      <c r="G603" s="40" t="str">
        <f t="shared" si="277"/>
        <v/>
      </c>
      <c r="H603" s="41" t="str">
        <f t="shared" si="278"/>
        <v/>
      </c>
      <c r="I603" s="36"/>
      <c r="J603" s="42">
        <f t="shared" si="279"/>
        <v>0</v>
      </c>
      <c r="K603" s="41" t="str">
        <f t="shared" si="280"/>
        <v/>
      </c>
      <c r="L603" s="25"/>
      <c r="M603" s="25"/>
      <c r="N603" s="26"/>
      <c r="O603" s="29">
        <f>IFERROR(('Q2 Setup'!$D$8-'Q2 Setup'!$E$8+SUMIFS($N$4:$N602,$C$4:$C602,'Q2 Setup'!$C$8)-SUMIFS($N$4:$N602,$C$4:$C602,'Q2 Setup'!$C$8,$B$4:$B602,"&lt;"&amp;$B603))/IFERROR(NETWORKDAYS($B603,'Q2 Setup'!$G$4),1),0)</f>
        <v>0</v>
      </c>
      <c r="P603" s="43" t="str">
        <f t="shared" si="281"/>
        <v/>
      </c>
    </row>
    <row r="604" spans="2:17" ht="18.75" customHeight="1" x14ac:dyDescent="0.2">
      <c r="B604" s="31">
        <v>46268</v>
      </c>
      <c r="C604" s="32" t="str">
        <f>'Q2 Setup'!$C$9</f>
        <v>Rep 3</v>
      </c>
      <c r="D604" s="33"/>
      <c r="E604" s="25"/>
      <c r="F604" s="34">
        <f t="shared" si="276"/>
        <v>0</v>
      </c>
      <c r="G604" s="34" t="str">
        <f t="shared" si="277"/>
        <v/>
      </c>
      <c r="H604" s="35" t="str">
        <f t="shared" si="278"/>
        <v/>
      </c>
      <c r="I604" s="36"/>
      <c r="J604" s="37">
        <f t="shared" si="279"/>
        <v>0</v>
      </c>
      <c r="K604" s="35" t="str">
        <f t="shared" si="280"/>
        <v/>
      </c>
      <c r="L604" s="25"/>
      <c r="M604" s="25"/>
      <c r="N604" s="26"/>
      <c r="O604" s="29">
        <f>IFERROR(('Q2 Setup'!$D$9-'Q2 Setup'!$E$9+SUMIFS($N$4:$N603,$C$4:$C603,'Q2 Setup'!$C$9)-SUMIFS($N$4:$N603,$C$4:$C603,'Q2 Setup'!$C$9,$B$4:$B603,"&lt;"&amp;$B604))/IFERROR(NETWORKDAYS($B604,'Q2 Setup'!$G$4),1),0)</f>
        <v>0</v>
      </c>
      <c r="P604" s="38" t="str">
        <f t="shared" si="281"/>
        <v/>
      </c>
    </row>
    <row r="605" spans="2:17" ht="18.75" customHeight="1" x14ac:dyDescent="0.2">
      <c r="B605" s="31">
        <v>46268</v>
      </c>
      <c r="C605" s="39" t="str">
        <f>'Q2 Setup'!$C$10</f>
        <v>Rep 4</v>
      </c>
      <c r="D605" s="33"/>
      <c r="E605" s="25"/>
      <c r="F605" s="40">
        <f t="shared" si="276"/>
        <v>0</v>
      </c>
      <c r="G605" s="40" t="str">
        <f t="shared" si="277"/>
        <v/>
      </c>
      <c r="H605" s="41" t="str">
        <f t="shared" si="278"/>
        <v/>
      </c>
      <c r="I605" s="36"/>
      <c r="J605" s="42">
        <f t="shared" si="279"/>
        <v>0</v>
      </c>
      <c r="K605" s="41" t="str">
        <f t="shared" si="280"/>
        <v/>
      </c>
      <c r="L605" s="25"/>
      <c r="M605" s="25"/>
      <c r="N605" s="26"/>
      <c r="O605" s="29">
        <f>IFERROR(('Q2 Setup'!$D$10-'Q2 Setup'!$E$10+SUMIFS($N$4:$N604,$C$4:$C604,'Q2 Setup'!$C$10)-SUMIFS($N$4:$N604,$C$4:$C604,'Q2 Setup'!$C$10,$B$4:$B604,"&lt;"&amp;$B605))/IFERROR(NETWORKDAYS($B605,'Q2 Setup'!$G$4),1),0)</f>
        <v>0</v>
      </c>
      <c r="P605" s="43" t="str">
        <f t="shared" si="281"/>
        <v/>
      </c>
    </row>
    <row r="606" spans="2:17" ht="18.75" customHeight="1" x14ac:dyDescent="0.2">
      <c r="B606" s="31">
        <v>46268</v>
      </c>
      <c r="C606" s="32" t="str">
        <f>'Q2 Setup'!$C$11</f>
        <v>Rep 5</v>
      </c>
      <c r="D606" s="33"/>
      <c r="E606" s="25"/>
      <c r="F606" s="34">
        <f t="shared" si="276"/>
        <v>0</v>
      </c>
      <c r="G606" s="34" t="str">
        <f t="shared" si="277"/>
        <v/>
      </c>
      <c r="H606" s="35" t="str">
        <f t="shared" si="278"/>
        <v/>
      </c>
      <c r="I606" s="36"/>
      <c r="J606" s="37">
        <f t="shared" si="279"/>
        <v>0</v>
      </c>
      <c r="K606" s="35" t="str">
        <f t="shared" si="280"/>
        <v/>
      </c>
      <c r="L606" s="25"/>
      <c r="M606" s="25"/>
      <c r="N606" s="26"/>
      <c r="O606" s="29">
        <f>IFERROR(('Q2 Setup'!$D$11-'Q2 Setup'!$E$11+SUMIFS($N$4:$N605,$C$4:$C605,'Q2 Setup'!$C$11)-SUMIFS($N$4:$N605,$C$4:$C605,'Q2 Setup'!$C$11,$B$4:$B605,"&lt;"&amp;$B606))/IFERROR(NETWORKDAYS($B606,'Q2 Setup'!$G$4),1),0)</f>
        <v>0</v>
      </c>
      <c r="P606" s="38" t="str">
        <f t="shared" si="281"/>
        <v/>
      </c>
    </row>
    <row r="607" spans="2:17" ht="18.75" customHeight="1" x14ac:dyDescent="0.2">
      <c r="B607" s="31">
        <v>46268</v>
      </c>
      <c r="C607" s="39" t="str">
        <f>'Q2 Setup'!$C$12</f>
        <v>Rep 6</v>
      </c>
      <c r="D607" s="33"/>
      <c r="E607" s="25"/>
      <c r="F607" s="40">
        <f t="shared" si="276"/>
        <v>0</v>
      </c>
      <c r="G607" s="40" t="str">
        <f t="shared" si="277"/>
        <v/>
      </c>
      <c r="H607" s="41" t="str">
        <f t="shared" si="278"/>
        <v/>
      </c>
      <c r="I607" s="36"/>
      <c r="J607" s="42">
        <f t="shared" si="279"/>
        <v>0</v>
      </c>
      <c r="K607" s="41" t="str">
        <f t="shared" si="280"/>
        <v/>
      </c>
      <c r="L607" s="25"/>
      <c r="M607" s="25"/>
      <c r="N607" s="26"/>
      <c r="O607" s="29">
        <f>IFERROR(('Q2 Setup'!$D$12-'Q2 Setup'!$E$12+SUMIFS($N$4:$N606,$C$4:$C606,'Q2 Setup'!$C$12)-SUMIFS($N$4:$N606,$C$4:$C606,'Q2 Setup'!$C$12,$B$4:$B606,"&lt;"&amp;$B607))/IFERROR(NETWORKDAYS($B607,'Q2 Setup'!$G$4),1),0)</f>
        <v>0</v>
      </c>
      <c r="P607" s="43" t="str">
        <f t="shared" si="281"/>
        <v/>
      </c>
    </row>
    <row r="608" spans="2:17" ht="18.75" customHeight="1" x14ac:dyDescent="0.2">
      <c r="B608" s="31">
        <v>46268</v>
      </c>
      <c r="C608" s="32" t="str">
        <f>'Q2 Setup'!$C$13</f>
        <v>Rep 7</v>
      </c>
      <c r="D608" s="33"/>
      <c r="E608" s="25"/>
      <c r="F608" s="34">
        <f t="shared" si="276"/>
        <v>0</v>
      </c>
      <c r="G608" s="34" t="str">
        <f t="shared" si="277"/>
        <v/>
      </c>
      <c r="H608" s="35" t="str">
        <f t="shared" si="278"/>
        <v/>
      </c>
      <c r="I608" s="36"/>
      <c r="J608" s="37">
        <f t="shared" si="279"/>
        <v>0</v>
      </c>
      <c r="K608" s="35" t="str">
        <f t="shared" si="280"/>
        <v/>
      </c>
      <c r="L608" s="25"/>
      <c r="M608" s="25"/>
      <c r="N608" s="26"/>
      <c r="O608" s="29">
        <f>IFERROR(('Q2 Setup'!$D$13-'Q2 Setup'!$E$13+SUMIFS($N$4:$N607,$C$4:$C607,'Q2 Setup'!$C$13)-SUMIFS($N$4:$N607,$C$4:$C607,'Q2 Setup'!$C$13,$B$4:$B607,"&lt;"&amp;$B608))/IFERROR(NETWORKDAYS($B608,'Q2 Setup'!$G$4),1),0)</f>
        <v>0</v>
      </c>
      <c r="P608" s="38" t="str">
        <f t="shared" si="281"/>
        <v/>
      </c>
    </row>
    <row r="609" spans="2:17" ht="18.75" customHeight="1" x14ac:dyDescent="0.2">
      <c r="B609" s="31">
        <v>46268</v>
      </c>
      <c r="C609" s="39" t="str">
        <f>'Q2 Setup'!$C$14</f>
        <v>Rep 8</v>
      </c>
      <c r="D609" s="33"/>
      <c r="E609" s="25"/>
      <c r="F609" s="40">
        <f t="shared" si="276"/>
        <v>0</v>
      </c>
      <c r="G609" s="40" t="str">
        <f t="shared" si="277"/>
        <v/>
      </c>
      <c r="H609" s="41" t="str">
        <f t="shared" si="278"/>
        <v/>
      </c>
      <c r="I609" s="36"/>
      <c r="J609" s="42">
        <f t="shared" si="279"/>
        <v>0</v>
      </c>
      <c r="K609" s="41" t="str">
        <f t="shared" si="280"/>
        <v/>
      </c>
      <c r="L609" s="25"/>
      <c r="M609" s="25"/>
      <c r="N609" s="26"/>
      <c r="O609" s="29">
        <f>IFERROR(('Q2 Setup'!$D$14-'Q2 Setup'!$E$14+SUMIFS($N$4:$N608,$C$4:$C608,'Q2 Setup'!$C$14)-SUMIFS($N$4:$N608,$C$4:$C608,'Q2 Setup'!$C$14,$B$4:$B608,"&lt;"&amp;$B609))/IFERROR(NETWORKDAYS($B609,'Q2 Setup'!$G$4),1),0)</f>
        <v>0</v>
      </c>
      <c r="P609" s="43" t="str">
        <f t="shared" si="281"/>
        <v/>
      </c>
    </row>
    <row r="610" spans="2:17" ht="18.75" customHeight="1" x14ac:dyDescent="0.2">
      <c r="B610" s="31">
        <v>46268</v>
      </c>
      <c r="C610" s="32" t="str">
        <f>'Q2 Setup'!$C$15</f>
        <v>Rep 9</v>
      </c>
      <c r="D610" s="33"/>
      <c r="E610" s="25"/>
      <c r="F610" s="34">
        <f t="shared" si="276"/>
        <v>0</v>
      </c>
      <c r="G610" s="34" t="str">
        <f t="shared" si="277"/>
        <v/>
      </c>
      <c r="H610" s="35" t="str">
        <f t="shared" si="278"/>
        <v/>
      </c>
      <c r="I610" s="36"/>
      <c r="J610" s="37">
        <f t="shared" si="279"/>
        <v>0</v>
      </c>
      <c r="K610" s="35" t="str">
        <f t="shared" si="280"/>
        <v/>
      </c>
      <c r="L610" s="25"/>
      <c r="M610" s="25"/>
      <c r="N610" s="26"/>
      <c r="O610" s="29">
        <f>IFERROR(('Q2 Setup'!$D$15-'Q2 Setup'!$E$15+SUMIFS($N$4:$N609,$C$4:$C609,'Q2 Setup'!$C$15)-SUMIFS($N$4:$N609,$C$4:$C609,'Q2 Setup'!$C$15,$B$4:$B609,"&lt;"&amp;$B610))/IFERROR(NETWORKDAYS($B610,'Q2 Setup'!$G$4),1),0)</f>
        <v>0</v>
      </c>
      <c r="P610" s="38" t="str">
        <f t="shared" si="281"/>
        <v/>
      </c>
    </row>
    <row r="611" spans="2:17" ht="18.75" customHeight="1" x14ac:dyDescent="0.2">
      <c r="B611" s="31">
        <v>46268</v>
      </c>
      <c r="C611" s="39" t="str">
        <f>'Q2 Setup'!$C$16</f>
        <v>Rep 10</v>
      </c>
      <c r="D611" s="33"/>
      <c r="E611" s="25"/>
      <c r="F611" s="40">
        <f t="shared" si="276"/>
        <v>0</v>
      </c>
      <c r="G611" s="40" t="str">
        <f t="shared" si="277"/>
        <v/>
      </c>
      <c r="H611" s="41" t="str">
        <f t="shared" si="278"/>
        <v/>
      </c>
      <c r="I611" s="36"/>
      <c r="J611" s="42">
        <f t="shared" si="279"/>
        <v>0</v>
      </c>
      <c r="K611" s="41" t="str">
        <f t="shared" si="280"/>
        <v/>
      </c>
      <c r="L611" s="25"/>
      <c r="M611" s="25"/>
      <c r="N611" s="26"/>
      <c r="O611" s="29">
        <f>IFERROR(('Q2 Setup'!$D$16-'Q2 Setup'!$E$16+SUMIFS($N$4:$N610,$C$4:$C610,'Q2 Setup'!$C$16)-SUMIFS($N$4:$N610,$C$4:$C610,'Q2 Setup'!$C$16,$B$4:$B610,"&lt;"&amp;$B611))/IFERROR(NETWORKDAYS($B611,'Q2 Setup'!$G$4),1),0)</f>
        <v>0</v>
      </c>
      <c r="P611" s="43" t="str">
        <f t="shared" si="281"/>
        <v/>
      </c>
    </row>
    <row r="612" spans="2:17" ht="18.75" customHeight="1" x14ac:dyDescent="0.2">
      <c r="B612" s="31">
        <v>46268</v>
      </c>
      <c r="C612" s="32">
        <f>'Q2 Setup'!$C$17</f>
        <v>0</v>
      </c>
      <c r="D612" s="33"/>
      <c r="E612" s="25"/>
      <c r="F612" s="34">
        <f t="shared" si="276"/>
        <v>0</v>
      </c>
      <c r="G612" s="34" t="str">
        <f t="shared" si="277"/>
        <v/>
      </c>
      <c r="H612" s="35" t="str">
        <f t="shared" si="278"/>
        <v/>
      </c>
      <c r="I612" s="36"/>
      <c r="J612" s="37">
        <f t="shared" si="279"/>
        <v>0</v>
      </c>
      <c r="K612" s="35" t="str">
        <f t="shared" si="280"/>
        <v/>
      </c>
      <c r="L612" s="25"/>
      <c r="M612" s="25"/>
      <c r="N612" s="26"/>
      <c r="O612" s="29">
        <f>IFERROR(('Q2 Setup'!$D$17-'Q2 Setup'!$E$17+SUMIFS($N$4:$N611,$C$4:$C611,'Q2 Setup'!$C$17)-SUMIFS($N$4:$N611,$C$4:$C611,'Q2 Setup'!$C$17,$B$4:$B611,"&lt;"&amp;$B612))/IFERROR(NETWORKDAYS($B612,'Q2 Setup'!$G$4),1),0)</f>
        <v>0</v>
      </c>
      <c r="P612" s="38" t="str">
        <f t="shared" si="281"/>
        <v/>
      </c>
    </row>
    <row r="613" spans="2:17" ht="18.75" customHeight="1" x14ac:dyDescent="0.2">
      <c r="B613" s="31">
        <v>46268</v>
      </c>
      <c r="C613" s="39">
        <f>'Q2 Setup'!$C$18</f>
        <v>0</v>
      </c>
      <c r="D613" s="33"/>
      <c r="E613" s="25"/>
      <c r="F613" s="40">
        <f t="shared" si="276"/>
        <v>0</v>
      </c>
      <c r="G613" s="40" t="str">
        <f t="shared" si="277"/>
        <v/>
      </c>
      <c r="H613" s="41" t="str">
        <f t="shared" si="278"/>
        <v/>
      </c>
      <c r="I613" s="36"/>
      <c r="J613" s="42">
        <f t="shared" si="279"/>
        <v>0</v>
      </c>
      <c r="K613" s="41" t="str">
        <f t="shared" si="280"/>
        <v/>
      </c>
      <c r="L613" s="25"/>
      <c r="M613" s="25"/>
      <c r="N613" s="26"/>
      <c r="O613" s="29">
        <f>IFERROR(('Q2 Setup'!$D$18-'Q2 Setup'!$E$18+SUMIFS($N$4:$N612,$C$4:$C612,'Q2 Setup'!$C$18)-SUMIFS($N$4:$N612,$C$4:$C612,'Q2 Setup'!$C$18,$B$4:$B612,"&lt;"&amp;$B613))/IFERROR(NETWORKDAYS($B613,'Q2 Setup'!$G$4),1),0)</f>
        <v>0</v>
      </c>
      <c r="P613" s="43" t="str">
        <f t="shared" si="281"/>
        <v/>
      </c>
    </row>
    <row r="614" spans="2:17" ht="4.5" customHeight="1" x14ac:dyDescent="0.2"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</row>
    <row r="615" spans="2:17" ht="18.75" customHeight="1" x14ac:dyDescent="0.2">
      <c r="B615" s="31">
        <v>46269</v>
      </c>
      <c r="C615" s="32" t="str">
        <f>'Q2 Setup'!$C$7</f>
        <v>Rep 1</v>
      </c>
      <c r="D615" s="33"/>
      <c r="E615" s="25"/>
      <c r="F615" s="34">
        <f t="shared" ref="F615:F626" si="282">IFERROR(D615*7.5,"")</f>
        <v>0</v>
      </c>
      <c r="G615" s="34" t="str">
        <f t="shared" ref="G615:G626" si="283">IFERROR(E615/D615,"")</f>
        <v/>
      </c>
      <c r="H615" s="35" t="str">
        <f t="shared" ref="H615:H626" si="284">IFERROR(E615/F615,"")</f>
        <v/>
      </c>
      <c r="I615" s="36"/>
      <c r="J615" s="37">
        <f t="shared" ref="J615:J626" si="285">IFERROR(D615*0.375/24,"")</f>
        <v>0</v>
      </c>
      <c r="K615" s="35" t="str">
        <f t="shared" ref="K615:K626" si="286">IFERROR(I615/J615,"")</f>
        <v/>
      </c>
      <c r="L615" s="25"/>
      <c r="M615" s="25"/>
      <c r="N615" s="26"/>
      <c r="O615" s="29">
        <f>IFERROR(('Q2 Setup'!$D$7-'Q2 Setup'!$E$7+SUMIFS($N$4:$N614,$C$4:$C614,'Q2 Setup'!$C$7)-SUMIFS($N$4:$N614,$C$4:$C614,'Q2 Setup'!$C$7,$B$4:$B614,"&lt;"&amp;$B615))/IFERROR(NETWORKDAYS($B615,'Q2 Setup'!$G$4),1),0)</f>
        <v>0</v>
      </c>
      <c r="P615" s="38" t="str">
        <f t="shared" ref="P615:P626" si="287">IFERROR(N615/O615,"")</f>
        <v/>
      </c>
    </row>
    <row r="616" spans="2:17" ht="18.75" customHeight="1" x14ac:dyDescent="0.2">
      <c r="B616" s="31">
        <v>46269</v>
      </c>
      <c r="C616" s="39" t="str">
        <f>'Q2 Setup'!$C$8</f>
        <v>Rep 2</v>
      </c>
      <c r="D616" s="33"/>
      <c r="E616" s="25"/>
      <c r="F616" s="40">
        <f t="shared" si="282"/>
        <v>0</v>
      </c>
      <c r="G616" s="40" t="str">
        <f t="shared" si="283"/>
        <v/>
      </c>
      <c r="H616" s="41" t="str">
        <f t="shared" si="284"/>
        <v/>
      </c>
      <c r="I616" s="36"/>
      <c r="J616" s="42">
        <f t="shared" si="285"/>
        <v>0</v>
      </c>
      <c r="K616" s="41" t="str">
        <f t="shared" si="286"/>
        <v/>
      </c>
      <c r="L616" s="25"/>
      <c r="M616" s="25"/>
      <c r="N616" s="26"/>
      <c r="O616" s="29">
        <f>IFERROR(('Q2 Setup'!$D$8-'Q2 Setup'!$E$8+SUMIFS($N$4:$N615,$C$4:$C615,'Q2 Setup'!$C$8)-SUMIFS($N$4:$N615,$C$4:$C615,'Q2 Setup'!$C$8,$B$4:$B615,"&lt;"&amp;$B616))/IFERROR(NETWORKDAYS($B616,'Q2 Setup'!$G$4),1),0)</f>
        <v>0</v>
      </c>
      <c r="P616" s="43" t="str">
        <f t="shared" si="287"/>
        <v/>
      </c>
    </row>
    <row r="617" spans="2:17" ht="18.75" customHeight="1" x14ac:dyDescent="0.2">
      <c r="B617" s="31">
        <v>46269</v>
      </c>
      <c r="C617" s="32" t="str">
        <f>'Q2 Setup'!$C$9</f>
        <v>Rep 3</v>
      </c>
      <c r="D617" s="33"/>
      <c r="E617" s="25"/>
      <c r="F617" s="34">
        <f t="shared" si="282"/>
        <v>0</v>
      </c>
      <c r="G617" s="34" t="str">
        <f t="shared" si="283"/>
        <v/>
      </c>
      <c r="H617" s="35" t="str">
        <f t="shared" si="284"/>
        <v/>
      </c>
      <c r="I617" s="36"/>
      <c r="J617" s="37">
        <f t="shared" si="285"/>
        <v>0</v>
      </c>
      <c r="K617" s="35" t="str">
        <f t="shared" si="286"/>
        <v/>
      </c>
      <c r="L617" s="25"/>
      <c r="M617" s="25"/>
      <c r="N617" s="26"/>
      <c r="O617" s="29">
        <f>IFERROR(('Q2 Setup'!$D$9-'Q2 Setup'!$E$9+SUMIFS($N$4:$N616,$C$4:$C616,'Q2 Setup'!$C$9)-SUMIFS($N$4:$N616,$C$4:$C616,'Q2 Setup'!$C$9,$B$4:$B616,"&lt;"&amp;$B617))/IFERROR(NETWORKDAYS($B617,'Q2 Setup'!$G$4),1),0)</f>
        <v>0</v>
      </c>
      <c r="P617" s="38" t="str">
        <f t="shared" si="287"/>
        <v/>
      </c>
    </row>
    <row r="618" spans="2:17" ht="18.75" customHeight="1" x14ac:dyDescent="0.2">
      <c r="B618" s="31">
        <v>46269</v>
      </c>
      <c r="C618" s="39" t="str">
        <f>'Q2 Setup'!$C$10</f>
        <v>Rep 4</v>
      </c>
      <c r="D618" s="33"/>
      <c r="E618" s="25"/>
      <c r="F618" s="40">
        <f t="shared" si="282"/>
        <v>0</v>
      </c>
      <c r="G618" s="40" t="str">
        <f t="shared" si="283"/>
        <v/>
      </c>
      <c r="H618" s="41" t="str">
        <f t="shared" si="284"/>
        <v/>
      </c>
      <c r="I618" s="36"/>
      <c r="J618" s="42">
        <f t="shared" si="285"/>
        <v>0</v>
      </c>
      <c r="K618" s="41" t="str">
        <f t="shared" si="286"/>
        <v/>
      </c>
      <c r="L618" s="25"/>
      <c r="M618" s="25"/>
      <c r="N618" s="26"/>
      <c r="O618" s="29">
        <f>IFERROR(('Q2 Setup'!$D$10-'Q2 Setup'!$E$10+SUMIFS($N$4:$N617,$C$4:$C617,'Q2 Setup'!$C$10)-SUMIFS($N$4:$N617,$C$4:$C617,'Q2 Setup'!$C$10,$B$4:$B617,"&lt;"&amp;$B618))/IFERROR(NETWORKDAYS($B618,'Q2 Setup'!$G$4),1),0)</f>
        <v>0</v>
      </c>
      <c r="P618" s="43" t="str">
        <f t="shared" si="287"/>
        <v/>
      </c>
    </row>
    <row r="619" spans="2:17" ht="18.75" customHeight="1" x14ac:dyDescent="0.2">
      <c r="B619" s="31">
        <v>46269</v>
      </c>
      <c r="C619" s="32" t="str">
        <f>'Q2 Setup'!$C$11</f>
        <v>Rep 5</v>
      </c>
      <c r="D619" s="33"/>
      <c r="E619" s="25"/>
      <c r="F619" s="34">
        <f t="shared" si="282"/>
        <v>0</v>
      </c>
      <c r="G619" s="34" t="str">
        <f t="shared" si="283"/>
        <v/>
      </c>
      <c r="H619" s="35" t="str">
        <f t="shared" si="284"/>
        <v/>
      </c>
      <c r="I619" s="36"/>
      <c r="J619" s="37">
        <f t="shared" si="285"/>
        <v>0</v>
      </c>
      <c r="K619" s="35" t="str">
        <f t="shared" si="286"/>
        <v/>
      </c>
      <c r="L619" s="25"/>
      <c r="M619" s="25"/>
      <c r="N619" s="26"/>
      <c r="O619" s="29">
        <f>IFERROR(('Q2 Setup'!$D$11-'Q2 Setup'!$E$11+SUMIFS($N$4:$N618,$C$4:$C618,'Q2 Setup'!$C$11)-SUMIFS($N$4:$N618,$C$4:$C618,'Q2 Setup'!$C$11,$B$4:$B618,"&lt;"&amp;$B619))/IFERROR(NETWORKDAYS($B619,'Q2 Setup'!$G$4),1),0)</f>
        <v>0</v>
      </c>
      <c r="P619" s="38" t="str">
        <f t="shared" si="287"/>
        <v/>
      </c>
    </row>
    <row r="620" spans="2:17" ht="18.75" customHeight="1" x14ac:dyDescent="0.2">
      <c r="B620" s="31">
        <v>46269</v>
      </c>
      <c r="C620" s="39" t="str">
        <f>'Q2 Setup'!$C$12</f>
        <v>Rep 6</v>
      </c>
      <c r="D620" s="33"/>
      <c r="E620" s="25"/>
      <c r="F620" s="40">
        <f t="shared" si="282"/>
        <v>0</v>
      </c>
      <c r="G620" s="40" t="str">
        <f t="shared" si="283"/>
        <v/>
      </c>
      <c r="H620" s="41" t="str">
        <f t="shared" si="284"/>
        <v/>
      </c>
      <c r="I620" s="36"/>
      <c r="J620" s="42">
        <f t="shared" si="285"/>
        <v>0</v>
      </c>
      <c r="K620" s="41" t="str">
        <f t="shared" si="286"/>
        <v/>
      </c>
      <c r="L620" s="25"/>
      <c r="M620" s="25"/>
      <c r="N620" s="26"/>
      <c r="O620" s="29">
        <f>IFERROR(('Q2 Setup'!$D$12-'Q2 Setup'!$E$12+SUMIFS($N$4:$N619,$C$4:$C619,'Q2 Setup'!$C$12)-SUMIFS($N$4:$N619,$C$4:$C619,'Q2 Setup'!$C$12,$B$4:$B619,"&lt;"&amp;$B620))/IFERROR(NETWORKDAYS($B620,'Q2 Setup'!$G$4),1),0)</f>
        <v>0</v>
      </c>
      <c r="P620" s="43" t="str">
        <f t="shared" si="287"/>
        <v/>
      </c>
    </row>
    <row r="621" spans="2:17" ht="18.75" customHeight="1" x14ac:dyDescent="0.2">
      <c r="B621" s="31">
        <v>46269</v>
      </c>
      <c r="C621" s="32" t="str">
        <f>'Q2 Setup'!$C$13</f>
        <v>Rep 7</v>
      </c>
      <c r="D621" s="33"/>
      <c r="E621" s="25"/>
      <c r="F621" s="34">
        <f t="shared" si="282"/>
        <v>0</v>
      </c>
      <c r="G621" s="34" t="str">
        <f t="shared" si="283"/>
        <v/>
      </c>
      <c r="H621" s="35" t="str">
        <f t="shared" si="284"/>
        <v/>
      </c>
      <c r="I621" s="36"/>
      <c r="J621" s="37">
        <f t="shared" si="285"/>
        <v>0</v>
      </c>
      <c r="K621" s="35" t="str">
        <f t="shared" si="286"/>
        <v/>
      </c>
      <c r="L621" s="25"/>
      <c r="M621" s="25"/>
      <c r="N621" s="26"/>
      <c r="O621" s="29">
        <f>IFERROR(('Q2 Setup'!$D$13-'Q2 Setup'!$E$13+SUMIFS($N$4:$N620,$C$4:$C620,'Q2 Setup'!$C$13)-SUMIFS($N$4:$N620,$C$4:$C620,'Q2 Setup'!$C$13,$B$4:$B620,"&lt;"&amp;$B621))/IFERROR(NETWORKDAYS($B621,'Q2 Setup'!$G$4),1),0)</f>
        <v>0</v>
      </c>
      <c r="P621" s="38" t="str">
        <f t="shared" si="287"/>
        <v/>
      </c>
    </row>
    <row r="622" spans="2:17" ht="18.75" customHeight="1" x14ac:dyDescent="0.2">
      <c r="B622" s="31">
        <v>46269</v>
      </c>
      <c r="C622" s="39" t="str">
        <f>'Q2 Setup'!$C$14</f>
        <v>Rep 8</v>
      </c>
      <c r="D622" s="33"/>
      <c r="E622" s="25"/>
      <c r="F622" s="40">
        <f t="shared" si="282"/>
        <v>0</v>
      </c>
      <c r="G622" s="40" t="str">
        <f t="shared" si="283"/>
        <v/>
      </c>
      <c r="H622" s="41" t="str">
        <f t="shared" si="284"/>
        <v/>
      </c>
      <c r="I622" s="36"/>
      <c r="J622" s="42">
        <f t="shared" si="285"/>
        <v>0</v>
      </c>
      <c r="K622" s="41" t="str">
        <f t="shared" si="286"/>
        <v/>
      </c>
      <c r="L622" s="25"/>
      <c r="M622" s="25"/>
      <c r="N622" s="26"/>
      <c r="O622" s="29">
        <f>IFERROR(('Q2 Setup'!$D$14-'Q2 Setup'!$E$14+SUMIFS($N$4:$N621,$C$4:$C621,'Q2 Setup'!$C$14)-SUMIFS($N$4:$N621,$C$4:$C621,'Q2 Setup'!$C$14,$B$4:$B621,"&lt;"&amp;$B622))/IFERROR(NETWORKDAYS($B622,'Q2 Setup'!$G$4),1),0)</f>
        <v>0</v>
      </c>
      <c r="P622" s="43" t="str">
        <f t="shared" si="287"/>
        <v/>
      </c>
    </row>
    <row r="623" spans="2:17" ht="18.75" customHeight="1" x14ac:dyDescent="0.2">
      <c r="B623" s="31">
        <v>46269</v>
      </c>
      <c r="C623" s="32" t="str">
        <f>'Q2 Setup'!$C$15</f>
        <v>Rep 9</v>
      </c>
      <c r="D623" s="33"/>
      <c r="E623" s="25"/>
      <c r="F623" s="34">
        <f t="shared" si="282"/>
        <v>0</v>
      </c>
      <c r="G623" s="34" t="str">
        <f t="shared" si="283"/>
        <v/>
      </c>
      <c r="H623" s="35" t="str">
        <f t="shared" si="284"/>
        <v/>
      </c>
      <c r="I623" s="36"/>
      <c r="J623" s="37">
        <f t="shared" si="285"/>
        <v>0</v>
      </c>
      <c r="K623" s="35" t="str">
        <f t="shared" si="286"/>
        <v/>
      </c>
      <c r="L623" s="25"/>
      <c r="M623" s="25"/>
      <c r="N623" s="26"/>
      <c r="O623" s="29">
        <f>IFERROR(('Q2 Setup'!$D$15-'Q2 Setup'!$E$15+SUMIFS($N$4:$N622,$C$4:$C622,'Q2 Setup'!$C$15)-SUMIFS($N$4:$N622,$C$4:$C622,'Q2 Setup'!$C$15,$B$4:$B622,"&lt;"&amp;$B623))/IFERROR(NETWORKDAYS($B623,'Q2 Setup'!$G$4),1),0)</f>
        <v>0</v>
      </c>
      <c r="P623" s="38" t="str">
        <f t="shared" si="287"/>
        <v/>
      </c>
    </row>
    <row r="624" spans="2:17" ht="18.75" customHeight="1" x14ac:dyDescent="0.2">
      <c r="B624" s="31">
        <v>46269</v>
      </c>
      <c r="C624" s="39" t="str">
        <f>'Q2 Setup'!$C$16</f>
        <v>Rep 10</v>
      </c>
      <c r="D624" s="33"/>
      <c r="E624" s="25"/>
      <c r="F624" s="40">
        <f t="shared" si="282"/>
        <v>0</v>
      </c>
      <c r="G624" s="40" t="str">
        <f t="shared" si="283"/>
        <v/>
      </c>
      <c r="H624" s="41" t="str">
        <f t="shared" si="284"/>
        <v/>
      </c>
      <c r="I624" s="36"/>
      <c r="J624" s="42">
        <f t="shared" si="285"/>
        <v>0</v>
      </c>
      <c r="K624" s="41" t="str">
        <f t="shared" si="286"/>
        <v/>
      </c>
      <c r="L624" s="25"/>
      <c r="M624" s="25"/>
      <c r="N624" s="26"/>
      <c r="O624" s="29">
        <f>IFERROR(('Q2 Setup'!$D$16-'Q2 Setup'!$E$16+SUMIFS($N$4:$N623,$C$4:$C623,'Q2 Setup'!$C$16)-SUMIFS($N$4:$N623,$C$4:$C623,'Q2 Setup'!$C$16,$B$4:$B623,"&lt;"&amp;$B624))/IFERROR(NETWORKDAYS($B624,'Q2 Setup'!$G$4),1),0)</f>
        <v>0</v>
      </c>
      <c r="P624" s="43" t="str">
        <f t="shared" si="287"/>
        <v/>
      </c>
    </row>
    <row r="625" spans="2:17" ht="18.75" customHeight="1" x14ac:dyDescent="0.2">
      <c r="B625" s="31">
        <v>46269</v>
      </c>
      <c r="C625" s="32">
        <f>'Q2 Setup'!$C$17</f>
        <v>0</v>
      </c>
      <c r="D625" s="33"/>
      <c r="E625" s="25"/>
      <c r="F625" s="34">
        <f t="shared" si="282"/>
        <v>0</v>
      </c>
      <c r="G625" s="34" t="str">
        <f t="shared" si="283"/>
        <v/>
      </c>
      <c r="H625" s="35" t="str">
        <f t="shared" si="284"/>
        <v/>
      </c>
      <c r="I625" s="36"/>
      <c r="J625" s="37">
        <f t="shared" si="285"/>
        <v>0</v>
      </c>
      <c r="K625" s="35" t="str">
        <f t="shared" si="286"/>
        <v/>
      </c>
      <c r="L625" s="25"/>
      <c r="M625" s="25"/>
      <c r="N625" s="26"/>
      <c r="O625" s="29">
        <f>IFERROR(('Q2 Setup'!$D$17-'Q2 Setup'!$E$17+SUMIFS($N$4:$N624,$C$4:$C624,'Q2 Setup'!$C$17)-SUMIFS($N$4:$N624,$C$4:$C624,'Q2 Setup'!$C$17,$B$4:$B624,"&lt;"&amp;$B625))/IFERROR(NETWORKDAYS($B625,'Q2 Setup'!$G$4),1),0)</f>
        <v>0</v>
      </c>
      <c r="P625" s="38" t="str">
        <f t="shared" si="287"/>
        <v/>
      </c>
    </row>
    <row r="626" spans="2:17" ht="18.75" customHeight="1" x14ac:dyDescent="0.2">
      <c r="B626" s="31">
        <v>46269</v>
      </c>
      <c r="C626" s="39">
        <f>'Q2 Setup'!$C$18</f>
        <v>0</v>
      </c>
      <c r="D626" s="33"/>
      <c r="E626" s="25"/>
      <c r="F626" s="40">
        <f t="shared" si="282"/>
        <v>0</v>
      </c>
      <c r="G626" s="40" t="str">
        <f t="shared" si="283"/>
        <v/>
      </c>
      <c r="H626" s="41" t="str">
        <f t="shared" si="284"/>
        <v/>
      </c>
      <c r="I626" s="36"/>
      <c r="J626" s="42">
        <f t="shared" si="285"/>
        <v>0</v>
      </c>
      <c r="K626" s="41" t="str">
        <f t="shared" si="286"/>
        <v/>
      </c>
      <c r="L626" s="25"/>
      <c r="M626" s="25"/>
      <c r="N626" s="26"/>
      <c r="O626" s="29">
        <f>IFERROR(('Q2 Setup'!$D$18-'Q2 Setup'!$E$18+SUMIFS($N$4:$N625,$C$4:$C625,'Q2 Setup'!$C$18)-SUMIFS($N$4:$N625,$C$4:$C625,'Q2 Setup'!$C$18,$B$4:$B625,"&lt;"&amp;$B626))/IFERROR(NETWORKDAYS($B626,'Q2 Setup'!$G$4),1),0)</f>
        <v>0</v>
      </c>
      <c r="P626" s="43" t="str">
        <f t="shared" si="287"/>
        <v/>
      </c>
    </row>
    <row r="627" spans="2:17" ht="4.5" customHeight="1" x14ac:dyDescent="0.2"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</row>
    <row r="628" spans="2:17" ht="18.75" customHeight="1" x14ac:dyDescent="0.2">
      <c r="B628" s="31">
        <v>46272</v>
      </c>
      <c r="C628" s="32" t="str">
        <f>'Q2 Setup'!$C$7</f>
        <v>Rep 1</v>
      </c>
      <c r="D628" s="33"/>
      <c r="E628" s="25"/>
      <c r="F628" s="34">
        <f t="shared" ref="F628:F639" si="288">IFERROR(D628*7.5,"")</f>
        <v>0</v>
      </c>
      <c r="G628" s="34" t="str">
        <f t="shared" ref="G628:G639" si="289">IFERROR(E628/D628,"")</f>
        <v/>
      </c>
      <c r="H628" s="35" t="str">
        <f t="shared" ref="H628:H639" si="290">IFERROR(E628/F628,"")</f>
        <v/>
      </c>
      <c r="I628" s="36"/>
      <c r="J628" s="37">
        <f t="shared" ref="J628:J639" si="291">IFERROR(D628*0.375/24,"")</f>
        <v>0</v>
      </c>
      <c r="K628" s="35" t="str">
        <f t="shared" ref="K628:K639" si="292">IFERROR(I628/J628,"")</f>
        <v/>
      </c>
      <c r="L628" s="25"/>
      <c r="M628" s="25"/>
      <c r="N628" s="26"/>
      <c r="O628" s="29">
        <f>IFERROR(('Q2 Setup'!$D$7-'Q2 Setup'!$E$7+SUMIFS($N$4:$N627,$C$4:$C627,'Q2 Setup'!$C$7)-SUMIFS($N$4:$N627,$C$4:$C627,'Q2 Setup'!$C$7,$B$4:$B627,"&lt;"&amp;$B628))/IFERROR(NETWORKDAYS($B628,'Q2 Setup'!$G$4),1),0)</f>
        <v>0</v>
      </c>
      <c r="P628" s="38" t="str">
        <f t="shared" ref="P628:P639" si="293">IFERROR(N628/O628,"")</f>
        <v/>
      </c>
    </row>
    <row r="629" spans="2:17" ht="18.75" customHeight="1" x14ac:dyDescent="0.2">
      <c r="B629" s="31">
        <v>46272</v>
      </c>
      <c r="C629" s="39" t="str">
        <f>'Q2 Setup'!$C$8</f>
        <v>Rep 2</v>
      </c>
      <c r="D629" s="33"/>
      <c r="E629" s="25"/>
      <c r="F629" s="40">
        <f t="shared" si="288"/>
        <v>0</v>
      </c>
      <c r="G629" s="40" t="str">
        <f t="shared" si="289"/>
        <v/>
      </c>
      <c r="H629" s="41" t="str">
        <f t="shared" si="290"/>
        <v/>
      </c>
      <c r="I629" s="36"/>
      <c r="J629" s="42">
        <f t="shared" si="291"/>
        <v>0</v>
      </c>
      <c r="K629" s="41" t="str">
        <f t="shared" si="292"/>
        <v/>
      </c>
      <c r="L629" s="25"/>
      <c r="M629" s="25"/>
      <c r="N629" s="26"/>
      <c r="O629" s="29">
        <f>IFERROR(('Q2 Setup'!$D$8-'Q2 Setup'!$E$8+SUMIFS($N$4:$N628,$C$4:$C628,'Q2 Setup'!$C$8)-SUMIFS($N$4:$N628,$C$4:$C628,'Q2 Setup'!$C$8,$B$4:$B628,"&lt;"&amp;$B629))/IFERROR(NETWORKDAYS($B629,'Q2 Setup'!$G$4),1),0)</f>
        <v>0</v>
      </c>
      <c r="P629" s="43" t="str">
        <f t="shared" si="293"/>
        <v/>
      </c>
    </row>
    <row r="630" spans="2:17" ht="18.75" customHeight="1" x14ac:dyDescent="0.2">
      <c r="B630" s="31">
        <v>46272</v>
      </c>
      <c r="C630" s="32" t="str">
        <f>'Q2 Setup'!$C$9</f>
        <v>Rep 3</v>
      </c>
      <c r="D630" s="33"/>
      <c r="E630" s="25"/>
      <c r="F630" s="34">
        <f t="shared" si="288"/>
        <v>0</v>
      </c>
      <c r="G630" s="34" t="str">
        <f t="shared" si="289"/>
        <v/>
      </c>
      <c r="H630" s="35" t="str">
        <f t="shared" si="290"/>
        <v/>
      </c>
      <c r="I630" s="36"/>
      <c r="J630" s="37">
        <f t="shared" si="291"/>
        <v>0</v>
      </c>
      <c r="K630" s="35" t="str">
        <f t="shared" si="292"/>
        <v/>
      </c>
      <c r="L630" s="25"/>
      <c r="M630" s="25"/>
      <c r="N630" s="26"/>
      <c r="O630" s="29">
        <f>IFERROR(('Q2 Setup'!$D$9-'Q2 Setup'!$E$9+SUMIFS($N$4:$N629,$C$4:$C629,'Q2 Setup'!$C$9)-SUMIFS($N$4:$N629,$C$4:$C629,'Q2 Setup'!$C$9,$B$4:$B629,"&lt;"&amp;$B630))/IFERROR(NETWORKDAYS($B630,'Q2 Setup'!$G$4),1),0)</f>
        <v>0</v>
      </c>
      <c r="P630" s="38" t="str">
        <f t="shared" si="293"/>
        <v/>
      </c>
    </row>
    <row r="631" spans="2:17" ht="18.75" customHeight="1" x14ac:dyDescent="0.2">
      <c r="B631" s="31">
        <v>46272</v>
      </c>
      <c r="C631" s="39" t="str">
        <f>'Q2 Setup'!$C$10</f>
        <v>Rep 4</v>
      </c>
      <c r="D631" s="33"/>
      <c r="E631" s="25"/>
      <c r="F631" s="40">
        <f t="shared" si="288"/>
        <v>0</v>
      </c>
      <c r="G631" s="40" t="str">
        <f t="shared" si="289"/>
        <v/>
      </c>
      <c r="H631" s="41" t="str">
        <f t="shared" si="290"/>
        <v/>
      </c>
      <c r="I631" s="36"/>
      <c r="J631" s="42">
        <f t="shared" si="291"/>
        <v>0</v>
      </c>
      <c r="K631" s="41" t="str">
        <f t="shared" si="292"/>
        <v/>
      </c>
      <c r="L631" s="25"/>
      <c r="M631" s="25"/>
      <c r="N631" s="26"/>
      <c r="O631" s="29">
        <f>IFERROR(('Q2 Setup'!$D$10-'Q2 Setup'!$E$10+SUMIFS($N$4:$N630,$C$4:$C630,'Q2 Setup'!$C$10)-SUMIFS($N$4:$N630,$C$4:$C630,'Q2 Setup'!$C$10,$B$4:$B630,"&lt;"&amp;$B631))/IFERROR(NETWORKDAYS($B631,'Q2 Setup'!$G$4),1),0)</f>
        <v>0</v>
      </c>
      <c r="P631" s="43" t="str">
        <f t="shared" si="293"/>
        <v/>
      </c>
    </row>
    <row r="632" spans="2:17" ht="18.75" customHeight="1" x14ac:dyDescent="0.2">
      <c r="B632" s="31">
        <v>46272</v>
      </c>
      <c r="C632" s="32" t="str">
        <f>'Q2 Setup'!$C$11</f>
        <v>Rep 5</v>
      </c>
      <c r="D632" s="33"/>
      <c r="E632" s="25"/>
      <c r="F632" s="34">
        <f t="shared" si="288"/>
        <v>0</v>
      </c>
      <c r="G632" s="34" t="str">
        <f t="shared" si="289"/>
        <v/>
      </c>
      <c r="H632" s="35" t="str">
        <f t="shared" si="290"/>
        <v/>
      </c>
      <c r="I632" s="36"/>
      <c r="J632" s="37">
        <f t="shared" si="291"/>
        <v>0</v>
      </c>
      <c r="K632" s="35" t="str">
        <f t="shared" si="292"/>
        <v/>
      </c>
      <c r="L632" s="25"/>
      <c r="M632" s="25"/>
      <c r="N632" s="26"/>
      <c r="O632" s="29">
        <f>IFERROR(('Q2 Setup'!$D$11-'Q2 Setup'!$E$11+SUMIFS($N$4:$N631,$C$4:$C631,'Q2 Setup'!$C$11)-SUMIFS($N$4:$N631,$C$4:$C631,'Q2 Setup'!$C$11,$B$4:$B631,"&lt;"&amp;$B632))/IFERROR(NETWORKDAYS($B632,'Q2 Setup'!$G$4),1),0)</f>
        <v>0</v>
      </c>
      <c r="P632" s="38" t="str">
        <f t="shared" si="293"/>
        <v/>
      </c>
    </row>
    <row r="633" spans="2:17" ht="18.75" customHeight="1" x14ac:dyDescent="0.2">
      <c r="B633" s="31">
        <v>46272</v>
      </c>
      <c r="C633" s="39" t="str">
        <f>'Q2 Setup'!$C$12</f>
        <v>Rep 6</v>
      </c>
      <c r="D633" s="33"/>
      <c r="E633" s="25"/>
      <c r="F633" s="40">
        <f t="shared" si="288"/>
        <v>0</v>
      </c>
      <c r="G633" s="40" t="str">
        <f t="shared" si="289"/>
        <v/>
      </c>
      <c r="H633" s="41" t="str">
        <f t="shared" si="290"/>
        <v/>
      </c>
      <c r="I633" s="36"/>
      <c r="J633" s="42">
        <f t="shared" si="291"/>
        <v>0</v>
      </c>
      <c r="K633" s="41" t="str">
        <f t="shared" si="292"/>
        <v/>
      </c>
      <c r="L633" s="25"/>
      <c r="M633" s="25"/>
      <c r="N633" s="26"/>
      <c r="O633" s="29">
        <f>IFERROR(('Q2 Setup'!$D$12-'Q2 Setup'!$E$12+SUMIFS($N$4:$N632,$C$4:$C632,'Q2 Setup'!$C$12)-SUMIFS($N$4:$N632,$C$4:$C632,'Q2 Setup'!$C$12,$B$4:$B632,"&lt;"&amp;$B633))/IFERROR(NETWORKDAYS($B633,'Q2 Setup'!$G$4),1),0)</f>
        <v>0</v>
      </c>
      <c r="P633" s="43" t="str">
        <f t="shared" si="293"/>
        <v/>
      </c>
    </row>
    <row r="634" spans="2:17" ht="18.75" customHeight="1" x14ac:dyDescent="0.2">
      <c r="B634" s="31">
        <v>46272</v>
      </c>
      <c r="C634" s="32" t="str">
        <f>'Q2 Setup'!$C$13</f>
        <v>Rep 7</v>
      </c>
      <c r="D634" s="33"/>
      <c r="E634" s="25"/>
      <c r="F634" s="34">
        <f t="shared" si="288"/>
        <v>0</v>
      </c>
      <c r="G634" s="34" t="str">
        <f t="shared" si="289"/>
        <v/>
      </c>
      <c r="H634" s="35" t="str">
        <f t="shared" si="290"/>
        <v/>
      </c>
      <c r="I634" s="36"/>
      <c r="J634" s="37">
        <f t="shared" si="291"/>
        <v>0</v>
      </c>
      <c r="K634" s="35" t="str">
        <f t="shared" si="292"/>
        <v/>
      </c>
      <c r="L634" s="25"/>
      <c r="M634" s="25"/>
      <c r="N634" s="26"/>
      <c r="O634" s="29">
        <f>IFERROR(('Q2 Setup'!$D$13-'Q2 Setup'!$E$13+SUMIFS($N$4:$N633,$C$4:$C633,'Q2 Setup'!$C$13)-SUMIFS($N$4:$N633,$C$4:$C633,'Q2 Setup'!$C$13,$B$4:$B633,"&lt;"&amp;$B634))/IFERROR(NETWORKDAYS($B634,'Q2 Setup'!$G$4),1),0)</f>
        <v>0</v>
      </c>
      <c r="P634" s="38" t="str">
        <f t="shared" si="293"/>
        <v/>
      </c>
    </row>
    <row r="635" spans="2:17" ht="18.75" customHeight="1" x14ac:dyDescent="0.2">
      <c r="B635" s="31">
        <v>46272</v>
      </c>
      <c r="C635" s="39" t="str">
        <f>'Q2 Setup'!$C$14</f>
        <v>Rep 8</v>
      </c>
      <c r="D635" s="33"/>
      <c r="E635" s="25"/>
      <c r="F635" s="40">
        <f t="shared" si="288"/>
        <v>0</v>
      </c>
      <c r="G635" s="40" t="str">
        <f t="shared" si="289"/>
        <v/>
      </c>
      <c r="H635" s="41" t="str">
        <f t="shared" si="290"/>
        <v/>
      </c>
      <c r="I635" s="36"/>
      <c r="J635" s="42">
        <f t="shared" si="291"/>
        <v>0</v>
      </c>
      <c r="K635" s="41" t="str">
        <f t="shared" si="292"/>
        <v/>
      </c>
      <c r="L635" s="25"/>
      <c r="M635" s="25"/>
      <c r="N635" s="26"/>
      <c r="O635" s="29">
        <f>IFERROR(('Q2 Setup'!$D$14-'Q2 Setup'!$E$14+SUMIFS($N$4:$N634,$C$4:$C634,'Q2 Setup'!$C$14)-SUMIFS($N$4:$N634,$C$4:$C634,'Q2 Setup'!$C$14,$B$4:$B634,"&lt;"&amp;$B635))/IFERROR(NETWORKDAYS($B635,'Q2 Setup'!$G$4),1),0)</f>
        <v>0</v>
      </c>
      <c r="P635" s="43" t="str">
        <f t="shared" si="293"/>
        <v/>
      </c>
    </row>
    <row r="636" spans="2:17" ht="18.75" customHeight="1" x14ac:dyDescent="0.2">
      <c r="B636" s="31">
        <v>46272</v>
      </c>
      <c r="C636" s="32" t="str">
        <f>'Q2 Setup'!$C$15</f>
        <v>Rep 9</v>
      </c>
      <c r="D636" s="33"/>
      <c r="E636" s="25"/>
      <c r="F636" s="34">
        <f t="shared" si="288"/>
        <v>0</v>
      </c>
      <c r="G636" s="34" t="str">
        <f t="shared" si="289"/>
        <v/>
      </c>
      <c r="H636" s="35" t="str">
        <f t="shared" si="290"/>
        <v/>
      </c>
      <c r="I636" s="36"/>
      <c r="J636" s="37">
        <f t="shared" si="291"/>
        <v>0</v>
      </c>
      <c r="K636" s="35" t="str">
        <f t="shared" si="292"/>
        <v/>
      </c>
      <c r="L636" s="25"/>
      <c r="M636" s="25"/>
      <c r="N636" s="26"/>
      <c r="O636" s="29">
        <f>IFERROR(('Q2 Setup'!$D$15-'Q2 Setup'!$E$15+SUMIFS($N$4:$N635,$C$4:$C635,'Q2 Setup'!$C$15)-SUMIFS($N$4:$N635,$C$4:$C635,'Q2 Setup'!$C$15,$B$4:$B635,"&lt;"&amp;$B636))/IFERROR(NETWORKDAYS($B636,'Q2 Setup'!$G$4),1),0)</f>
        <v>0</v>
      </c>
      <c r="P636" s="38" t="str">
        <f t="shared" si="293"/>
        <v/>
      </c>
    </row>
    <row r="637" spans="2:17" ht="18.75" customHeight="1" x14ac:dyDescent="0.2">
      <c r="B637" s="31">
        <v>46272</v>
      </c>
      <c r="C637" s="39" t="str">
        <f>'Q2 Setup'!$C$16</f>
        <v>Rep 10</v>
      </c>
      <c r="D637" s="33"/>
      <c r="E637" s="25"/>
      <c r="F637" s="40">
        <f t="shared" si="288"/>
        <v>0</v>
      </c>
      <c r="G637" s="40" t="str">
        <f t="shared" si="289"/>
        <v/>
      </c>
      <c r="H637" s="41" t="str">
        <f t="shared" si="290"/>
        <v/>
      </c>
      <c r="I637" s="36"/>
      <c r="J637" s="42">
        <f t="shared" si="291"/>
        <v>0</v>
      </c>
      <c r="K637" s="41" t="str">
        <f t="shared" si="292"/>
        <v/>
      </c>
      <c r="L637" s="25"/>
      <c r="M637" s="25"/>
      <c r="N637" s="26"/>
      <c r="O637" s="29">
        <f>IFERROR(('Q2 Setup'!$D$16-'Q2 Setup'!$E$16+SUMIFS($N$4:$N636,$C$4:$C636,'Q2 Setup'!$C$16)-SUMIFS($N$4:$N636,$C$4:$C636,'Q2 Setup'!$C$16,$B$4:$B636,"&lt;"&amp;$B637))/IFERROR(NETWORKDAYS($B637,'Q2 Setup'!$G$4),1),0)</f>
        <v>0</v>
      </c>
      <c r="P637" s="43" t="str">
        <f t="shared" si="293"/>
        <v/>
      </c>
    </row>
    <row r="638" spans="2:17" ht="18.75" customHeight="1" x14ac:dyDescent="0.2">
      <c r="B638" s="31">
        <v>46272</v>
      </c>
      <c r="C638" s="32">
        <f>'Q2 Setup'!$C$17</f>
        <v>0</v>
      </c>
      <c r="D638" s="33"/>
      <c r="E638" s="25"/>
      <c r="F638" s="34">
        <f t="shared" si="288"/>
        <v>0</v>
      </c>
      <c r="G638" s="34" t="str">
        <f t="shared" si="289"/>
        <v/>
      </c>
      <c r="H638" s="35" t="str">
        <f t="shared" si="290"/>
        <v/>
      </c>
      <c r="I638" s="36"/>
      <c r="J638" s="37">
        <f t="shared" si="291"/>
        <v>0</v>
      </c>
      <c r="K638" s="35" t="str">
        <f t="shared" si="292"/>
        <v/>
      </c>
      <c r="L638" s="25"/>
      <c r="M638" s="25"/>
      <c r="N638" s="26"/>
      <c r="O638" s="29">
        <f>IFERROR(('Q2 Setup'!$D$17-'Q2 Setup'!$E$17+SUMIFS($N$4:$N637,$C$4:$C637,'Q2 Setup'!$C$17)-SUMIFS($N$4:$N637,$C$4:$C637,'Q2 Setup'!$C$17,$B$4:$B637,"&lt;"&amp;$B638))/IFERROR(NETWORKDAYS($B638,'Q2 Setup'!$G$4),1),0)</f>
        <v>0</v>
      </c>
      <c r="P638" s="38" t="str">
        <f t="shared" si="293"/>
        <v/>
      </c>
    </row>
    <row r="639" spans="2:17" ht="18.75" customHeight="1" x14ac:dyDescent="0.2">
      <c r="B639" s="31">
        <v>46272</v>
      </c>
      <c r="C639" s="39">
        <f>'Q2 Setup'!$C$18</f>
        <v>0</v>
      </c>
      <c r="D639" s="33"/>
      <c r="E639" s="25"/>
      <c r="F639" s="40">
        <f t="shared" si="288"/>
        <v>0</v>
      </c>
      <c r="G639" s="40" t="str">
        <f t="shared" si="289"/>
        <v/>
      </c>
      <c r="H639" s="41" t="str">
        <f t="shared" si="290"/>
        <v/>
      </c>
      <c r="I639" s="36"/>
      <c r="J639" s="42">
        <f t="shared" si="291"/>
        <v>0</v>
      </c>
      <c r="K639" s="41" t="str">
        <f t="shared" si="292"/>
        <v/>
      </c>
      <c r="L639" s="25"/>
      <c r="M639" s="25"/>
      <c r="N639" s="26"/>
      <c r="O639" s="29">
        <f>IFERROR(('Q2 Setup'!$D$18-'Q2 Setup'!$E$18+SUMIFS($N$4:$N638,$C$4:$C638,'Q2 Setup'!$C$18)-SUMIFS($N$4:$N638,$C$4:$C638,'Q2 Setup'!$C$18,$B$4:$B638,"&lt;"&amp;$B639))/IFERROR(NETWORKDAYS($B639,'Q2 Setup'!$G$4),1),0)</f>
        <v>0</v>
      </c>
      <c r="P639" s="43" t="str">
        <f t="shared" si="293"/>
        <v/>
      </c>
    </row>
    <row r="640" spans="2:17" ht="4.5" customHeight="1" x14ac:dyDescent="0.2"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</row>
    <row r="641" spans="2:17" ht="18.75" customHeight="1" x14ac:dyDescent="0.2">
      <c r="B641" s="31">
        <v>46273</v>
      </c>
      <c r="C641" s="32" t="str">
        <f>'Q2 Setup'!$C$7</f>
        <v>Rep 1</v>
      </c>
      <c r="D641" s="33"/>
      <c r="E641" s="25"/>
      <c r="F641" s="34">
        <f t="shared" ref="F641:F652" si="294">IFERROR(D641*7.5,"")</f>
        <v>0</v>
      </c>
      <c r="G641" s="34" t="str">
        <f t="shared" ref="G641:G652" si="295">IFERROR(E641/D641,"")</f>
        <v/>
      </c>
      <c r="H641" s="35" t="str">
        <f t="shared" ref="H641:H652" si="296">IFERROR(E641/F641,"")</f>
        <v/>
      </c>
      <c r="I641" s="36"/>
      <c r="J641" s="37">
        <f t="shared" ref="J641:J652" si="297">IFERROR(D641*0.375/24,"")</f>
        <v>0</v>
      </c>
      <c r="K641" s="35" t="str">
        <f t="shared" ref="K641:K652" si="298">IFERROR(I641/J641,"")</f>
        <v/>
      </c>
      <c r="L641" s="25"/>
      <c r="M641" s="25"/>
      <c r="N641" s="26"/>
      <c r="O641" s="29">
        <f>IFERROR(('Q2 Setup'!$D$7-'Q2 Setup'!$E$7+SUMIFS($N$4:$N640,$C$4:$C640,'Q2 Setup'!$C$7)-SUMIFS($N$4:$N640,$C$4:$C640,'Q2 Setup'!$C$7,$B$4:$B640,"&lt;"&amp;$B641))/IFERROR(NETWORKDAYS($B641,'Q2 Setup'!$G$4),1),0)</f>
        <v>0</v>
      </c>
      <c r="P641" s="38" t="str">
        <f t="shared" ref="P641:P652" si="299">IFERROR(N641/O641,"")</f>
        <v/>
      </c>
    </row>
    <row r="642" spans="2:17" ht="18.75" customHeight="1" x14ac:dyDescent="0.2">
      <c r="B642" s="31">
        <v>46273</v>
      </c>
      <c r="C642" s="39" t="str">
        <f>'Q2 Setup'!$C$8</f>
        <v>Rep 2</v>
      </c>
      <c r="D642" s="33"/>
      <c r="E642" s="25"/>
      <c r="F642" s="40">
        <f t="shared" si="294"/>
        <v>0</v>
      </c>
      <c r="G642" s="40" t="str">
        <f t="shared" si="295"/>
        <v/>
      </c>
      <c r="H642" s="41" t="str">
        <f t="shared" si="296"/>
        <v/>
      </c>
      <c r="I642" s="36"/>
      <c r="J642" s="42">
        <f t="shared" si="297"/>
        <v>0</v>
      </c>
      <c r="K642" s="41" t="str">
        <f t="shared" si="298"/>
        <v/>
      </c>
      <c r="L642" s="25"/>
      <c r="M642" s="25"/>
      <c r="N642" s="26"/>
      <c r="O642" s="29">
        <f>IFERROR(('Q2 Setup'!$D$8-'Q2 Setup'!$E$8+SUMIFS($N$4:$N641,$C$4:$C641,'Q2 Setup'!$C$8)-SUMIFS($N$4:$N641,$C$4:$C641,'Q2 Setup'!$C$8,$B$4:$B641,"&lt;"&amp;$B642))/IFERROR(NETWORKDAYS($B642,'Q2 Setup'!$G$4),1),0)</f>
        <v>0</v>
      </c>
      <c r="P642" s="43" t="str">
        <f t="shared" si="299"/>
        <v/>
      </c>
    </row>
    <row r="643" spans="2:17" ht="18.75" customHeight="1" x14ac:dyDescent="0.2">
      <c r="B643" s="31">
        <v>46273</v>
      </c>
      <c r="C643" s="32" t="str">
        <f>'Q2 Setup'!$C$9</f>
        <v>Rep 3</v>
      </c>
      <c r="D643" s="33"/>
      <c r="E643" s="25"/>
      <c r="F643" s="34">
        <f t="shared" si="294"/>
        <v>0</v>
      </c>
      <c r="G643" s="34" t="str">
        <f t="shared" si="295"/>
        <v/>
      </c>
      <c r="H643" s="35" t="str">
        <f t="shared" si="296"/>
        <v/>
      </c>
      <c r="I643" s="36"/>
      <c r="J643" s="37">
        <f t="shared" si="297"/>
        <v>0</v>
      </c>
      <c r="K643" s="35" t="str">
        <f t="shared" si="298"/>
        <v/>
      </c>
      <c r="L643" s="25"/>
      <c r="M643" s="25"/>
      <c r="N643" s="26"/>
      <c r="O643" s="29">
        <f>IFERROR(('Q2 Setup'!$D$9-'Q2 Setup'!$E$9+SUMIFS($N$4:$N642,$C$4:$C642,'Q2 Setup'!$C$9)-SUMIFS($N$4:$N642,$C$4:$C642,'Q2 Setup'!$C$9,$B$4:$B642,"&lt;"&amp;$B643))/IFERROR(NETWORKDAYS($B643,'Q2 Setup'!$G$4),1),0)</f>
        <v>0</v>
      </c>
      <c r="P643" s="38" t="str">
        <f t="shared" si="299"/>
        <v/>
      </c>
    </row>
    <row r="644" spans="2:17" ht="18.75" customHeight="1" x14ac:dyDescent="0.2">
      <c r="B644" s="31">
        <v>46273</v>
      </c>
      <c r="C644" s="39" t="str">
        <f>'Q2 Setup'!$C$10</f>
        <v>Rep 4</v>
      </c>
      <c r="D644" s="33"/>
      <c r="E644" s="25"/>
      <c r="F644" s="40">
        <f t="shared" si="294"/>
        <v>0</v>
      </c>
      <c r="G644" s="40" t="str">
        <f t="shared" si="295"/>
        <v/>
      </c>
      <c r="H644" s="41" t="str">
        <f t="shared" si="296"/>
        <v/>
      </c>
      <c r="I644" s="36"/>
      <c r="J644" s="42">
        <f t="shared" si="297"/>
        <v>0</v>
      </c>
      <c r="K644" s="41" t="str">
        <f t="shared" si="298"/>
        <v/>
      </c>
      <c r="L644" s="25"/>
      <c r="M644" s="25"/>
      <c r="N644" s="26"/>
      <c r="O644" s="29">
        <f>IFERROR(('Q2 Setup'!$D$10-'Q2 Setup'!$E$10+SUMIFS($N$4:$N643,$C$4:$C643,'Q2 Setup'!$C$10)-SUMIFS($N$4:$N643,$C$4:$C643,'Q2 Setup'!$C$10,$B$4:$B643,"&lt;"&amp;$B644))/IFERROR(NETWORKDAYS($B644,'Q2 Setup'!$G$4),1),0)</f>
        <v>0</v>
      </c>
      <c r="P644" s="43" t="str">
        <f t="shared" si="299"/>
        <v/>
      </c>
    </row>
    <row r="645" spans="2:17" ht="18.75" customHeight="1" x14ac:dyDescent="0.2">
      <c r="B645" s="31">
        <v>46273</v>
      </c>
      <c r="C645" s="32" t="str">
        <f>'Q2 Setup'!$C$11</f>
        <v>Rep 5</v>
      </c>
      <c r="D645" s="33"/>
      <c r="E645" s="25"/>
      <c r="F645" s="34">
        <f t="shared" si="294"/>
        <v>0</v>
      </c>
      <c r="G645" s="34" t="str">
        <f t="shared" si="295"/>
        <v/>
      </c>
      <c r="H645" s="35" t="str">
        <f t="shared" si="296"/>
        <v/>
      </c>
      <c r="I645" s="36"/>
      <c r="J645" s="37">
        <f t="shared" si="297"/>
        <v>0</v>
      </c>
      <c r="K645" s="35" t="str">
        <f t="shared" si="298"/>
        <v/>
      </c>
      <c r="L645" s="25"/>
      <c r="M645" s="25"/>
      <c r="N645" s="26"/>
      <c r="O645" s="29">
        <f>IFERROR(('Q2 Setup'!$D$11-'Q2 Setup'!$E$11+SUMIFS($N$4:$N644,$C$4:$C644,'Q2 Setup'!$C$11)-SUMIFS($N$4:$N644,$C$4:$C644,'Q2 Setup'!$C$11,$B$4:$B644,"&lt;"&amp;$B645))/IFERROR(NETWORKDAYS($B645,'Q2 Setup'!$G$4),1),0)</f>
        <v>0</v>
      </c>
      <c r="P645" s="38" t="str">
        <f t="shared" si="299"/>
        <v/>
      </c>
    </row>
    <row r="646" spans="2:17" ht="18.75" customHeight="1" x14ac:dyDescent="0.2">
      <c r="B646" s="31">
        <v>46273</v>
      </c>
      <c r="C646" s="39" t="str">
        <f>'Q2 Setup'!$C$12</f>
        <v>Rep 6</v>
      </c>
      <c r="D646" s="33"/>
      <c r="E646" s="25"/>
      <c r="F646" s="40">
        <f t="shared" si="294"/>
        <v>0</v>
      </c>
      <c r="G646" s="40" t="str">
        <f t="shared" si="295"/>
        <v/>
      </c>
      <c r="H646" s="41" t="str">
        <f t="shared" si="296"/>
        <v/>
      </c>
      <c r="I646" s="36"/>
      <c r="J646" s="42">
        <f t="shared" si="297"/>
        <v>0</v>
      </c>
      <c r="K646" s="41" t="str">
        <f t="shared" si="298"/>
        <v/>
      </c>
      <c r="L646" s="25"/>
      <c r="M646" s="25"/>
      <c r="N646" s="26"/>
      <c r="O646" s="29">
        <f>IFERROR(('Q2 Setup'!$D$12-'Q2 Setup'!$E$12+SUMIFS($N$4:$N645,$C$4:$C645,'Q2 Setup'!$C$12)-SUMIFS($N$4:$N645,$C$4:$C645,'Q2 Setup'!$C$12,$B$4:$B645,"&lt;"&amp;$B646))/IFERROR(NETWORKDAYS($B646,'Q2 Setup'!$G$4),1),0)</f>
        <v>0</v>
      </c>
      <c r="P646" s="43" t="str">
        <f t="shared" si="299"/>
        <v/>
      </c>
    </row>
    <row r="647" spans="2:17" ht="18.75" customHeight="1" x14ac:dyDescent="0.2">
      <c r="B647" s="31">
        <v>46273</v>
      </c>
      <c r="C647" s="32" t="str">
        <f>'Q2 Setup'!$C$13</f>
        <v>Rep 7</v>
      </c>
      <c r="D647" s="33"/>
      <c r="E647" s="25"/>
      <c r="F647" s="34">
        <f t="shared" si="294"/>
        <v>0</v>
      </c>
      <c r="G647" s="34" t="str">
        <f t="shared" si="295"/>
        <v/>
      </c>
      <c r="H647" s="35" t="str">
        <f t="shared" si="296"/>
        <v/>
      </c>
      <c r="I647" s="36"/>
      <c r="J647" s="37">
        <f t="shared" si="297"/>
        <v>0</v>
      </c>
      <c r="K647" s="35" t="str">
        <f t="shared" si="298"/>
        <v/>
      </c>
      <c r="L647" s="25"/>
      <c r="M647" s="25"/>
      <c r="N647" s="26"/>
      <c r="O647" s="29">
        <f>IFERROR(('Q2 Setup'!$D$13-'Q2 Setup'!$E$13+SUMIFS($N$4:$N646,$C$4:$C646,'Q2 Setup'!$C$13)-SUMIFS($N$4:$N646,$C$4:$C646,'Q2 Setup'!$C$13,$B$4:$B646,"&lt;"&amp;$B647))/IFERROR(NETWORKDAYS($B647,'Q2 Setup'!$G$4),1),0)</f>
        <v>0</v>
      </c>
      <c r="P647" s="38" t="str">
        <f t="shared" si="299"/>
        <v/>
      </c>
    </row>
    <row r="648" spans="2:17" ht="18.75" customHeight="1" x14ac:dyDescent="0.2">
      <c r="B648" s="31">
        <v>46273</v>
      </c>
      <c r="C648" s="39" t="str">
        <f>'Q2 Setup'!$C$14</f>
        <v>Rep 8</v>
      </c>
      <c r="D648" s="33"/>
      <c r="E648" s="25"/>
      <c r="F648" s="40">
        <f t="shared" si="294"/>
        <v>0</v>
      </c>
      <c r="G648" s="40" t="str">
        <f t="shared" si="295"/>
        <v/>
      </c>
      <c r="H648" s="41" t="str">
        <f t="shared" si="296"/>
        <v/>
      </c>
      <c r="I648" s="36"/>
      <c r="J648" s="42">
        <f t="shared" si="297"/>
        <v>0</v>
      </c>
      <c r="K648" s="41" t="str">
        <f t="shared" si="298"/>
        <v/>
      </c>
      <c r="L648" s="25"/>
      <c r="M648" s="25"/>
      <c r="N648" s="26"/>
      <c r="O648" s="29">
        <f>IFERROR(('Q2 Setup'!$D$14-'Q2 Setup'!$E$14+SUMIFS($N$4:$N647,$C$4:$C647,'Q2 Setup'!$C$14)-SUMIFS($N$4:$N647,$C$4:$C647,'Q2 Setup'!$C$14,$B$4:$B647,"&lt;"&amp;$B648))/IFERROR(NETWORKDAYS($B648,'Q2 Setup'!$G$4),1),0)</f>
        <v>0</v>
      </c>
      <c r="P648" s="43" t="str">
        <f t="shared" si="299"/>
        <v/>
      </c>
    </row>
    <row r="649" spans="2:17" ht="18.75" customHeight="1" x14ac:dyDescent="0.2">
      <c r="B649" s="31">
        <v>46273</v>
      </c>
      <c r="C649" s="32" t="str">
        <f>'Q2 Setup'!$C$15</f>
        <v>Rep 9</v>
      </c>
      <c r="D649" s="33"/>
      <c r="E649" s="25"/>
      <c r="F649" s="34">
        <f t="shared" si="294"/>
        <v>0</v>
      </c>
      <c r="G649" s="34" t="str">
        <f t="shared" si="295"/>
        <v/>
      </c>
      <c r="H649" s="35" t="str">
        <f t="shared" si="296"/>
        <v/>
      </c>
      <c r="I649" s="36"/>
      <c r="J649" s="37">
        <f t="shared" si="297"/>
        <v>0</v>
      </c>
      <c r="K649" s="35" t="str">
        <f t="shared" si="298"/>
        <v/>
      </c>
      <c r="L649" s="25"/>
      <c r="M649" s="25"/>
      <c r="N649" s="26"/>
      <c r="O649" s="29">
        <f>IFERROR(('Q2 Setup'!$D$15-'Q2 Setup'!$E$15+SUMIFS($N$4:$N648,$C$4:$C648,'Q2 Setup'!$C$15)-SUMIFS($N$4:$N648,$C$4:$C648,'Q2 Setup'!$C$15,$B$4:$B648,"&lt;"&amp;$B649))/IFERROR(NETWORKDAYS($B649,'Q2 Setup'!$G$4),1),0)</f>
        <v>0</v>
      </c>
      <c r="P649" s="38" t="str">
        <f t="shared" si="299"/>
        <v/>
      </c>
    </row>
    <row r="650" spans="2:17" ht="18.75" customHeight="1" x14ac:dyDescent="0.2">
      <c r="B650" s="31">
        <v>46273</v>
      </c>
      <c r="C650" s="39" t="str">
        <f>'Q2 Setup'!$C$16</f>
        <v>Rep 10</v>
      </c>
      <c r="D650" s="33"/>
      <c r="E650" s="25"/>
      <c r="F650" s="40">
        <f t="shared" si="294"/>
        <v>0</v>
      </c>
      <c r="G650" s="40" t="str">
        <f t="shared" si="295"/>
        <v/>
      </c>
      <c r="H650" s="41" t="str">
        <f t="shared" si="296"/>
        <v/>
      </c>
      <c r="I650" s="36"/>
      <c r="J650" s="42">
        <f t="shared" si="297"/>
        <v>0</v>
      </c>
      <c r="K650" s="41" t="str">
        <f t="shared" si="298"/>
        <v/>
      </c>
      <c r="L650" s="25"/>
      <c r="M650" s="25"/>
      <c r="N650" s="26"/>
      <c r="O650" s="29">
        <f>IFERROR(('Q2 Setup'!$D$16-'Q2 Setup'!$E$16+SUMIFS($N$4:$N649,$C$4:$C649,'Q2 Setup'!$C$16)-SUMIFS($N$4:$N649,$C$4:$C649,'Q2 Setup'!$C$16,$B$4:$B649,"&lt;"&amp;$B650))/IFERROR(NETWORKDAYS($B650,'Q2 Setup'!$G$4),1),0)</f>
        <v>0</v>
      </c>
      <c r="P650" s="43" t="str">
        <f t="shared" si="299"/>
        <v/>
      </c>
    </row>
    <row r="651" spans="2:17" ht="18.75" customHeight="1" x14ac:dyDescent="0.2">
      <c r="B651" s="31">
        <v>46273</v>
      </c>
      <c r="C651" s="32">
        <f>'Q2 Setup'!$C$17</f>
        <v>0</v>
      </c>
      <c r="D651" s="33"/>
      <c r="E651" s="25"/>
      <c r="F651" s="34">
        <f t="shared" si="294"/>
        <v>0</v>
      </c>
      <c r="G651" s="34" t="str">
        <f t="shared" si="295"/>
        <v/>
      </c>
      <c r="H651" s="35" t="str">
        <f t="shared" si="296"/>
        <v/>
      </c>
      <c r="I651" s="36"/>
      <c r="J651" s="37">
        <f t="shared" si="297"/>
        <v>0</v>
      </c>
      <c r="K651" s="35" t="str">
        <f t="shared" si="298"/>
        <v/>
      </c>
      <c r="L651" s="25"/>
      <c r="M651" s="25"/>
      <c r="N651" s="26"/>
      <c r="O651" s="29">
        <f>IFERROR(('Q2 Setup'!$D$17-'Q2 Setup'!$E$17+SUMIFS($N$4:$N650,$C$4:$C650,'Q2 Setup'!$C$17)-SUMIFS($N$4:$N650,$C$4:$C650,'Q2 Setup'!$C$17,$B$4:$B650,"&lt;"&amp;$B651))/IFERROR(NETWORKDAYS($B651,'Q2 Setup'!$G$4),1),0)</f>
        <v>0</v>
      </c>
      <c r="P651" s="38" t="str">
        <f t="shared" si="299"/>
        <v/>
      </c>
    </row>
    <row r="652" spans="2:17" ht="18.75" customHeight="1" x14ac:dyDescent="0.2">
      <c r="B652" s="31">
        <v>46273</v>
      </c>
      <c r="C652" s="39">
        <f>'Q2 Setup'!$C$18</f>
        <v>0</v>
      </c>
      <c r="D652" s="33"/>
      <c r="E652" s="25"/>
      <c r="F652" s="40">
        <f t="shared" si="294"/>
        <v>0</v>
      </c>
      <c r="G652" s="40" t="str">
        <f t="shared" si="295"/>
        <v/>
      </c>
      <c r="H652" s="41" t="str">
        <f t="shared" si="296"/>
        <v/>
      </c>
      <c r="I652" s="36"/>
      <c r="J652" s="42">
        <f t="shared" si="297"/>
        <v>0</v>
      </c>
      <c r="K652" s="41" t="str">
        <f t="shared" si="298"/>
        <v/>
      </c>
      <c r="L652" s="25"/>
      <c r="M652" s="25"/>
      <c r="N652" s="26"/>
      <c r="O652" s="29">
        <f>IFERROR(('Q2 Setup'!$D$18-'Q2 Setup'!$E$18+SUMIFS($N$4:$N651,$C$4:$C651,'Q2 Setup'!$C$18)-SUMIFS($N$4:$N651,$C$4:$C651,'Q2 Setup'!$C$18,$B$4:$B651,"&lt;"&amp;$B652))/IFERROR(NETWORKDAYS($B652,'Q2 Setup'!$G$4),1),0)</f>
        <v>0</v>
      </c>
      <c r="P652" s="43" t="str">
        <f t="shared" si="299"/>
        <v/>
      </c>
    </row>
    <row r="653" spans="2:17" ht="4.5" customHeight="1" x14ac:dyDescent="0.2"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</row>
    <row r="654" spans="2:17" ht="18.75" customHeight="1" x14ac:dyDescent="0.2">
      <c r="B654" s="31">
        <v>46274</v>
      </c>
      <c r="C654" s="32" t="str">
        <f>'Q2 Setup'!$C$7</f>
        <v>Rep 1</v>
      </c>
      <c r="D654" s="33"/>
      <c r="E654" s="25"/>
      <c r="F654" s="34">
        <f t="shared" ref="F654:F665" si="300">IFERROR(D654*7.5,"")</f>
        <v>0</v>
      </c>
      <c r="G654" s="34" t="str">
        <f t="shared" ref="G654:G665" si="301">IFERROR(E654/D654,"")</f>
        <v/>
      </c>
      <c r="H654" s="35" t="str">
        <f t="shared" ref="H654:H665" si="302">IFERROR(E654/F654,"")</f>
        <v/>
      </c>
      <c r="I654" s="36"/>
      <c r="J654" s="37">
        <f t="shared" ref="J654:J665" si="303">IFERROR(D654*0.375/24,"")</f>
        <v>0</v>
      </c>
      <c r="K654" s="35" t="str">
        <f t="shared" ref="K654:K665" si="304">IFERROR(I654/J654,"")</f>
        <v/>
      </c>
      <c r="L654" s="25"/>
      <c r="M654" s="25"/>
      <c r="N654" s="26"/>
      <c r="O654" s="29">
        <f>IFERROR(('Q2 Setup'!$D$7-'Q2 Setup'!$E$7+SUMIFS($N$4:$N653,$C$4:$C653,'Q2 Setup'!$C$7)-SUMIFS($N$4:$N653,$C$4:$C653,'Q2 Setup'!$C$7,$B$4:$B653,"&lt;"&amp;$B654))/IFERROR(NETWORKDAYS($B654,'Q2 Setup'!$G$4),1),0)</f>
        <v>0</v>
      </c>
      <c r="P654" s="38" t="str">
        <f t="shared" ref="P654:P665" si="305">IFERROR(N654/O654,"")</f>
        <v/>
      </c>
    </row>
    <row r="655" spans="2:17" ht="18.75" customHeight="1" x14ac:dyDescent="0.2">
      <c r="B655" s="31">
        <v>46274</v>
      </c>
      <c r="C655" s="39" t="str">
        <f>'Q2 Setup'!$C$8</f>
        <v>Rep 2</v>
      </c>
      <c r="D655" s="33"/>
      <c r="E655" s="25"/>
      <c r="F655" s="40">
        <f t="shared" si="300"/>
        <v>0</v>
      </c>
      <c r="G655" s="40" t="str">
        <f t="shared" si="301"/>
        <v/>
      </c>
      <c r="H655" s="41" t="str">
        <f t="shared" si="302"/>
        <v/>
      </c>
      <c r="I655" s="36"/>
      <c r="J655" s="42">
        <f t="shared" si="303"/>
        <v>0</v>
      </c>
      <c r="K655" s="41" t="str">
        <f t="shared" si="304"/>
        <v/>
      </c>
      <c r="L655" s="25"/>
      <c r="M655" s="25"/>
      <c r="N655" s="26"/>
      <c r="O655" s="29">
        <f>IFERROR(('Q2 Setup'!$D$8-'Q2 Setup'!$E$8+SUMIFS($N$4:$N654,$C$4:$C654,'Q2 Setup'!$C$8)-SUMIFS($N$4:$N654,$C$4:$C654,'Q2 Setup'!$C$8,$B$4:$B654,"&lt;"&amp;$B655))/IFERROR(NETWORKDAYS($B655,'Q2 Setup'!$G$4),1),0)</f>
        <v>0</v>
      </c>
      <c r="P655" s="43" t="str">
        <f t="shared" si="305"/>
        <v/>
      </c>
    </row>
    <row r="656" spans="2:17" ht="18.75" customHeight="1" x14ac:dyDescent="0.2">
      <c r="B656" s="31">
        <v>46274</v>
      </c>
      <c r="C656" s="32" t="str">
        <f>'Q2 Setup'!$C$9</f>
        <v>Rep 3</v>
      </c>
      <c r="D656" s="33"/>
      <c r="E656" s="25"/>
      <c r="F656" s="34">
        <f t="shared" si="300"/>
        <v>0</v>
      </c>
      <c r="G656" s="34" t="str">
        <f t="shared" si="301"/>
        <v/>
      </c>
      <c r="H656" s="35" t="str">
        <f t="shared" si="302"/>
        <v/>
      </c>
      <c r="I656" s="36"/>
      <c r="J656" s="37">
        <f t="shared" si="303"/>
        <v>0</v>
      </c>
      <c r="K656" s="35" t="str">
        <f t="shared" si="304"/>
        <v/>
      </c>
      <c r="L656" s="25"/>
      <c r="M656" s="25"/>
      <c r="N656" s="26"/>
      <c r="O656" s="29">
        <f>IFERROR(('Q2 Setup'!$D$9-'Q2 Setup'!$E$9+SUMIFS($N$4:$N655,$C$4:$C655,'Q2 Setup'!$C$9)-SUMIFS($N$4:$N655,$C$4:$C655,'Q2 Setup'!$C$9,$B$4:$B655,"&lt;"&amp;$B656))/IFERROR(NETWORKDAYS($B656,'Q2 Setup'!$G$4),1),0)</f>
        <v>0</v>
      </c>
      <c r="P656" s="38" t="str">
        <f t="shared" si="305"/>
        <v/>
      </c>
    </row>
    <row r="657" spans="2:17" ht="18.75" customHeight="1" x14ac:dyDescent="0.2">
      <c r="B657" s="31">
        <v>46274</v>
      </c>
      <c r="C657" s="39" t="str">
        <f>'Q2 Setup'!$C$10</f>
        <v>Rep 4</v>
      </c>
      <c r="D657" s="33"/>
      <c r="E657" s="25"/>
      <c r="F657" s="40">
        <f t="shared" si="300"/>
        <v>0</v>
      </c>
      <c r="G657" s="40" t="str">
        <f t="shared" si="301"/>
        <v/>
      </c>
      <c r="H657" s="41" t="str">
        <f t="shared" si="302"/>
        <v/>
      </c>
      <c r="I657" s="36"/>
      <c r="J657" s="42">
        <f t="shared" si="303"/>
        <v>0</v>
      </c>
      <c r="K657" s="41" t="str">
        <f t="shared" si="304"/>
        <v/>
      </c>
      <c r="L657" s="25"/>
      <c r="M657" s="25"/>
      <c r="N657" s="26"/>
      <c r="O657" s="29">
        <f>IFERROR(('Q2 Setup'!$D$10-'Q2 Setup'!$E$10+SUMIFS($N$4:$N656,$C$4:$C656,'Q2 Setup'!$C$10)-SUMIFS($N$4:$N656,$C$4:$C656,'Q2 Setup'!$C$10,$B$4:$B656,"&lt;"&amp;$B657))/IFERROR(NETWORKDAYS($B657,'Q2 Setup'!$G$4),1),0)</f>
        <v>0</v>
      </c>
      <c r="P657" s="43" t="str">
        <f t="shared" si="305"/>
        <v/>
      </c>
    </row>
    <row r="658" spans="2:17" ht="18.75" customHeight="1" x14ac:dyDescent="0.2">
      <c r="B658" s="31">
        <v>46274</v>
      </c>
      <c r="C658" s="32" t="str">
        <f>'Q2 Setup'!$C$11</f>
        <v>Rep 5</v>
      </c>
      <c r="D658" s="33"/>
      <c r="E658" s="25"/>
      <c r="F658" s="34">
        <f t="shared" si="300"/>
        <v>0</v>
      </c>
      <c r="G658" s="34" t="str">
        <f t="shared" si="301"/>
        <v/>
      </c>
      <c r="H658" s="35" t="str">
        <f t="shared" si="302"/>
        <v/>
      </c>
      <c r="I658" s="36"/>
      <c r="J658" s="37">
        <f t="shared" si="303"/>
        <v>0</v>
      </c>
      <c r="K658" s="35" t="str">
        <f t="shared" si="304"/>
        <v/>
      </c>
      <c r="L658" s="25"/>
      <c r="M658" s="25"/>
      <c r="N658" s="26"/>
      <c r="O658" s="29">
        <f>IFERROR(('Q2 Setup'!$D$11-'Q2 Setup'!$E$11+SUMIFS($N$4:$N657,$C$4:$C657,'Q2 Setup'!$C$11)-SUMIFS($N$4:$N657,$C$4:$C657,'Q2 Setup'!$C$11,$B$4:$B657,"&lt;"&amp;$B658))/IFERROR(NETWORKDAYS($B658,'Q2 Setup'!$G$4),1),0)</f>
        <v>0</v>
      </c>
      <c r="P658" s="38" t="str">
        <f t="shared" si="305"/>
        <v/>
      </c>
    </row>
    <row r="659" spans="2:17" ht="18.75" customHeight="1" x14ac:dyDescent="0.2">
      <c r="B659" s="31">
        <v>46274</v>
      </c>
      <c r="C659" s="39" t="str">
        <f>'Q2 Setup'!$C$12</f>
        <v>Rep 6</v>
      </c>
      <c r="D659" s="33"/>
      <c r="E659" s="25"/>
      <c r="F659" s="40">
        <f t="shared" si="300"/>
        <v>0</v>
      </c>
      <c r="G659" s="40" t="str">
        <f t="shared" si="301"/>
        <v/>
      </c>
      <c r="H659" s="41" t="str">
        <f t="shared" si="302"/>
        <v/>
      </c>
      <c r="I659" s="36"/>
      <c r="J659" s="42">
        <f t="shared" si="303"/>
        <v>0</v>
      </c>
      <c r="K659" s="41" t="str">
        <f t="shared" si="304"/>
        <v/>
      </c>
      <c r="L659" s="25"/>
      <c r="M659" s="25"/>
      <c r="N659" s="26"/>
      <c r="O659" s="29">
        <f>IFERROR(('Q2 Setup'!$D$12-'Q2 Setup'!$E$12+SUMIFS($N$4:$N658,$C$4:$C658,'Q2 Setup'!$C$12)-SUMIFS($N$4:$N658,$C$4:$C658,'Q2 Setup'!$C$12,$B$4:$B658,"&lt;"&amp;$B659))/IFERROR(NETWORKDAYS($B659,'Q2 Setup'!$G$4),1),0)</f>
        <v>0</v>
      </c>
      <c r="P659" s="43" t="str">
        <f t="shared" si="305"/>
        <v/>
      </c>
    </row>
    <row r="660" spans="2:17" ht="18.75" customHeight="1" x14ac:dyDescent="0.2">
      <c r="B660" s="31">
        <v>46274</v>
      </c>
      <c r="C660" s="32" t="str">
        <f>'Q2 Setup'!$C$13</f>
        <v>Rep 7</v>
      </c>
      <c r="D660" s="33"/>
      <c r="E660" s="25"/>
      <c r="F660" s="34">
        <f t="shared" si="300"/>
        <v>0</v>
      </c>
      <c r="G660" s="34" t="str">
        <f t="shared" si="301"/>
        <v/>
      </c>
      <c r="H660" s="35" t="str">
        <f t="shared" si="302"/>
        <v/>
      </c>
      <c r="I660" s="36"/>
      <c r="J660" s="37">
        <f t="shared" si="303"/>
        <v>0</v>
      </c>
      <c r="K660" s="35" t="str">
        <f t="shared" si="304"/>
        <v/>
      </c>
      <c r="L660" s="25"/>
      <c r="M660" s="25"/>
      <c r="N660" s="26"/>
      <c r="O660" s="29">
        <f>IFERROR(('Q2 Setup'!$D$13-'Q2 Setup'!$E$13+SUMIFS($N$4:$N659,$C$4:$C659,'Q2 Setup'!$C$13)-SUMIFS($N$4:$N659,$C$4:$C659,'Q2 Setup'!$C$13,$B$4:$B659,"&lt;"&amp;$B660))/IFERROR(NETWORKDAYS($B660,'Q2 Setup'!$G$4),1),0)</f>
        <v>0</v>
      </c>
      <c r="P660" s="38" t="str">
        <f t="shared" si="305"/>
        <v/>
      </c>
    </row>
    <row r="661" spans="2:17" ht="18.75" customHeight="1" x14ac:dyDescent="0.2">
      <c r="B661" s="31">
        <v>46274</v>
      </c>
      <c r="C661" s="39" t="str">
        <f>'Q2 Setup'!$C$14</f>
        <v>Rep 8</v>
      </c>
      <c r="D661" s="33"/>
      <c r="E661" s="25"/>
      <c r="F661" s="40">
        <f t="shared" si="300"/>
        <v>0</v>
      </c>
      <c r="G661" s="40" t="str">
        <f t="shared" si="301"/>
        <v/>
      </c>
      <c r="H661" s="41" t="str">
        <f t="shared" si="302"/>
        <v/>
      </c>
      <c r="I661" s="36"/>
      <c r="J661" s="42">
        <f t="shared" si="303"/>
        <v>0</v>
      </c>
      <c r="K661" s="41" t="str">
        <f t="shared" si="304"/>
        <v/>
      </c>
      <c r="L661" s="25"/>
      <c r="M661" s="25"/>
      <c r="N661" s="26"/>
      <c r="O661" s="29">
        <f>IFERROR(('Q2 Setup'!$D$14-'Q2 Setup'!$E$14+SUMIFS($N$4:$N660,$C$4:$C660,'Q2 Setup'!$C$14)-SUMIFS($N$4:$N660,$C$4:$C660,'Q2 Setup'!$C$14,$B$4:$B660,"&lt;"&amp;$B661))/IFERROR(NETWORKDAYS($B661,'Q2 Setup'!$G$4),1),0)</f>
        <v>0</v>
      </c>
      <c r="P661" s="43" t="str">
        <f t="shared" si="305"/>
        <v/>
      </c>
    </row>
    <row r="662" spans="2:17" ht="18.75" customHeight="1" x14ac:dyDescent="0.2">
      <c r="B662" s="31">
        <v>46274</v>
      </c>
      <c r="C662" s="32" t="str">
        <f>'Q2 Setup'!$C$15</f>
        <v>Rep 9</v>
      </c>
      <c r="D662" s="33"/>
      <c r="E662" s="25"/>
      <c r="F662" s="34">
        <f t="shared" si="300"/>
        <v>0</v>
      </c>
      <c r="G662" s="34" t="str">
        <f t="shared" si="301"/>
        <v/>
      </c>
      <c r="H662" s="35" t="str">
        <f t="shared" si="302"/>
        <v/>
      </c>
      <c r="I662" s="36"/>
      <c r="J662" s="37">
        <f t="shared" si="303"/>
        <v>0</v>
      </c>
      <c r="K662" s="35" t="str">
        <f t="shared" si="304"/>
        <v/>
      </c>
      <c r="L662" s="25"/>
      <c r="M662" s="25"/>
      <c r="N662" s="26"/>
      <c r="O662" s="29">
        <f>IFERROR(('Q2 Setup'!$D$15-'Q2 Setup'!$E$15+SUMIFS($N$4:$N661,$C$4:$C661,'Q2 Setup'!$C$15)-SUMIFS($N$4:$N661,$C$4:$C661,'Q2 Setup'!$C$15,$B$4:$B661,"&lt;"&amp;$B662))/IFERROR(NETWORKDAYS($B662,'Q2 Setup'!$G$4),1),0)</f>
        <v>0</v>
      </c>
      <c r="P662" s="38" t="str">
        <f t="shared" si="305"/>
        <v/>
      </c>
    </row>
    <row r="663" spans="2:17" ht="18.75" customHeight="1" x14ac:dyDescent="0.2">
      <c r="B663" s="31">
        <v>46274</v>
      </c>
      <c r="C663" s="39" t="str">
        <f>'Q2 Setup'!$C$16</f>
        <v>Rep 10</v>
      </c>
      <c r="D663" s="33"/>
      <c r="E663" s="25"/>
      <c r="F663" s="40">
        <f t="shared" si="300"/>
        <v>0</v>
      </c>
      <c r="G663" s="40" t="str">
        <f t="shared" si="301"/>
        <v/>
      </c>
      <c r="H663" s="41" t="str">
        <f t="shared" si="302"/>
        <v/>
      </c>
      <c r="I663" s="36"/>
      <c r="J663" s="42">
        <f t="shared" si="303"/>
        <v>0</v>
      </c>
      <c r="K663" s="41" t="str">
        <f t="shared" si="304"/>
        <v/>
      </c>
      <c r="L663" s="25"/>
      <c r="M663" s="25"/>
      <c r="N663" s="26"/>
      <c r="O663" s="29">
        <f>IFERROR(('Q2 Setup'!$D$16-'Q2 Setup'!$E$16+SUMIFS($N$4:$N662,$C$4:$C662,'Q2 Setup'!$C$16)-SUMIFS($N$4:$N662,$C$4:$C662,'Q2 Setup'!$C$16,$B$4:$B662,"&lt;"&amp;$B663))/IFERROR(NETWORKDAYS($B663,'Q2 Setup'!$G$4),1),0)</f>
        <v>0</v>
      </c>
      <c r="P663" s="43" t="str">
        <f t="shared" si="305"/>
        <v/>
      </c>
    </row>
    <row r="664" spans="2:17" ht="18.75" customHeight="1" x14ac:dyDescent="0.2">
      <c r="B664" s="31">
        <v>46274</v>
      </c>
      <c r="C664" s="32">
        <f>'Q2 Setup'!$C$17</f>
        <v>0</v>
      </c>
      <c r="D664" s="33"/>
      <c r="E664" s="25"/>
      <c r="F664" s="34">
        <f t="shared" si="300"/>
        <v>0</v>
      </c>
      <c r="G664" s="34" t="str">
        <f t="shared" si="301"/>
        <v/>
      </c>
      <c r="H664" s="35" t="str">
        <f t="shared" si="302"/>
        <v/>
      </c>
      <c r="I664" s="36"/>
      <c r="J664" s="37">
        <f t="shared" si="303"/>
        <v>0</v>
      </c>
      <c r="K664" s="35" t="str">
        <f t="shared" si="304"/>
        <v/>
      </c>
      <c r="L664" s="25"/>
      <c r="M664" s="25"/>
      <c r="N664" s="26"/>
      <c r="O664" s="29">
        <f>IFERROR(('Q2 Setup'!$D$17-'Q2 Setup'!$E$17+SUMIFS($N$4:$N663,$C$4:$C663,'Q2 Setup'!$C$17)-SUMIFS($N$4:$N663,$C$4:$C663,'Q2 Setup'!$C$17,$B$4:$B663,"&lt;"&amp;$B664))/IFERROR(NETWORKDAYS($B664,'Q2 Setup'!$G$4),1),0)</f>
        <v>0</v>
      </c>
      <c r="P664" s="38" t="str">
        <f t="shared" si="305"/>
        <v/>
      </c>
    </row>
    <row r="665" spans="2:17" ht="18.75" customHeight="1" x14ac:dyDescent="0.2">
      <c r="B665" s="31">
        <v>46274</v>
      </c>
      <c r="C665" s="39">
        <f>'Q2 Setup'!$C$18</f>
        <v>0</v>
      </c>
      <c r="D665" s="33"/>
      <c r="E665" s="25"/>
      <c r="F665" s="40">
        <f t="shared" si="300"/>
        <v>0</v>
      </c>
      <c r="G665" s="40" t="str">
        <f t="shared" si="301"/>
        <v/>
      </c>
      <c r="H665" s="41" t="str">
        <f t="shared" si="302"/>
        <v/>
      </c>
      <c r="I665" s="36"/>
      <c r="J665" s="42">
        <f t="shared" si="303"/>
        <v>0</v>
      </c>
      <c r="K665" s="41" t="str">
        <f t="shared" si="304"/>
        <v/>
      </c>
      <c r="L665" s="25"/>
      <c r="M665" s="25"/>
      <c r="N665" s="26"/>
      <c r="O665" s="29">
        <f>IFERROR(('Q2 Setup'!$D$18-'Q2 Setup'!$E$18+SUMIFS($N$4:$N664,$C$4:$C664,'Q2 Setup'!$C$18)-SUMIFS($N$4:$N664,$C$4:$C664,'Q2 Setup'!$C$18,$B$4:$B664,"&lt;"&amp;$B665))/IFERROR(NETWORKDAYS($B665,'Q2 Setup'!$G$4),1),0)</f>
        <v>0</v>
      </c>
      <c r="P665" s="43" t="str">
        <f t="shared" si="305"/>
        <v/>
      </c>
    </row>
    <row r="666" spans="2:17" ht="4.5" customHeight="1" x14ac:dyDescent="0.2"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</row>
    <row r="667" spans="2:17" ht="18.75" customHeight="1" x14ac:dyDescent="0.2">
      <c r="B667" s="31">
        <v>46275</v>
      </c>
      <c r="C667" s="32" t="str">
        <f>'Q2 Setup'!$C$7</f>
        <v>Rep 1</v>
      </c>
      <c r="D667" s="33"/>
      <c r="E667" s="25"/>
      <c r="F667" s="34">
        <f t="shared" ref="F667:F678" si="306">IFERROR(D667*7.5,"")</f>
        <v>0</v>
      </c>
      <c r="G667" s="34" t="str">
        <f t="shared" ref="G667:G678" si="307">IFERROR(E667/D667,"")</f>
        <v/>
      </c>
      <c r="H667" s="35" t="str">
        <f t="shared" ref="H667:H678" si="308">IFERROR(E667/F667,"")</f>
        <v/>
      </c>
      <c r="I667" s="36"/>
      <c r="J667" s="37">
        <f t="shared" ref="J667:J678" si="309">IFERROR(D667*0.375/24,"")</f>
        <v>0</v>
      </c>
      <c r="K667" s="35" t="str">
        <f t="shared" ref="K667:K678" si="310">IFERROR(I667/J667,"")</f>
        <v/>
      </c>
      <c r="L667" s="25"/>
      <c r="M667" s="25"/>
      <c r="N667" s="26"/>
      <c r="O667" s="29">
        <f>IFERROR(('Q2 Setup'!$D$7-'Q2 Setup'!$E$7+SUMIFS($N$4:$N666,$C$4:$C666,'Q2 Setup'!$C$7)-SUMIFS($N$4:$N666,$C$4:$C666,'Q2 Setup'!$C$7,$B$4:$B666,"&lt;"&amp;$B667))/IFERROR(NETWORKDAYS($B667,'Q2 Setup'!$G$4),1),0)</f>
        <v>0</v>
      </c>
      <c r="P667" s="38" t="str">
        <f t="shared" ref="P667:P678" si="311">IFERROR(N667/O667,"")</f>
        <v/>
      </c>
    </row>
    <row r="668" spans="2:17" ht="18.75" customHeight="1" x14ac:dyDescent="0.2">
      <c r="B668" s="31">
        <v>46275</v>
      </c>
      <c r="C668" s="39" t="str">
        <f>'Q2 Setup'!$C$8</f>
        <v>Rep 2</v>
      </c>
      <c r="D668" s="33"/>
      <c r="E668" s="25"/>
      <c r="F668" s="40">
        <f t="shared" si="306"/>
        <v>0</v>
      </c>
      <c r="G668" s="40" t="str">
        <f t="shared" si="307"/>
        <v/>
      </c>
      <c r="H668" s="41" t="str">
        <f t="shared" si="308"/>
        <v/>
      </c>
      <c r="I668" s="36"/>
      <c r="J668" s="42">
        <f t="shared" si="309"/>
        <v>0</v>
      </c>
      <c r="K668" s="41" t="str">
        <f t="shared" si="310"/>
        <v/>
      </c>
      <c r="L668" s="25"/>
      <c r="M668" s="25"/>
      <c r="N668" s="26"/>
      <c r="O668" s="29">
        <f>IFERROR(('Q2 Setup'!$D$8-'Q2 Setup'!$E$8+SUMIFS($N$4:$N667,$C$4:$C667,'Q2 Setup'!$C$8)-SUMIFS($N$4:$N667,$C$4:$C667,'Q2 Setup'!$C$8,$B$4:$B667,"&lt;"&amp;$B668))/IFERROR(NETWORKDAYS($B668,'Q2 Setup'!$G$4),1),0)</f>
        <v>0</v>
      </c>
      <c r="P668" s="43" t="str">
        <f t="shared" si="311"/>
        <v/>
      </c>
    </row>
    <row r="669" spans="2:17" ht="18.75" customHeight="1" x14ac:dyDescent="0.2">
      <c r="B669" s="31">
        <v>46275</v>
      </c>
      <c r="C669" s="32" t="str">
        <f>'Q2 Setup'!$C$9</f>
        <v>Rep 3</v>
      </c>
      <c r="D669" s="33"/>
      <c r="E669" s="25"/>
      <c r="F669" s="34">
        <f t="shared" si="306"/>
        <v>0</v>
      </c>
      <c r="G669" s="34" t="str">
        <f t="shared" si="307"/>
        <v/>
      </c>
      <c r="H669" s="35" t="str">
        <f t="shared" si="308"/>
        <v/>
      </c>
      <c r="I669" s="36"/>
      <c r="J669" s="37">
        <f t="shared" si="309"/>
        <v>0</v>
      </c>
      <c r="K669" s="35" t="str">
        <f t="shared" si="310"/>
        <v/>
      </c>
      <c r="L669" s="25"/>
      <c r="M669" s="25"/>
      <c r="N669" s="26"/>
      <c r="O669" s="29">
        <f>IFERROR(('Q2 Setup'!$D$9-'Q2 Setup'!$E$9+SUMIFS($N$4:$N668,$C$4:$C668,'Q2 Setup'!$C$9)-SUMIFS($N$4:$N668,$C$4:$C668,'Q2 Setup'!$C$9,$B$4:$B668,"&lt;"&amp;$B669))/IFERROR(NETWORKDAYS($B669,'Q2 Setup'!$G$4),1),0)</f>
        <v>0</v>
      </c>
      <c r="P669" s="38" t="str">
        <f t="shared" si="311"/>
        <v/>
      </c>
    </row>
    <row r="670" spans="2:17" ht="18.75" customHeight="1" x14ac:dyDescent="0.2">
      <c r="B670" s="31">
        <v>46275</v>
      </c>
      <c r="C670" s="39" t="str">
        <f>'Q2 Setup'!$C$10</f>
        <v>Rep 4</v>
      </c>
      <c r="D670" s="33"/>
      <c r="E670" s="25"/>
      <c r="F670" s="40">
        <f t="shared" si="306"/>
        <v>0</v>
      </c>
      <c r="G670" s="40" t="str">
        <f t="shared" si="307"/>
        <v/>
      </c>
      <c r="H670" s="41" t="str">
        <f t="shared" si="308"/>
        <v/>
      </c>
      <c r="I670" s="36"/>
      <c r="J670" s="42">
        <f t="shared" si="309"/>
        <v>0</v>
      </c>
      <c r="K670" s="41" t="str">
        <f t="shared" si="310"/>
        <v/>
      </c>
      <c r="L670" s="25"/>
      <c r="M670" s="25"/>
      <c r="N670" s="26"/>
      <c r="O670" s="29">
        <f>IFERROR(('Q2 Setup'!$D$10-'Q2 Setup'!$E$10+SUMIFS($N$4:$N669,$C$4:$C669,'Q2 Setup'!$C$10)-SUMIFS($N$4:$N669,$C$4:$C669,'Q2 Setup'!$C$10,$B$4:$B669,"&lt;"&amp;$B670))/IFERROR(NETWORKDAYS($B670,'Q2 Setup'!$G$4),1),0)</f>
        <v>0</v>
      </c>
      <c r="P670" s="43" t="str">
        <f t="shared" si="311"/>
        <v/>
      </c>
    </row>
    <row r="671" spans="2:17" ht="18.75" customHeight="1" x14ac:dyDescent="0.2">
      <c r="B671" s="31">
        <v>46275</v>
      </c>
      <c r="C671" s="32" t="str">
        <f>'Q2 Setup'!$C$11</f>
        <v>Rep 5</v>
      </c>
      <c r="D671" s="33"/>
      <c r="E671" s="25"/>
      <c r="F671" s="34">
        <f t="shared" si="306"/>
        <v>0</v>
      </c>
      <c r="G671" s="34" t="str">
        <f t="shared" si="307"/>
        <v/>
      </c>
      <c r="H671" s="35" t="str">
        <f t="shared" si="308"/>
        <v/>
      </c>
      <c r="I671" s="36"/>
      <c r="J671" s="37">
        <f t="shared" si="309"/>
        <v>0</v>
      </c>
      <c r="K671" s="35" t="str">
        <f t="shared" si="310"/>
        <v/>
      </c>
      <c r="L671" s="25"/>
      <c r="M671" s="25"/>
      <c r="N671" s="26"/>
      <c r="O671" s="29">
        <f>IFERROR(('Q2 Setup'!$D$11-'Q2 Setup'!$E$11+SUMIFS($N$4:$N670,$C$4:$C670,'Q2 Setup'!$C$11)-SUMIFS($N$4:$N670,$C$4:$C670,'Q2 Setup'!$C$11,$B$4:$B670,"&lt;"&amp;$B671))/IFERROR(NETWORKDAYS($B671,'Q2 Setup'!$G$4),1),0)</f>
        <v>0</v>
      </c>
      <c r="P671" s="38" t="str">
        <f t="shared" si="311"/>
        <v/>
      </c>
    </row>
    <row r="672" spans="2:17" ht="18.75" customHeight="1" x14ac:dyDescent="0.2">
      <c r="B672" s="31">
        <v>46275</v>
      </c>
      <c r="C672" s="39" t="str">
        <f>'Q2 Setup'!$C$12</f>
        <v>Rep 6</v>
      </c>
      <c r="D672" s="33"/>
      <c r="E672" s="25"/>
      <c r="F672" s="40">
        <f t="shared" si="306"/>
        <v>0</v>
      </c>
      <c r="G672" s="40" t="str">
        <f t="shared" si="307"/>
        <v/>
      </c>
      <c r="H672" s="41" t="str">
        <f t="shared" si="308"/>
        <v/>
      </c>
      <c r="I672" s="36"/>
      <c r="J672" s="42">
        <f t="shared" si="309"/>
        <v>0</v>
      </c>
      <c r="K672" s="41" t="str">
        <f t="shared" si="310"/>
        <v/>
      </c>
      <c r="L672" s="25"/>
      <c r="M672" s="25"/>
      <c r="N672" s="26"/>
      <c r="O672" s="29">
        <f>IFERROR(('Q2 Setup'!$D$12-'Q2 Setup'!$E$12+SUMIFS($N$4:$N671,$C$4:$C671,'Q2 Setup'!$C$12)-SUMIFS($N$4:$N671,$C$4:$C671,'Q2 Setup'!$C$12,$B$4:$B671,"&lt;"&amp;$B672))/IFERROR(NETWORKDAYS($B672,'Q2 Setup'!$G$4),1),0)</f>
        <v>0</v>
      </c>
      <c r="P672" s="43" t="str">
        <f t="shared" si="311"/>
        <v/>
      </c>
    </row>
    <row r="673" spans="2:17" ht="18.75" customHeight="1" x14ac:dyDescent="0.2">
      <c r="B673" s="31">
        <v>46275</v>
      </c>
      <c r="C673" s="32" t="str">
        <f>'Q2 Setup'!$C$13</f>
        <v>Rep 7</v>
      </c>
      <c r="D673" s="33"/>
      <c r="E673" s="25"/>
      <c r="F673" s="34">
        <f t="shared" si="306"/>
        <v>0</v>
      </c>
      <c r="G673" s="34" t="str">
        <f t="shared" si="307"/>
        <v/>
      </c>
      <c r="H673" s="35" t="str">
        <f t="shared" si="308"/>
        <v/>
      </c>
      <c r="I673" s="36"/>
      <c r="J673" s="37">
        <f t="shared" si="309"/>
        <v>0</v>
      </c>
      <c r="K673" s="35" t="str">
        <f t="shared" si="310"/>
        <v/>
      </c>
      <c r="L673" s="25"/>
      <c r="M673" s="25"/>
      <c r="N673" s="26"/>
      <c r="O673" s="29">
        <f>IFERROR(('Q2 Setup'!$D$13-'Q2 Setup'!$E$13+SUMIFS($N$4:$N672,$C$4:$C672,'Q2 Setup'!$C$13)-SUMIFS($N$4:$N672,$C$4:$C672,'Q2 Setup'!$C$13,$B$4:$B672,"&lt;"&amp;$B673))/IFERROR(NETWORKDAYS($B673,'Q2 Setup'!$G$4),1),0)</f>
        <v>0</v>
      </c>
      <c r="P673" s="38" t="str">
        <f t="shared" si="311"/>
        <v/>
      </c>
    </row>
    <row r="674" spans="2:17" ht="18.75" customHeight="1" x14ac:dyDescent="0.2">
      <c r="B674" s="31">
        <v>46275</v>
      </c>
      <c r="C674" s="39" t="str">
        <f>'Q2 Setup'!$C$14</f>
        <v>Rep 8</v>
      </c>
      <c r="D674" s="33"/>
      <c r="E674" s="25"/>
      <c r="F674" s="40">
        <f t="shared" si="306"/>
        <v>0</v>
      </c>
      <c r="G674" s="40" t="str">
        <f t="shared" si="307"/>
        <v/>
      </c>
      <c r="H674" s="41" t="str">
        <f t="shared" si="308"/>
        <v/>
      </c>
      <c r="I674" s="36"/>
      <c r="J674" s="42">
        <f t="shared" si="309"/>
        <v>0</v>
      </c>
      <c r="K674" s="41" t="str">
        <f t="shared" si="310"/>
        <v/>
      </c>
      <c r="L674" s="25"/>
      <c r="M674" s="25"/>
      <c r="N674" s="26"/>
      <c r="O674" s="29">
        <f>IFERROR(('Q2 Setup'!$D$14-'Q2 Setup'!$E$14+SUMIFS($N$4:$N673,$C$4:$C673,'Q2 Setup'!$C$14)-SUMIFS($N$4:$N673,$C$4:$C673,'Q2 Setup'!$C$14,$B$4:$B673,"&lt;"&amp;$B674))/IFERROR(NETWORKDAYS($B674,'Q2 Setup'!$G$4),1),0)</f>
        <v>0</v>
      </c>
      <c r="P674" s="43" t="str">
        <f t="shared" si="311"/>
        <v/>
      </c>
    </row>
    <row r="675" spans="2:17" ht="18.75" customHeight="1" x14ac:dyDescent="0.2">
      <c r="B675" s="31">
        <v>46275</v>
      </c>
      <c r="C675" s="32" t="str">
        <f>'Q2 Setup'!$C$15</f>
        <v>Rep 9</v>
      </c>
      <c r="D675" s="33"/>
      <c r="E675" s="25"/>
      <c r="F675" s="34">
        <f t="shared" si="306"/>
        <v>0</v>
      </c>
      <c r="G675" s="34" t="str">
        <f t="shared" si="307"/>
        <v/>
      </c>
      <c r="H675" s="35" t="str">
        <f t="shared" si="308"/>
        <v/>
      </c>
      <c r="I675" s="36"/>
      <c r="J675" s="37">
        <f t="shared" si="309"/>
        <v>0</v>
      </c>
      <c r="K675" s="35" t="str">
        <f t="shared" si="310"/>
        <v/>
      </c>
      <c r="L675" s="25"/>
      <c r="M675" s="25"/>
      <c r="N675" s="26"/>
      <c r="O675" s="29">
        <f>IFERROR(('Q2 Setup'!$D$15-'Q2 Setup'!$E$15+SUMIFS($N$4:$N674,$C$4:$C674,'Q2 Setup'!$C$15)-SUMIFS($N$4:$N674,$C$4:$C674,'Q2 Setup'!$C$15,$B$4:$B674,"&lt;"&amp;$B675))/IFERROR(NETWORKDAYS($B675,'Q2 Setup'!$G$4),1),0)</f>
        <v>0</v>
      </c>
      <c r="P675" s="38" t="str">
        <f t="shared" si="311"/>
        <v/>
      </c>
    </row>
    <row r="676" spans="2:17" ht="18.75" customHeight="1" x14ac:dyDescent="0.2">
      <c r="B676" s="31">
        <v>46275</v>
      </c>
      <c r="C676" s="39" t="str">
        <f>'Q2 Setup'!$C$16</f>
        <v>Rep 10</v>
      </c>
      <c r="D676" s="33"/>
      <c r="E676" s="25"/>
      <c r="F676" s="40">
        <f t="shared" si="306"/>
        <v>0</v>
      </c>
      <c r="G676" s="40" t="str">
        <f t="shared" si="307"/>
        <v/>
      </c>
      <c r="H676" s="41" t="str">
        <f t="shared" si="308"/>
        <v/>
      </c>
      <c r="I676" s="36"/>
      <c r="J676" s="42">
        <f t="shared" si="309"/>
        <v>0</v>
      </c>
      <c r="K676" s="41" t="str">
        <f t="shared" si="310"/>
        <v/>
      </c>
      <c r="L676" s="25"/>
      <c r="M676" s="25"/>
      <c r="N676" s="26"/>
      <c r="O676" s="29">
        <f>IFERROR(('Q2 Setup'!$D$16-'Q2 Setup'!$E$16+SUMIFS($N$4:$N675,$C$4:$C675,'Q2 Setup'!$C$16)-SUMIFS($N$4:$N675,$C$4:$C675,'Q2 Setup'!$C$16,$B$4:$B675,"&lt;"&amp;$B676))/IFERROR(NETWORKDAYS($B676,'Q2 Setup'!$G$4),1),0)</f>
        <v>0</v>
      </c>
      <c r="P676" s="43" t="str">
        <f t="shared" si="311"/>
        <v/>
      </c>
    </row>
    <row r="677" spans="2:17" ht="18.75" customHeight="1" x14ac:dyDescent="0.2">
      <c r="B677" s="31">
        <v>46275</v>
      </c>
      <c r="C677" s="32">
        <f>'Q2 Setup'!$C$17</f>
        <v>0</v>
      </c>
      <c r="D677" s="33"/>
      <c r="E677" s="25"/>
      <c r="F677" s="34">
        <f t="shared" si="306"/>
        <v>0</v>
      </c>
      <c r="G677" s="34" t="str">
        <f t="shared" si="307"/>
        <v/>
      </c>
      <c r="H677" s="35" t="str">
        <f t="shared" si="308"/>
        <v/>
      </c>
      <c r="I677" s="36"/>
      <c r="J677" s="37">
        <f t="shared" si="309"/>
        <v>0</v>
      </c>
      <c r="K677" s="35" t="str">
        <f t="shared" si="310"/>
        <v/>
      </c>
      <c r="L677" s="25"/>
      <c r="M677" s="25"/>
      <c r="N677" s="26"/>
      <c r="O677" s="29">
        <f>IFERROR(('Q2 Setup'!$D$17-'Q2 Setup'!$E$17+SUMIFS($N$4:$N676,$C$4:$C676,'Q2 Setup'!$C$17)-SUMIFS($N$4:$N676,$C$4:$C676,'Q2 Setup'!$C$17,$B$4:$B676,"&lt;"&amp;$B677))/IFERROR(NETWORKDAYS($B677,'Q2 Setup'!$G$4),1),0)</f>
        <v>0</v>
      </c>
      <c r="P677" s="38" t="str">
        <f t="shared" si="311"/>
        <v/>
      </c>
    </row>
    <row r="678" spans="2:17" ht="18.75" customHeight="1" x14ac:dyDescent="0.2">
      <c r="B678" s="31">
        <v>46275</v>
      </c>
      <c r="C678" s="39">
        <f>'Q2 Setup'!$C$18</f>
        <v>0</v>
      </c>
      <c r="D678" s="33"/>
      <c r="E678" s="25"/>
      <c r="F678" s="40">
        <f t="shared" si="306"/>
        <v>0</v>
      </c>
      <c r="G678" s="40" t="str">
        <f t="shared" si="307"/>
        <v/>
      </c>
      <c r="H678" s="41" t="str">
        <f t="shared" si="308"/>
        <v/>
      </c>
      <c r="I678" s="36"/>
      <c r="J678" s="42">
        <f t="shared" si="309"/>
        <v>0</v>
      </c>
      <c r="K678" s="41" t="str">
        <f t="shared" si="310"/>
        <v/>
      </c>
      <c r="L678" s="25"/>
      <c r="M678" s="25"/>
      <c r="N678" s="26"/>
      <c r="O678" s="29">
        <f>IFERROR(('Q2 Setup'!$D$18-'Q2 Setup'!$E$18+SUMIFS($N$4:$N677,$C$4:$C677,'Q2 Setup'!$C$18)-SUMIFS($N$4:$N677,$C$4:$C677,'Q2 Setup'!$C$18,$B$4:$B677,"&lt;"&amp;$B678))/IFERROR(NETWORKDAYS($B678,'Q2 Setup'!$G$4),1),0)</f>
        <v>0</v>
      </c>
      <c r="P678" s="43" t="str">
        <f t="shared" si="311"/>
        <v/>
      </c>
    </row>
    <row r="679" spans="2:17" ht="4.5" customHeight="1" x14ac:dyDescent="0.2"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</row>
    <row r="680" spans="2:17" ht="18.75" customHeight="1" x14ac:dyDescent="0.2">
      <c r="B680" s="31">
        <v>46276</v>
      </c>
      <c r="C680" s="32" t="str">
        <f>'Q2 Setup'!$C$7</f>
        <v>Rep 1</v>
      </c>
      <c r="D680" s="33"/>
      <c r="E680" s="25"/>
      <c r="F680" s="34">
        <f t="shared" ref="F680:F691" si="312">IFERROR(D680*7.5,"")</f>
        <v>0</v>
      </c>
      <c r="G680" s="34" t="str">
        <f t="shared" ref="G680:G691" si="313">IFERROR(E680/D680,"")</f>
        <v/>
      </c>
      <c r="H680" s="35" t="str">
        <f t="shared" ref="H680:H691" si="314">IFERROR(E680/F680,"")</f>
        <v/>
      </c>
      <c r="I680" s="36"/>
      <c r="J680" s="37">
        <f t="shared" ref="J680:J691" si="315">IFERROR(D680*0.375/24,"")</f>
        <v>0</v>
      </c>
      <c r="K680" s="35" t="str">
        <f t="shared" ref="K680:K691" si="316">IFERROR(I680/J680,"")</f>
        <v/>
      </c>
      <c r="L680" s="25"/>
      <c r="M680" s="25"/>
      <c r="N680" s="26"/>
      <c r="O680" s="29">
        <f>IFERROR(('Q2 Setup'!$D$7-'Q2 Setup'!$E$7+SUMIFS($N$4:$N679,$C$4:$C679,'Q2 Setup'!$C$7)-SUMIFS($N$4:$N679,$C$4:$C679,'Q2 Setup'!$C$7,$B$4:$B679,"&lt;"&amp;$B680))/IFERROR(NETWORKDAYS($B680,'Q2 Setup'!$G$4),1),0)</f>
        <v>0</v>
      </c>
      <c r="P680" s="38" t="str">
        <f t="shared" ref="P680:P691" si="317">IFERROR(N680/O680,"")</f>
        <v/>
      </c>
    </row>
    <row r="681" spans="2:17" ht="18.75" customHeight="1" x14ac:dyDescent="0.2">
      <c r="B681" s="31">
        <v>46276</v>
      </c>
      <c r="C681" s="39" t="str">
        <f>'Q2 Setup'!$C$8</f>
        <v>Rep 2</v>
      </c>
      <c r="D681" s="33"/>
      <c r="E681" s="25"/>
      <c r="F681" s="40">
        <f t="shared" si="312"/>
        <v>0</v>
      </c>
      <c r="G681" s="40" t="str">
        <f t="shared" si="313"/>
        <v/>
      </c>
      <c r="H681" s="41" t="str">
        <f t="shared" si="314"/>
        <v/>
      </c>
      <c r="I681" s="36"/>
      <c r="J681" s="42">
        <f t="shared" si="315"/>
        <v>0</v>
      </c>
      <c r="K681" s="41" t="str">
        <f t="shared" si="316"/>
        <v/>
      </c>
      <c r="L681" s="25"/>
      <c r="M681" s="25"/>
      <c r="N681" s="26"/>
      <c r="O681" s="29">
        <f>IFERROR(('Q2 Setup'!$D$8-'Q2 Setup'!$E$8+SUMIFS($N$4:$N680,$C$4:$C680,'Q2 Setup'!$C$8)-SUMIFS($N$4:$N680,$C$4:$C680,'Q2 Setup'!$C$8,$B$4:$B680,"&lt;"&amp;$B681))/IFERROR(NETWORKDAYS($B681,'Q2 Setup'!$G$4),1),0)</f>
        <v>0</v>
      </c>
      <c r="P681" s="43" t="str">
        <f t="shared" si="317"/>
        <v/>
      </c>
    </row>
    <row r="682" spans="2:17" ht="18.75" customHeight="1" x14ac:dyDescent="0.2">
      <c r="B682" s="31">
        <v>46276</v>
      </c>
      <c r="C682" s="32" t="str">
        <f>'Q2 Setup'!$C$9</f>
        <v>Rep 3</v>
      </c>
      <c r="D682" s="33"/>
      <c r="E682" s="25"/>
      <c r="F682" s="34">
        <f t="shared" si="312"/>
        <v>0</v>
      </c>
      <c r="G682" s="34" t="str">
        <f t="shared" si="313"/>
        <v/>
      </c>
      <c r="H682" s="35" t="str">
        <f t="shared" si="314"/>
        <v/>
      </c>
      <c r="I682" s="36"/>
      <c r="J682" s="37">
        <f t="shared" si="315"/>
        <v>0</v>
      </c>
      <c r="K682" s="35" t="str">
        <f t="shared" si="316"/>
        <v/>
      </c>
      <c r="L682" s="25"/>
      <c r="M682" s="25"/>
      <c r="N682" s="26"/>
      <c r="O682" s="29">
        <f>IFERROR(('Q2 Setup'!$D$9-'Q2 Setup'!$E$9+SUMIFS($N$4:$N681,$C$4:$C681,'Q2 Setup'!$C$9)-SUMIFS($N$4:$N681,$C$4:$C681,'Q2 Setup'!$C$9,$B$4:$B681,"&lt;"&amp;$B682))/IFERROR(NETWORKDAYS($B682,'Q2 Setup'!$G$4),1),0)</f>
        <v>0</v>
      </c>
      <c r="P682" s="38" t="str">
        <f t="shared" si="317"/>
        <v/>
      </c>
    </row>
    <row r="683" spans="2:17" ht="18.75" customHeight="1" x14ac:dyDescent="0.2">
      <c r="B683" s="31">
        <v>46276</v>
      </c>
      <c r="C683" s="39" t="str">
        <f>'Q2 Setup'!$C$10</f>
        <v>Rep 4</v>
      </c>
      <c r="D683" s="33"/>
      <c r="E683" s="25"/>
      <c r="F683" s="40">
        <f t="shared" si="312"/>
        <v>0</v>
      </c>
      <c r="G683" s="40" t="str">
        <f t="shared" si="313"/>
        <v/>
      </c>
      <c r="H683" s="41" t="str">
        <f t="shared" si="314"/>
        <v/>
      </c>
      <c r="I683" s="36"/>
      <c r="J683" s="42">
        <f t="shared" si="315"/>
        <v>0</v>
      </c>
      <c r="K683" s="41" t="str">
        <f t="shared" si="316"/>
        <v/>
      </c>
      <c r="L683" s="25"/>
      <c r="M683" s="25"/>
      <c r="N683" s="26"/>
      <c r="O683" s="29">
        <f>IFERROR(('Q2 Setup'!$D$10-'Q2 Setup'!$E$10+SUMIFS($N$4:$N682,$C$4:$C682,'Q2 Setup'!$C$10)-SUMIFS($N$4:$N682,$C$4:$C682,'Q2 Setup'!$C$10,$B$4:$B682,"&lt;"&amp;$B683))/IFERROR(NETWORKDAYS($B683,'Q2 Setup'!$G$4),1),0)</f>
        <v>0</v>
      </c>
      <c r="P683" s="43" t="str">
        <f t="shared" si="317"/>
        <v/>
      </c>
    </row>
    <row r="684" spans="2:17" ht="18.75" customHeight="1" x14ac:dyDescent="0.2">
      <c r="B684" s="31">
        <v>46276</v>
      </c>
      <c r="C684" s="32" t="str">
        <f>'Q2 Setup'!$C$11</f>
        <v>Rep 5</v>
      </c>
      <c r="D684" s="33"/>
      <c r="E684" s="25"/>
      <c r="F684" s="34">
        <f t="shared" si="312"/>
        <v>0</v>
      </c>
      <c r="G684" s="34" t="str">
        <f t="shared" si="313"/>
        <v/>
      </c>
      <c r="H684" s="35" t="str">
        <f t="shared" si="314"/>
        <v/>
      </c>
      <c r="I684" s="36"/>
      <c r="J684" s="37">
        <f t="shared" si="315"/>
        <v>0</v>
      </c>
      <c r="K684" s="35" t="str">
        <f t="shared" si="316"/>
        <v/>
      </c>
      <c r="L684" s="25"/>
      <c r="M684" s="25"/>
      <c r="N684" s="26"/>
      <c r="O684" s="29">
        <f>IFERROR(('Q2 Setup'!$D$11-'Q2 Setup'!$E$11+SUMIFS($N$4:$N683,$C$4:$C683,'Q2 Setup'!$C$11)-SUMIFS($N$4:$N683,$C$4:$C683,'Q2 Setup'!$C$11,$B$4:$B683,"&lt;"&amp;$B684))/IFERROR(NETWORKDAYS($B684,'Q2 Setup'!$G$4),1),0)</f>
        <v>0</v>
      </c>
      <c r="P684" s="38" t="str">
        <f t="shared" si="317"/>
        <v/>
      </c>
    </row>
    <row r="685" spans="2:17" ht="18.75" customHeight="1" x14ac:dyDescent="0.2">
      <c r="B685" s="31">
        <v>46276</v>
      </c>
      <c r="C685" s="39" t="str">
        <f>'Q2 Setup'!$C$12</f>
        <v>Rep 6</v>
      </c>
      <c r="D685" s="33"/>
      <c r="E685" s="25"/>
      <c r="F685" s="40">
        <f t="shared" si="312"/>
        <v>0</v>
      </c>
      <c r="G685" s="40" t="str">
        <f t="shared" si="313"/>
        <v/>
      </c>
      <c r="H685" s="41" t="str">
        <f t="shared" si="314"/>
        <v/>
      </c>
      <c r="I685" s="36"/>
      <c r="J685" s="42">
        <f t="shared" si="315"/>
        <v>0</v>
      </c>
      <c r="K685" s="41" t="str">
        <f t="shared" si="316"/>
        <v/>
      </c>
      <c r="L685" s="25"/>
      <c r="M685" s="25"/>
      <c r="N685" s="26"/>
      <c r="O685" s="29">
        <f>IFERROR(('Q2 Setup'!$D$12-'Q2 Setup'!$E$12+SUMIFS($N$4:$N684,$C$4:$C684,'Q2 Setup'!$C$12)-SUMIFS($N$4:$N684,$C$4:$C684,'Q2 Setup'!$C$12,$B$4:$B684,"&lt;"&amp;$B685))/IFERROR(NETWORKDAYS($B685,'Q2 Setup'!$G$4),1),0)</f>
        <v>0</v>
      </c>
      <c r="P685" s="43" t="str">
        <f t="shared" si="317"/>
        <v/>
      </c>
    </row>
    <row r="686" spans="2:17" ht="18.75" customHeight="1" x14ac:dyDescent="0.2">
      <c r="B686" s="31">
        <v>46276</v>
      </c>
      <c r="C686" s="32" t="str">
        <f>'Q2 Setup'!$C$13</f>
        <v>Rep 7</v>
      </c>
      <c r="D686" s="33"/>
      <c r="E686" s="25"/>
      <c r="F686" s="34">
        <f t="shared" si="312"/>
        <v>0</v>
      </c>
      <c r="G686" s="34" t="str">
        <f t="shared" si="313"/>
        <v/>
      </c>
      <c r="H686" s="35" t="str">
        <f t="shared" si="314"/>
        <v/>
      </c>
      <c r="I686" s="36"/>
      <c r="J686" s="37">
        <f t="shared" si="315"/>
        <v>0</v>
      </c>
      <c r="K686" s="35" t="str">
        <f t="shared" si="316"/>
        <v/>
      </c>
      <c r="L686" s="25"/>
      <c r="M686" s="25"/>
      <c r="N686" s="26"/>
      <c r="O686" s="29">
        <f>IFERROR(('Q2 Setup'!$D$13-'Q2 Setup'!$E$13+SUMIFS($N$4:$N685,$C$4:$C685,'Q2 Setup'!$C$13)-SUMIFS($N$4:$N685,$C$4:$C685,'Q2 Setup'!$C$13,$B$4:$B685,"&lt;"&amp;$B686))/IFERROR(NETWORKDAYS($B686,'Q2 Setup'!$G$4),1),0)</f>
        <v>0</v>
      </c>
      <c r="P686" s="38" t="str">
        <f t="shared" si="317"/>
        <v/>
      </c>
    </row>
    <row r="687" spans="2:17" ht="18.75" customHeight="1" x14ac:dyDescent="0.2">
      <c r="B687" s="31">
        <v>46276</v>
      </c>
      <c r="C687" s="39" t="str">
        <f>'Q2 Setup'!$C$14</f>
        <v>Rep 8</v>
      </c>
      <c r="D687" s="33"/>
      <c r="E687" s="25"/>
      <c r="F687" s="40">
        <f t="shared" si="312"/>
        <v>0</v>
      </c>
      <c r="G687" s="40" t="str">
        <f t="shared" si="313"/>
        <v/>
      </c>
      <c r="H687" s="41" t="str">
        <f t="shared" si="314"/>
        <v/>
      </c>
      <c r="I687" s="36"/>
      <c r="J687" s="42">
        <f t="shared" si="315"/>
        <v>0</v>
      </c>
      <c r="K687" s="41" t="str">
        <f t="shared" si="316"/>
        <v/>
      </c>
      <c r="L687" s="25"/>
      <c r="M687" s="25"/>
      <c r="N687" s="26"/>
      <c r="O687" s="29">
        <f>IFERROR(('Q2 Setup'!$D$14-'Q2 Setup'!$E$14+SUMIFS($N$4:$N686,$C$4:$C686,'Q2 Setup'!$C$14)-SUMIFS($N$4:$N686,$C$4:$C686,'Q2 Setup'!$C$14,$B$4:$B686,"&lt;"&amp;$B687))/IFERROR(NETWORKDAYS($B687,'Q2 Setup'!$G$4),1),0)</f>
        <v>0</v>
      </c>
      <c r="P687" s="43" t="str">
        <f t="shared" si="317"/>
        <v/>
      </c>
    </row>
    <row r="688" spans="2:17" ht="18.75" customHeight="1" x14ac:dyDescent="0.2">
      <c r="B688" s="31">
        <v>46276</v>
      </c>
      <c r="C688" s="32" t="str">
        <f>'Q2 Setup'!$C$15</f>
        <v>Rep 9</v>
      </c>
      <c r="D688" s="33"/>
      <c r="E688" s="25"/>
      <c r="F688" s="34">
        <f t="shared" si="312"/>
        <v>0</v>
      </c>
      <c r="G688" s="34" t="str">
        <f t="shared" si="313"/>
        <v/>
      </c>
      <c r="H688" s="35" t="str">
        <f t="shared" si="314"/>
        <v/>
      </c>
      <c r="I688" s="36"/>
      <c r="J688" s="37">
        <f t="shared" si="315"/>
        <v>0</v>
      </c>
      <c r="K688" s="35" t="str">
        <f t="shared" si="316"/>
        <v/>
      </c>
      <c r="L688" s="25"/>
      <c r="M688" s="25"/>
      <c r="N688" s="26"/>
      <c r="O688" s="29">
        <f>IFERROR(('Q2 Setup'!$D$15-'Q2 Setup'!$E$15+SUMIFS($N$4:$N687,$C$4:$C687,'Q2 Setup'!$C$15)-SUMIFS($N$4:$N687,$C$4:$C687,'Q2 Setup'!$C$15,$B$4:$B687,"&lt;"&amp;$B688))/IFERROR(NETWORKDAYS($B688,'Q2 Setup'!$G$4),1),0)</f>
        <v>0</v>
      </c>
      <c r="P688" s="38" t="str">
        <f t="shared" si="317"/>
        <v/>
      </c>
    </row>
    <row r="689" spans="2:17" ht="18.75" customHeight="1" x14ac:dyDescent="0.2">
      <c r="B689" s="31">
        <v>46276</v>
      </c>
      <c r="C689" s="39" t="str">
        <f>'Q2 Setup'!$C$16</f>
        <v>Rep 10</v>
      </c>
      <c r="D689" s="33"/>
      <c r="E689" s="25"/>
      <c r="F689" s="40">
        <f t="shared" si="312"/>
        <v>0</v>
      </c>
      <c r="G689" s="40" t="str">
        <f t="shared" si="313"/>
        <v/>
      </c>
      <c r="H689" s="41" t="str">
        <f t="shared" si="314"/>
        <v/>
      </c>
      <c r="I689" s="36"/>
      <c r="J689" s="42">
        <f t="shared" si="315"/>
        <v>0</v>
      </c>
      <c r="K689" s="41" t="str">
        <f t="shared" si="316"/>
        <v/>
      </c>
      <c r="L689" s="25"/>
      <c r="M689" s="25"/>
      <c r="N689" s="26"/>
      <c r="O689" s="29">
        <f>IFERROR(('Q2 Setup'!$D$16-'Q2 Setup'!$E$16+SUMIFS($N$4:$N688,$C$4:$C688,'Q2 Setup'!$C$16)-SUMIFS($N$4:$N688,$C$4:$C688,'Q2 Setup'!$C$16,$B$4:$B688,"&lt;"&amp;$B689))/IFERROR(NETWORKDAYS($B689,'Q2 Setup'!$G$4),1),0)</f>
        <v>0</v>
      </c>
      <c r="P689" s="43" t="str">
        <f t="shared" si="317"/>
        <v/>
      </c>
    </row>
    <row r="690" spans="2:17" ht="18.75" customHeight="1" x14ac:dyDescent="0.2">
      <c r="B690" s="31">
        <v>46276</v>
      </c>
      <c r="C690" s="32">
        <f>'Q2 Setup'!$C$17</f>
        <v>0</v>
      </c>
      <c r="D690" s="33"/>
      <c r="E690" s="25"/>
      <c r="F690" s="34">
        <f t="shared" si="312"/>
        <v>0</v>
      </c>
      <c r="G690" s="34" t="str">
        <f t="shared" si="313"/>
        <v/>
      </c>
      <c r="H690" s="35" t="str">
        <f t="shared" si="314"/>
        <v/>
      </c>
      <c r="I690" s="36"/>
      <c r="J690" s="37">
        <f t="shared" si="315"/>
        <v>0</v>
      </c>
      <c r="K690" s="35" t="str">
        <f t="shared" si="316"/>
        <v/>
      </c>
      <c r="L690" s="25"/>
      <c r="M690" s="25"/>
      <c r="N690" s="26"/>
      <c r="O690" s="29">
        <f>IFERROR(('Q2 Setup'!$D$17-'Q2 Setup'!$E$17+SUMIFS($N$4:$N689,$C$4:$C689,'Q2 Setup'!$C$17)-SUMIFS($N$4:$N689,$C$4:$C689,'Q2 Setup'!$C$17,$B$4:$B689,"&lt;"&amp;$B690))/IFERROR(NETWORKDAYS($B690,'Q2 Setup'!$G$4),1),0)</f>
        <v>0</v>
      </c>
      <c r="P690" s="38" t="str">
        <f t="shared" si="317"/>
        <v/>
      </c>
    </row>
    <row r="691" spans="2:17" ht="18.75" customHeight="1" x14ac:dyDescent="0.2">
      <c r="B691" s="31">
        <v>46276</v>
      </c>
      <c r="C691" s="39">
        <f>'Q2 Setup'!$C$18</f>
        <v>0</v>
      </c>
      <c r="D691" s="33"/>
      <c r="E691" s="25"/>
      <c r="F691" s="40">
        <f t="shared" si="312"/>
        <v>0</v>
      </c>
      <c r="G691" s="40" t="str">
        <f t="shared" si="313"/>
        <v/>
      </c>
      <c r="H691" s="41" t="str">
        <f t="shared" si="314"/>
        <v/>
      </c>
      <c r="I691" s="36"/>
      <c r="J691" s="42">
        <f t="shared" si="315"/>
        <v>0</v>
      </c>
      <c r="K691" s="41" t="str">
        <f t="shared" si="316"/>
        <v/>
      </c>
      <c r="L691" s="25"/>
      <c r="M691" s="25"/>
      <c r="N691" s="26"/>
      <c r="O691" s="29">
        <f>IFERROR(('Q2 Setup'!$D$18-'Q2 Setup'!$E$18+SUMIFS($N$4:$N690,$C$4:$C690,'Q2 Setup'!$C$18)-SUMIFS($N$4:$N690,$C$4:$C690,'Q2 Setup'!$C$18,$B$4:$B690,"&lt;"&amp;$B691))/IFERROR(NETWORKDAYS($B691,'Q2 Setup'!$G$4),1),0)</f>
        <v>0</v>
      </c>
      <c r="P691" s="43" t="str">
        <f t="shared" si="317"/>
        <v/>
      </c>
    </row>
    <row r="692" spans="2:17" ht="4.5" customHeight="1" x14ac:dyDescent="0.2"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</row>
    <row r="693" spans="2:17" ht="18.75" customHeight="1" x14ac:dyDescent="0.2">
      <c r="B693" s="31">
        <v>46279</v>
      </c>
      <c r="C693" s="32" t="str">
        <f>'Q2 Setup'!$C$7</f>
        <v>Rep 1</v>
      </c>
      <c r="D693" s="33"/>
      <c r="E693" s="25"/>
      <c r="F693" s="34">
        <f t="shared" ref="F693:F704" si="318">IFERROR(D693*7.5,"")</f>
        <v>0</v>
      </c>
      <c r="G693" s="34" t="str">
        <f t="shared" ref="G693:G704" si="319">IFERROR(E693/D693,"")</f>
        <v/>
      </c>
      <c r="H693" s="35" t="str">
        <f t="shared" ref="H693:H704" si="320">IFERROR(E693/F693,"")</f>
        <v/>
      </c>
      <c r="I693" s="36"/>
      <c r="J693" s="37">
        <f t="shared" ref="J693:J704" si="321">IFERROR(D693*0.375/24,"")</f>
        <v>0</v>
      </c>
      <c r="K693" s="35" t="str">
        <f t="shared" ref="K693:K704" si="322">IFERROR(I693/J693,"")</f>
        <v/>
      </c>
      <c r="L693" s="25"/>
      <c r="M693" s="25"/>
      <c r="N693" s="26"/>
      <c r="O693" s="29">
        <f>IFERROR(('Q2 Setup'!$D$7-'Q2 Setup'!$E$7+SUMIFS($N$4:$N692,$C$4:$C692,'Q2 Setup'!$C$7)-SUMIFS($N$4:$N692,$C$4:$C692,'Q2 Setup'!$C$7,$B$4:$B692,"&lt;"&amp;$B693))/IFERROR(NETWORKDAYS($B693,'Q2 Setup'!$G$4),1),0)</f>
        <v>0</v>
      </c>
      <c r="P693" s="38" t="str">
        <f t="shared" ref="P693:P704" si="323">IFERROR(N693/O693,"")</f>
        <v/>
      </c>
    </row>
    <row r="694" spans="2:17" ht="18.75" customHeight="1" x14ac:dyDescent="0.2">
      <c r="B694" s="31">
        <v>46279</v>
      </c>
      <c r="C694" s="39" t="str">
        <f>'Q2 Setup'!$C$8</f>
        <v>Rep 2</v>
      </c>
      <c r="D694" s="33"/>
      <c r="E694" s="25"/>
      <c r="F694" s="40">
        <f t="shared" si="318"/>
        <v>0</v>
      </c>
      <c r="G694" s="40" t="str">
        <f t="shared" si="319"/>
        <v/>
      </c>
      <c r="H694" s="41" t="str">
        <f t="shared" si="320"/>
        <v/>
      </c>
      <c r="I694" s="36"/>
      <c r="J694" s="42">
        <f t="shared" si="321"/>
        <v>0</v>
      </c>
      <c r="K694" s="41" t="str">
        <f t="shared" si="322"/>
        <v/>
      </c>
      <c r="L694" s="25"/>
      <c r="M694" s="25"/>
      <c r="N694" s="26"/>
      <c r="O694" s="29">
        <f>IFERROR(('Q2 Setup'!$D$8-'Q2 Setup'!$E$8+SUMIFS($N$4:$N693,$C$4:$C693,'Q2 Setup'!$C$8)-SUMIFS($N$4:$N693,$C$4:$C693,'Q2 Setup'!$C$8,$B$4:$B693,"&lt;"&amp;$B694))/IFERROR(NETWORKDAYS($B694,'Q2 Setup'!$G$4),1),0)</f>
        <v>0</v>
      </c>
      <c r="P694" s="43" t="str">
        <f t="shared" si="323"/>
        <v/>
      </c>
    </row>
    <row r="695" spans="2:17" ht="18.75" customHeight="1" x14ac:dyDescent="0.2">
      <c r="B695" s="31">
        <v>46279</v>
      </c>
      <c r="C695" s="32" t="str">
        <f>'Q2 Setup'!$C$9</f>
        <v>Rep 3</v>
      </c>
      <c r="D695" s="33"/>
      <c r="E695" s="25"/>
      <c r="F695" s="34">
        <f t="shared" si="318"/>
        <v>0</v>
      </c>
      <c r="G695" s="34" t="str">
        <f t="shared" si="319"/>
        <v/>
      </c>
      <c r="H695" s="35" t="str">
        <f t="shared" si="320"/>
        <v/>
      </c>
      <c r="I695" s="36"/>
      <c r="J695" s="37">
        <f t="shared" si="321"/>
        <v>0</v>
      </c>
      <c r="K695" s="35" t="str">
        <f t="shared" si="322"/>
        <v/>
      </c>
      <c r="L695" s="25"/>
      <c r="M695" s="25"/>
      <c r="N695" s="26"/>
      <c r="O695" s="29">
        <f>IFERROR(('Q2 Setup'!$D$9-'Q2 Setup'!$E$9+SUMIFS($N$4:$N694,$C$4:$C694,'Q2 Setup'!$C$9)-SUMIFS($N$4:$N694,$C$4:$C694,'Q2 Setup'!$C$9,$B$4:$B694,"&lt;"&amp;$B695))/IFERROR(NETWORKDAYS($B695,'Q2 Setup'!$G$4),1),0)</f>
        <v>0</v>
      </c>
      <c r="P695" s="38" t="str">
        <f t="shared" si="323"/>
        <v/>
      </c>
    </row>
    <row r="696" spans="2:17" ht="18.75" customHeight="1" x14ac:dyDescent="0.2">
      <c r="B696" s="31">
        <v>46279</v>
      </c>
      <c r="C696" s="39" t="str">
        <f>'Q2 Setup'!$C$10</f>
        <v>Rep 4</v>
      </c>
      <c r="D696" s="33"/>
      <c r="E696" s="25"/>
      <c r="F696" s="40">
        <f t="shared" si="318"/>
        <v>0</v>
      </c>
      <c r="G696" s="40" t="str">
        <f t="shared" si="319"/>
        <v/>
      </c>
      <c r="H696" s="41" t="str">
        <f t="shared" si="320"/>
        <v/>
      </c>
      <c r="I696" s="36"/>
      <c r="J696" s="42">
        <f t="shared" si="321"/>
        <v>0</v>
      </c>
      <c r="K696" s="41" t="str">
        <f t="shared" si="322"/>
        <v/>
      </c>
      <c r="L696" s="25"/>
      <c r="M696" s="25"/>
      <c r="N696" s="26"/>
      <c r="O696" s="29">
        <f>IFERROR(('Q2 Setup'!$D$10-'Q2 Setup'!$E$10+SUMIFS($N$4:$N695,$C$4:$C695,'Q2 Setup'!$C$10)-SUMIFS($N$4:$N695,$C$4:$C695,'Q2 Setup'!$C$10,$B$4:$B695,"&lt;"&amp;$B696))/IFERROR(NETWORKDAYS($B696,'Q2 Setup'!$G$4),1),0)</f>
        <v>0</v>
      </c>
      <c r="P696" s="43" t="str">
        <f t="shared" si="323"/>
        <v/>
      </c>
    </row>
    <row r="697" spans="2:17" ht="18.75" customHeight="1" x14ac:dyDescent="0.2">
      <c r="B697" s="31">
        <v>46279</v>
      </c>
      <c r="C697" s="32" t="str">
        <f>'Q2 Setup'!$C$11</f>
        <v>Rep 5</v>
      </c>
      <c r="D697" s="33"/>
      <c r="E697" s="25"/>
      <c r="F697" s="34">
        <f t="shared" si="318"/>
        <v>0</v>
      </c>
      <c r="G697" s="34" t="str">
        <f t="shared" si="319"/>
        <v/>
      </c>
      <c r="H697" s="35" t="str">
        <f t="shared" si="320"/>
        <v/>
      </c>
      <c r="I697" s="36"/>
      <c r="J697" s="37">
        <f t="shared" si="321"/>
        <v>0</v>
      </c>
      <c r="K697" s="35" t="str">
        <f t="shared" si="322"/>
        <v/>
      </c>
      <c r="L697" s="25"/>
      <c r="M697" s="25"/>
      <c r="N697" s="26"/>
      <c r="O697" s="29">
        <f>IFERROR(('Q2 Setup'!$D$11-'Q2 Setup'!$E$11+SUMIFS($N$4:$N696,$C$4:$C696,'Q2 Setup'!$C$11)-SUMIFS($N$4:$N696,$C$4:$C696,'Q2 Setup'!$C$11,$B$4:$B696,"&lt;"&amp;$B697))/IFERROR(NETWORKDAYS($B697,'Q2 Setup'!$G$4),1),0)</f>
        <v>0</v>
      </c>
      <c r="P697" s="38" t="str">
        <f t="shared" si="323"/>
        <v/>
      </c>
    </row>
    <row r="698" spans="2:17" ht="18.75" customHeight="1" x14ac:dyDescent="0.2">
      <c r="B698" s="31">
        <v>46279</v>
      </c>
      <c r="C698" s="39" t="str">
        <f>'Q2 Setup'!$C$12</f>
        <v>Rep 6</v>
      </c>
      <c r="D698" s="33"/>
      <c r="E698" s="25"/>
      <c r="F698" s="40">
        <f t="shared" si="318"/>
        <v>0</v>
      </c>
      <c r="G698" s="40" t="str">
        <f t="shared" si="319"/>
        <v/>
      </c>
      <c r="H698" s="41" t="str">
        <f t="shared" si="320"/>
        <v/>
      </c>
      <c r="I698" s="36"/>
      <c r="J698" s="42">
        <f t="shared" si="321"/>
        <v>0</v>
      </c>
      <c r="K698" s="41" t="str">
        <f t="shared" si="322"/>
        <v/>
      </c>
      <c r="L698" s="25"/>
      <c r="M698" s="25"/>
      <c r="N698" s="26"/>
      <c r="O698" s="29">
        <f>IFERROR(('Q2 Setup'!$D$12-'Q2 Setup'!$E$12+SUMIFS($N$4:$N697,$C$4:$C697,'Q2 Setup'!$C$12)-SUMIFS($N$4:$N697,$C$4:$C697,'Q2 Setup'!$C$12,$B$4:$B697,"&lt;"&amp;$B698))/IFERROR(NETWORKDAYS($B698,'Q2 Setup'!$G$4),1),0)</f>
        <v>0</v>
      </c>
      <c r="P698" s="43" t="str">
        <f t="shared" si="323"/>
        <v/>
      </c>
    </row>
    <row r="699" spans="2:17" ht="18.75" customHeight="1" x14ac:dyDescent="0.2">
      <c r="B699" s="31">
        <v>46279</v>
      </c>
      <c r="C699" s="32" t="str">
        <f>'Q2 Setup'!$C$13</f>
        <v>Rep 7</v>
      </c>
      <c r="D699" s="33"/>
      <c r="E699" s="25"/>
      <c r="F699" s="34">
        <f t="shared" si="318"/>
        <v>0</v>
      </c>
      <c r="G699" s="34" t="str">
        <f t="shared" si="319"/>
        <v/>
      </c>
      <c r="H699" s="35" t="str">
        <f t="shared" si="320"/>
        <v/>
      </c>
      <c r="I699" s="36"/>
      <c r="J699" s="37">
        <f t="shared" si="321"/>
        <v>0</v>
      </c>
      <c r="K699" s="35" t="str">
        <f t="shared" si="322"/>
        <v/>
      </c>
      <c r="L699" s="25"/>
      <c r="M699" s="25"/>
      <c r="N699" s="26"/>
      <c r="O699" s="29">
        <f>IFERROR(('Q2 Setup'!$D$13-'Q2 Setup'!$E$13+SUMIFS($N$4:$N698,$C$4:$C698,'Q2 Setup'!$C$13)-SUMIFS($N$4:$N698,$C$4:$C698,'Q2 Setup'!$C$13,$B$4:$B698,"&lt;"&amp;$B699))/IFERROR(NETWORKDAYS($B699,'Q2 Setup'!$G$4),1),0)</f>
        <v>0</v>
      </c>
      <c r="P699" s="38" t="str">
        <f t="shared" si="323"/>
        <v/>
      </c>
    </row>
    <row r="700" spans="2:17" ht="18.75" customHeight="1" x14ac:dyDescent="0.2">
      <c r="B700" s="31">
        <v>46279</v>
      </c>
      <c r="C700" s="39" t="str">
        <f>'Q2 Setup'!$C$14</f>
        <v>Rep 8</v>
      </c>
      <c r="D700" s="33"/>
      <c r="E700" s="25"/>
      <c r="F700" s="40">
        <f t="shared" si="318"/>
        <v>0</v>
      </c>
      <c r="G700" s="40" t="str">
        <f t="shared" si="319"/>
        <v/>
      </c>
      <c r="H700" s="41" t="str">
        <f t="shared" si="320"/>
        <v/>
      </c>
      <c r="I700" s="36"/>
      <c r="J700" s="42">
        <f t="shared" si="321"/>
        <v>0</v>
      </c>
      <c r="K700" s="41" t="str">
        <f t="shared" si="322"/>
        <v/>
      </c>
      <c r="L700" s="25"/>
      <c r="M700" s="25"/>
      <c r="N700" s="26"/>
      <c r="O700" s="29">
        <f>IFERROR(('Q2 Setup'!$D$14-'Q2 Setup'!$E$14+SUMIFS($N$4:$N699,$C$4:$C699,'Q2 Setup'!$C$14)-SUMIFS($N$4:$N699,$C$4:$C699,'Q2 Setup'!$C$14,$B$4:$B699,"&lt;"&amp;$B700))/IFERROR(NETWORKDAYS($B700,'Q2 Setup'!$G$4),1),0)</f>
        <v>0</v>
      </c>
      <c r="P700" s="43" t="str">
        <f t="shared" si="323"/>
        <v/>
      </c>
    </row>
    <row r="701" spans="2:17" ht="18.75" customHeight="1" x14ac:dyDescent="0.2">
      <c r="B701" s="31">
        <v>46279</v>
      </c>
      <c r="C701" s="32" t="str">
        <f>'Q2 Setup'!$C$15</f>
        <v>Rep 9</v>
      </c>
      <c r="D701" s="33"/>
      <c r="E701" s="25"/>
      <c r="F701" s="34">
        <f t="shared" si="318"/>
        <v>0</v>
      </c>
      <c r="G701" s="34" t="str">
        <f t="shared" si="319"/>
        <v/>
      </c>
      <c r="H701" s="35" t="str">
        <f t="shared" si="320"/>
        <v/>
      </c>
      <c r="I701" s="36"/>
      <c r="J701" s="37">
        <f t="shared" si="321"/>
        <v>0</v>
      </c>
      <c r="K701" s="35" t="str">
        <f t="shared" si="322"/>
        <v/>
      </c>
      <c r="L701" s="25"/>
      <c r="M701" s="25"/>
      <c r="N701" s="26"/>
      <c r="O701" s="29">
        <f>IFERROR(('Q2 Setup'!$D$15-'Q2 Setup'!$E$15+SUMIFS($N$4:$N700,$C$4:$C700,'Q2 Setup'!$C$15)-SUMIFS($N$4:$N700,$C$4:$C700,'Q2 Setup'!$C$15,$B$4:$B700,"&lt;"&amp;$B701))/IFERROR(NETWORKDAYS($B701,'Q2 Setup'!$G$4),1),0)</f>
        <v>0</v>
      </c>
      <c r="P701" s="38" t="str">
        <f t="shared" si="323"/>
        <v/>
      </c>
    </row>
    <row r="702" spans="2:17" ht="18.75" customHeight="1" x14ac:dyDescent="0.2">
      <c r="B702" s="31">
        <v>46279</v>
      </c>
      <c r="C702" s="39" t="str">
        <f>'Q2 Setup'!$C$16</f>
        <v>Rep 10</v>
      </c>
      <c r="D702" s="33"/>
      <c r="E702" s="25"/>
      <c r="F702" s="40">
        <f t="shared" si="318"/>
        <v>0</v>
      </c>
      <c r="G702" s="40" t="str">
        <f t="shared" si="319"/>
        <v/>
      </c>
      <c r="H702" s="41" t="str">
        <f t="shared" si="320"/>
        <v/>
      </c>
      <c r="I702" s="36"/>
      <c r="J702" s="42">
        <f t="shared" si="321"/>
        <v>0</v>
      </c>
      <c r="K702" s="41" t="str">
        <f t="shared" si="322"/>
        <v/>
      </c>
      <c r="L702" s="25"/>
      <c r="M702" s="25"/>
      <c r="N702" s="26"/>
      <c r="O702" s="29">
        <f>IFERROR(('Q2 Setup'!$D$16-'Q2 Setup'!$E$16+SUMIFS($N$4:$N701,$C$4:$C701,'Q2 Setup'!$C$16)-SUMIFS($N$4:$N701,$C$4:$C701,'Q2 Setup'!$C$16,$B$4:$B701,"&lt;"&amp;$B702))/IFERROR(NETWORKDAYS($B702,'Q2 Setup'!$G$4),1),0)</f>
        <v>0</v>
      </c>
      <c r="P702" s="43" t="str">
        <f t="shared" si="323"/>
        <v/>
      </c>
    </row>
    <row r="703" spans="2:17" ht="18.75" customHeight="1" x14ac:dyDescent="0.2">
      <c r="B703" s="31">
        <v>46279</v>
      </c>
      <c r="C703" s="32">
        <f>'Q2 Setup'!$C$17</f>
        <v>0</v>
      </c>
      <c r="D703" s="33"/>
      <c r="E703" s="25"/>
      <c r="F703" s="34">
        <f t="shared" si="318"/>
        <v>0</v>
      </c>
      <c r="G703" s="34" t="str">
        <f t="shared" si="319"/>
        <v/>
      </c>
      <c r="H703" s="35" t="str">
        <f t="shared" si="320"/>
        <v/>
      </c>
      <c r="I703" s="36"/>
      <c r="J703" s="37">
        <f t="shared" si="321"/>
        <v>0</v>
      </c>
      <c r="K703" s="35" t="str">
        <f t="shared" si="322"/>
        <v/>
      </c>
      <c r="L703" s="25"/>
      <c r="M703" s="25"/>
      <c r="N703" s="26"/>
      <c r="O703" s="29">
        <f>IFERROR(('Q2 Setup'!$D$17-'Q2 Setup'!$E$17+SUMIFS($N$4:$N702,$C$4:$C702,'Q2 Setup'!$C$17)-SUMIFS($N$4:$N702,$C$4:$C702,'Q2 Setup'!$C$17,$B$4:$B702,"&lt;"&amp;$B703))/IFERROR(NETWORKDAYS($B703,'Q2 Setup'!$G$4),1),0)</f>
        <v>0</v>
      </c>
      <c r="P703" s="38" t="str">
        <f t="shared" si="323"/>
        <v/>
      </c>
    </row>
    <row r="704" spans="2:17" ht="18.75" customHeight="1" x14ac:dyDescent="0.2">
      <c r="B704" s="31">
        <v>46279</v>
      </c>
      <c r="C704" s="39">
        <f>'Q2 Setup'!$C$18</f>
        <v>0</v>
      </c>
      <c r="D704" s="33"/>
      <c r="E704" s="25"/>
      <c r="F704" s="40">
        <f t="shared" si="318"/>
        <v>0</v>
      </c>
      <c r="G704" s="40" t="str">
        <f t="shared" si="319"/>
        <v/>
      </c>
      <c r="H704" s="41" t="str">
        <f t="shared" si="320"/>
        <v/>
      </c>
      <c r="I704" s="36"/>
      <c r="J704" s="42">
        <f t="shared" si="321"/>
        <v>0</v>
      </c>
      <c r="K704" s="41" t="str">
        <f t="shared" si="322"/>
        <v/>
      </c>
      <c r="L704" s="25"/>
      <c r="M704" s="25"/>
      <c r="N704" s="26"/>
      <c r="O704" s="29">
        <f>IFERROR(('Q2 Setup'!$D$18-'Q2 Setup'!$E$18+SUMIFS($N$4:$N703,$C$4:$C703,'Q2 Setup'!$C$18)-SUMIFS($N$4:$N703,$C$4:$C703,'Q2 Setup'!$C$18,$B$4:$B703,"&lt;"&amp;$B704))/IFERROR(NETWORKDAYS($B704,'Q2 Setup'!$G$4),1),0)</f>
        <v>0</v>
      </c>
      <c r="P704" s="43" t="str">
        <f t="shared" si="323"/>
        <v/>
      </c>
    </row>
    <row r="705" spans="2:17" ht="4.5" customHeight="1" x14ac:dyDescent="0.2"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</row>
    <row r="706" spans="2:17" ht="18.75" customHeight="1" x14ac:dyDescent="0.2">
      <c r="B706" s="31">
        <v>46280</v>
      </c>
      <c r="C706" s="32" t="str">
        <f>'Q2 Setup'!$C$7</f>
        <v>Rep 1</v>
      </c>
      <c r="D706" s="33"/>
      <c r="E706" s="25"/>
      <c r="F706" s="34">
        <f t="shared" ref="F706:F717" si="324">IFERROR(D706*7.5,"")</f>
        <v>0</v>
      </c>
      <c r="G706" s="34" t="str">
        <f t="shared" ref="G706:G717" si="325">IFERROR(E706/D706,"")</f>
        <v/>
      </c>
      <c r="H706" s="35" t="str">
        <f t="shared" ref="H706:H717" si="326">IFERROR(E706/F706,"")</f>
        <v/>
      </c>
      <c r="I706" s="36"/>
      <c r="J706" s="37">
        <f t="shared" ref="J706:J717" si="327">IFERROR(D706*0.375/24,"")</f>
        <v>0</v>
      </c>
      <c r="K706" s="35" t="str">
        <f t="shared" ref="K706:K717" si="328">IFERROR(I706/J706,"")</f>
        <v/>
      </c>
      <c r="L706" s="25"/>
      <c r="M706" s="25"/>
      <c r="N706" s="26"/>
      <c r="O706" s="29">
        <f>IFERROR(('Q2 Setup'!$D$7-'Q2 Setup'!$E$7+SUMIFS($N$4:$N705,$C$4:$C705,'Q2 Setup'!$C$7)-SUMIFS($N$4:$N705,$C$4:$C705,'Q2 Setup'!$C$7,$B$4:$B705,"&lt;"&amp;$B706))/IFERROR(NETWORKDAYS($B706,'Q2 Setup'!$G$4),1),0)</f>
        <v>0</v>
      </c>
      <c r="P706" s="38" t="str">
        <f t="shared" ref="P706:P717" si="329">IFERROR(N706/O706,"")</f>
        <v/>
      </c>
    </row>
    <row r="707" spans="2:17" ht="18.75" customHeight="1" x14ac:dyDescent="0.2">
      <c r="B707" s="31">
        <v>46280</v>
      </c>
      <c r="C707" s="39" t="str">
        <f>'Q2 Setup'!$C$8</f>
        <v>Rep 2</v>
      </c>
      <c r="D707" s="33"/>
      <c r="E707" s="25"/>
      <c r="F707" s="40">
        <f t="shared" si="324"/>
        <v>0</v>
      </c>
      <c r="G707" s="40" t="str">
        <f t="shared" si="325"/>
        <v/>
      </c>
      <c r="H707" s="41" t="str">
        <f t="shared" si="326"/>
        <v/>
      </c>
      <c r="I707" s="36"/>
      <c r="J707" s="42">
        <f t="shared" si="327"/>
        <v>0</v>
      </c>
      <c r="K707" s="41" t="str">
        <f t="shared" si="328"/>
        <v/>
      </c>
      <c r="L707" s="25"/>
      <c r="M707" s="25"/>
      <c r="N707" s="26"/>
      <c r="O707" s="29">
        <f>IFERROR(('Q2 Setup'!$D$8-'Q2 Setup'!$E$8+SUMIFS($N$4:$N706,$C$4:$C706,'Q2 Setup'!$C$8)-SUMIFS($N$4:$N706,$C$4:$C706,'Q2 Setup'!$C$8,$B$4:$B706,"&lt;"&amp;$B707))/IFERROR(NETWORKDAYS($B707,'Q2 Setup'!$G$4),1),0)</f>
        <v>0</v>
      </c>
      <c r="P707" s="43" t="str">
        <f t="shared" si="329"/>
        <v/>
      </c>
    </row>
    <row r="708" spans="2:17" ht="18.75" customHeight="1" x14ac:dyDescent="0.2">
      <c r="B708" s="31">
        <v>46280</v>
      </c>
      <c r="C708" s="32" t="str">
        <f>'Q2 Setup'!$C$9</f>
        <v>Rep 3</v>
      </c>
      <c r="D708" s="33"/>
      <c r="E708" s="25"/>
      <c r="F708" s="34">
        <f t="shared" si="324"/>
        <v>0</v>
      </c>
      <c r="G708" s="34" t="str">
        <f t="shared" si="325"/>
        <v/>
      </c>
      <c r="H708" s="35" t="str">
        <f t="shared" si="326"/>
        <v/>
      </c>
      <c r="I708" s="36"/>
      <c r="J708" s="37">
        <f t="shared" si="327"/>
        <v>0</v>
      </c>
      <c r="K708" s="35" t="str">
        <f t="shared" si="328"/>
        <v/>
      </c>
      <c r="L708" s="25"/>
      <c r="M708" s="25"/>
      <c r="N708" s="26"/>
      <c r="O708" s="29">
        <f>IFERROR(('Q2 Setup'!$D$9-'Q2 Setup'!$E$9+SUMIFS($N$4:$N707,$C$4:$C707,'Q2 Setup'!$C$9)-SUMIFS($N$4:$N707,$C$4:$C707,'Q2 Setup'!$C$9,$B$4:$B707,"&lt;"&amp;$B708))/IFERROR(NETWORKDAYS($B708,'Q2 Setup'!$G$4),1),0)</f>
        <v>0</v>
      </c>
      <c r="P708" s="38" t="str">
        <f t="shared" si="329"/>
        <v/>
      </c>
    </row>
    <row r="709" spans="2:17" ht="18.75" customHeight="1" x14ac:dyDescent="0.2">
      <c r="B709" s="31">
        <v>46280</v>
      </c>
      <c r="C709" s="39" t="str">
        <f>'Q2 Setup'!$C$10</f>
        <v>Rep 4</v>
      </c>
      <c r="D709" s="33"/>
      <c r="E709" s="25"/>
      <c r="F709" s="40">
        <f t="shared" si="324"/>
        <v>0</v>
      </c>
      <c r="G709" s="40" t="str">
        <f t="shared" si="325"/>
        <v/>
      </c>
      <c r="H709" s="41" t="str">
        <f t="shared" si="326"/>
        <v/>
      </c>
      <c r="I709" s="36"/>
      <c r="J709" s="42">
        <f t="shared" si="327"/>
        <v>0</v>
      </c>
      <c r="K709" s="41" t="str">
        <f t="shared" si="328"/>
        <v/>
      </c>
      <c r="L709" s="25"/>
      <c r="M709" s="25"/>
      <c r="N709" s="26"/>
      <c r="O709" s="29">
        <f>IFERROR(('Q2 Setup'!$D$10-'Q2 Setup'!$E$10+SUMIFS($N$4:$N708,$C$4:$C708,'Q2 Setup'!$C$10)-SUMIFS($N$4:$N708,$C$4:$C708,'Q2 Setup'!$C$10,$B$4:$B708,"&lt;"&amp;$B709))/IFERROR(NETWORKDAYS($B709,'Q2 Setup'!$G$4),1),0)</f>
        <v>0</v>
      </c>
      <c r="P709" s="43" t="str">
        <f t="shared" si="329"/>
        <v/>
      </c>
    </row>
    <row r="710" spans="2:17" ht="18.75" customHeight="1" x14ac:dyDescent="0.2">
      <c r="B710" s="31">
        <v>46280</v>
      </c>
      <c r="C710" s="32" t="str">
        <f>'Q2 Setup'!$C$11</f>
        <v>Rep 5</v>
      </c>
      <c r="D710" s="33"/>
      <c r="E710" s="25"/>
      <c r="F710" s="34">
        <f t="shared" si="324"/>
        <v>0</v>
      </c>
      <c r="G710" s="34" t="str">
        <f t="shared" si="325"/>
        <v/>
      </c>
      <c r="H710" s="35" t="str">
        <f t="shared" si="326"/>
        <v/>
      </c>
      <c r="I710" s="36"/>
      <c r="J710" s="37">
        <f t="shared" si="327"/>
        <v>0</v>
      </c>
      <c r="K710" s="35" t="str">
        <f t="shared" si="328"/>
        <v/>
      </c>
      <c r="L710" s="25"/>
      <c r="M710" s="25"/>
      <c r="N710" s="26"/>
      <c r="O710" s="29">
        <f>IFERROR(('Q2 Setup'!$D$11-'Q2 Setup'!$E$11+SUMIFS($N$4:$N709,$C$4:$C709,'Q2 Setup'!$C$11)-SUMIFS($N$4:$N709,$C$4:$C709,'Q2 Setup'!$C$11,$B$4:$B709,"&lt;"&amp;$B710))/IFERROR(NETWORKDAYS($B710,'Q2 Setup'!$G$4),1),0)</f>
        <v>0</v>
      </c>
      <c r="P710" s="38" t="str">
        <f t="shared" si="329"/>
        <v/>
      </c>
    </row>
    <row r="711" spans="2:17" ht="18.75" customHeight="1" x14ac:dyDescent="0.2">
      <c r="B711" s="31">
        <v>46280</v>
      </c>
      <c r="C711" s="39" t="str">
        <f>'Q2 Setup'!$C$12</f>
        <v>Rep 6</v>
      </c>
      <c r="D711" s="33"/>
      <c r="E711" s="25"/>
      <c r="F711" s="40">
        <f t="shared" si="324"/>
        <v>0</v>
      </c>
      <c r="G711" s="40" t="str">
        <f t="shared" si="325"/>
        <v/>
      </c>
      <c r="H711" s="41" t="str">
        <f t="shared" si="326"/>
        <v/>
      </c>
      <c r="I711" s="36"/>
      <c r="J711" s="42">
        <f t="shared" si="327"/>
        <v>0</v>
      </c>
      <c r="K711" s="41" t="str">
        <f t="shared" si="328"/>
        <v/>
      </c>
      <c r="L711" s="25"/>
      <c r="M711" s="25"/>
      <c r="N711" s="26"/>
      <c r="O711" s="29">
        <f>IFERROR(('Q2 Setup'!$D$12-'Q2 Setup'!$E$12+SUMIFS($N$4:$N710,$C$4:$C710,'Q2 Setup'!$C$12)-SUMIFS($N$4:$N710,$C$4:$C710,'Q2 Setup'!$C$12,$B$4:$B710,"&lt;"&amp;$B711))/IFERROR(NETWORKDAYS($B711,'Q2 Setup'!$G$4),1),0)</f>
        <v>0</v>
      </c>
      <c r="P711" s="43" t="str">
        <f t="shared" si="329"/>
        <v/>
      </c>
    </row>
    <row r="712" spans="2:17" ht="18.75" customHeight="1" x14ac:dyDescent="0.2">
      <c r="B712" s="31">
        <v>46280</v>
      </c>
      <c r="C712" s="32" t="str">
        <f>'Q2 Setup'!$C$13</f>
        <v>Rep 7</v>
      </c>
      <c r="D712" s="33"/>
      <c r="E712" s="25"/>
      <c r="F712" s="34">
        <f t="shared" si="324"/>
        <v>0</v>
      </c>
      <c r="G712" s="34" t="str">
        <f t="shared" si="325"/>
        <v/>
      </c>
      <c r="H712" s="35" t="str">
        <f t="shared" si="326"/>
        <v/>
      </c>
      <c r="I712" s="36"/>
      <c r="J712" s="37">
        <f t="shared" si="327"/>
        <v>0</v>
      </c>
      <c r="K712" s="35" t="str">
        <f t="shared" si="328"/>
        <v/>
      </c>
      <c r="L712" s="25"/>
      <c r="M712" s="25"/>
      <c r="N712" s="26"/>
      <c r="O712" s="29">
        <f>IFERROR(('Q2 Setup'!$D$13-'Q2 Setup'!$E$13+SUMIFS($N$4:$N711,$C$4:$C711,'Q2 Setup'!$C$13)-SUMIFS($N$4:$N711,$C$4:$C711,'Q2 Setup'!$C$13,$B$4:$B711,"&lt;"&amp;$B712))/IFERROR(NETWORKDAYS($B712,'Q2 Setup'!$G$4),1),0)</f>
        <v>0</v>
      </c>
      <c r="P712" s="38" t="str">
        <f t="shared" si="329"/>
        <v/>
      </c>
    </row>
    <row r="713" spans="2:17" ht="18.75" customHeight="1" x14ac:dyDescent="0.2">
      <c r="B713" s="31">
        <v>46280</v>
      </c>
      <c r="C713" s="39" t="str">
        <f>'Q2 Setup'!$C$14</f>
        <v>Rep 8</v>
      </c>
      <c r="D713" s="33"/>
      <c r="E713" s="25"/>
      <c r="F713" s="40">
        <f t="shared" si="324"/>
        <v>0</v>
      </c>
      <c r="G713" s="40" t="str">
        <f t="shared" si="325"/>
        <v/>
      </c>
      <c r="H713" s="41" t="str">
        <f t="shared" si="326"/>
        <v/>
      </c>
      <c r="I713" s="36"/>
      <c r="J713" s="42">
        <f t="shared" si="327"/>
        <v>0</v>
      </c>
      <c r="K713" s="41" t="str">
        <f t="shared" si="328"/>
        <v/>
      </c>
      <c r="L713" s="25"/>
      <c r="M713" s="25"/>
      <c r="N713" s="26"/>
      <c r="O713" s="29">
        <f>IFERROR(('Q2 Setup'!$D$14-'Q2 Setup'!$E$14+SUMIFS($N$4:$N712,$C$4:$C712,'Q2 Setup'!$C$14)-SUMIFS($N$4:$N712,$C$4:$C712,'Q2 Setup'!$C$14,$B$4:$B712,"&lt;"&amp;$B713))/IFERROR(NETWORKDAYS($B713,'Q2 Setup'!$G$4),1),0)</f>
        <v>0</v>
      </c>
      <c r="P713" s="43" t="str">
        <f t="shared" si="329"/>
        <v/>
      </c>
    </row>
    <row r="714" spans="2:17" ht="18.75" customHeight="1" x14ac:dyDescent="0.2">
      <c r="B714" s="31">
        <v>46280</v>
      </c>
      <c r="C714" s="32" t="str">
        <f>'Q2 Setup'!$C$15</f>
        <v>Rep 9</v>
      </c>
      <c r="D714" s="33"/>
      <c r="E714" s="25"/>
      <c r="F714" s="34">
        <f t="shared" si="324"/>
        <v>0</v>
      </c>
      <c r="G714" s="34" t="str">
        <f t="shared" si="325"/>
        <v/>
      </c>
      <c r="H714" s="35" t="str">
        <f t="shared" si="326"/>
        <v/>
      </c>
      <c r="I714" s="36"/>
      <c r="J714" s="37">
        <f t="shared" si="327"/>
        <v>0</v>
      </c>
      <c r="K714" s="35" t="str">
        <f t="shared" si="328"/>
        <v/>
      </c>
      <c r="L714" s="25"/>
      <c r="M714" s="25"/>
      <c r="N714" s="26"/>
      <c r="O714" s="29">
        <f>IFERROR(('Q2 Setup'!$D$15-'Q2 Setup'!$E$15+SUMIFS($N$4:$N713,$C$4:$C713,'Q2 Setup'!$C$15)-SUMIFS($N$4:$N713,$C$4:$C713,'Q2 Setup'!$C$15,$B$4:$B713,"&lt;"&amp;$B714))/IFERROR(NETWORKDAYS($B714,'Q2 Setup'!$G$4),1),0)</f>
        <v>0</v>
      </c>
      <c r="P714" s="38" t="str">
        <f t="shared" si="329"/>
        <v/>
      </c>
    </row>
    <row r="715" spans="2:17" ht="18.75" customHeight="1" x14ac:dyDescent="0.2">
      <c r="B715" s="31">
        <v>46280</v>
      </c>
      <c r="C715" s="39" t="str">
        <f>'Q2 Setup'!$C$16</f>
        <v>Rep 10</v>
      </c>
      <c r="D715" s="33"/>
      <c r="E715" s="25"/>
      <c r="F715" s="40">
        <f t="shared" si="324"/>
        <v>0</v>
      </c>
      <c r="G715" s="40" t="str">
        <f t="shared" si="325"/>
        <v/>
      </c>
      <c r="H715" s="41" t="str">
        <f t="shared" si="326"/>
        <v/>
      </c>
      <c r="I715" s="36"/>
      <c r="J715" s="42">
        <f t="shared" si="327"/>
        <v>0</v>
      </c>
      <c r="K715" s="41" t="str">
        <f t="shared" si="328"/>
        <v/>
      </c>
      <c r="L715" s="25"/>
      <c r="M715" s="25"/>
      <c r="N715" s="26"/>
      <c r="O715" s="29">
        <f>IFERROR(('Q2 Setup'!$D$16-'Q2 Setup'!$E$16+SUMIFS($N$4:$N714,$C$4:$C714,'Q2 Setup'!$C$16)-SUMIFS($N$4:$N714,$C$4:$C714,'Q2 Setup'!$C$16,$B$4:$B714,"&lt;"&amp;$B715))/IFERROR(NETWORKDAYS($B715,'Q2 Setup'!$G$4),1),0)</f>
        <v>0</v>
      </c>
      <c r="P715" s="43" t="str">
        <f t="shared" si="329"/>
        <v/>
      </c>
    </row>
    <row r="716" spans="2:17" ht="18.75" customHeight="1" x14ac:dyDescent="0.2">
      <c r="B716" s="31">
        <v>46280</v>
      </c>
      <c r="C716" s="32">
        <f>'Q2 Setup'!$C$17</f>
        <v>0</v>
      </c>
      <c r="D716" s="33"/>
      <c r="E716" s="25"/>
      <c r="F716" s="34">
        <f t="shared" si="324"/>
        <v>0</v>
      </c>
      <c r="G716" s="34" t="str">
        <f t="shared" si="325"/>
        <v/>
      </c>
      <c r="H716" s="35" t="str">
        <f t="shared" si="326"/>
        <v/>
      </c>
      <c r="I716" s="36"/>
      <c r="J716" s="37">
        <f t="shared" si="327"/>
        <v>0</v>
      </c>
      <c r="K716" s="35" t="str">
        <f t="shared" si="328"/>
        <v/>
      </c>
      <c r="L716" s="25"/>
      <c r="M716" s="25"/>
      <c r="N716" s="26"/>
      <c r="O716" s="29">
        <f>IFERROR(('Q2 Setup'!$D$17-'Q2 Setup'!$E$17+SUMIFS($N$4:$N715,$C$4:$C715,'Q2 Setup'!$C$17)-SUMIFS($N$4:$N715,$C$4:$C715,'Q2 Setup'!$C$17,$B$4:$B715,"&lt;"&amp;$B716))/IFERROR(NETWORKDAYS($B716,'Q2 Setup'!$G$4),1),0)</f>
        <v>0</v>
      </c>
      <c r="P716" s="38" t="str">
        <f t="shared" si="329"/>
        <v/>
      </c>
    </row>
    <row r="717" spans="2:17" ht="18.75" customHeight="1" x14ac:dyDescent="0.2">
      <c r="B717" s="31">
        <v>46280</v>
      </c>
      <c r="C717" s="39">
        <f>'Q2 Setup'!$C$18</f>
        <v>0</v>
      </c>
      <c r="D717" s="33"/>
      <c r="E717" s="25"/>
      <c r="F717" s="40">
        <f t="shared" si="324"/>
        <v>0</v>
      </c>
      <c r="G717" s="40" t="str">
        <f t="shared" si="325"/>
        <v/>
      </c>
      <c r="H717" s="41" t="str">
        <f t="shared" si="326"/>
        <v/>
      </c>
      <c r="I717" s="36"/>
      <c r="J717" s="42">
        <f t="shared" si="327"/>
        <v>0</v>
      </c>
      <c r="K717" s="41" t="str">
        <f t="shared" si="328"/>
        <v/>
      </c>
      <c r="L717" s="25"/>
      <c r="M717" s="25"/>
      <c r="N717" s="26"/>
      <c r="O717" s="29">
        <f>IFERROR(('Q2 Setup'!$D$18-'Q2 Setup'!$E$18+SUMIFS($N$4:$N716,$C$4:$C716,'Q2 Setup'!$C$18)-SUMIFS($N$4:$N716,$C$4:$C716,'Q2 Setup'!$C$18,$B$4:$B716,"&lt;"&amp;$B717))/IFERROR(NETWORKDAYS($B717,'Q2 Setup'!$G$4),1),0)</f>
        <v>0</v>
      </c>
      <c r="P717" s="43" t="str">
        <f t="shared" si="329"/>
        <v/>
      </c>
    </row>
    <row r="718" spans="2:17" ht="4.5" customHeight="1" x14ac:dyDescent="0.2"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</row>
    <row r="719" spans="2:17" ht="18.75" customHeight="1" x14ac:dyDescent="0.2">
      <c r="B719" s="31">
        <v>46281</v>
      </c>
      <c r="C719" s="32" t="str">
        <f>'Q2 Setup'!$C$7</f>
        <v>Rep 1</v>
      </c>
      <c r="D719" s="33"/>
      <c r="E719" s="25"/>
      <c r="F719" s="34">
        <f t="shared" ref="F719:F730" si="330">IFERROR(D719*7.5,"")</f>
        <v>0</v>
      </c>
      <c r="G719" s="34" t="str">
        <f t="shared" ref="G719:G730" si="331">IFERROR(E719/D719,"")</f>
        <v/>
      </c>
      <c r="H719" s="35" t="str">
        <f t="shared" ref="H719:H730" si="332">IFERROR(E719/F719,"")</f>
        <v/>
      </c>
      <c r="I719" s="36"/>
      <c r="J719" s="37">
        <f t="shared" ref="J719:J730" si="333">IFERROR(D719*0.375/24,"")</f>
        <v>0</v>
      </c>
      <c r="K719" s="35" t="str">
        <f t="shared" ref="K719:K730" si="334">IFERROR(I719/J719,"")</f>
        <v/>
      </c>
      <c r="L719" s="25"/>
      <c r="M719" s="25"/>
      <c r="N719" s="26"/>
      <c r="O719" s="29">
        <f>IFERROR(('Q2 Setup'!$D$7-'Q2 Setup'!$E$7+SUMIFS($N$4:$N718,$C$4:$C718,'Q2 Setup'!$C$7)-SUMIFS($N$4:$N718,$C$4:$C718,'Q2 Setup'!$C$7,$B$4:$B718,"&lt;"&amp;$B719))/IFERROR(NETWORKDAYS($B719,'Q2 Setup'!$G$4),1),0)</f>
        <v>0</v>
      </c>
      <c r="P719" s="38" t="str">
        <f t="shared" ref="P719:P730" si="335">IFERROR(N719/O719,"")</f>
        <v/>
      </c>
    </row>
    <row r="720" spans="2:17" ht="18.75" customHeight="1" x14ac:dyDescent="0.2">
      <c r="B720" s="31">
        <v>46281</v>
      </c>
      <c r="C720" s="39" t="str">
        <f>'Q2 Setup'!$C$8</f>
        <v>Rep 2</v>
      </c>
      <c r="D720" s="33"/>
      <c r="E720" s="25"/>
      <c r="F720" s="40">
        <f t="shared" si="330"/>
        <v>0</v>
      </c>
      <c r="G720" s="40" t="str">
        <f t="shared" si="331"/>
        <v/>
      </c>
      <c r="H720" s="41" t="str">
        <f t="shared" si="332"/>
        <v/>
      </c>
      <c r="I720" s="36"/>
      <c r="J720" s="42">
        <f t="shared" si="333"/>
        <v>0</v>
      </c>
      <c r="K720" s="41" t="str">
        <f t="shared" si="334"/>
        <v/>
      </c>
      <c r="L720" s="25"/>
      <c r="M720" s="25"/>
      <c r="N720" s="26"/>
      <c r="O720" s="29">
        <f>IFERROR(('Q2 Setup'!$D$8-'Q2 Setup'!$E$8+SUMIFS($N$4:$N719,$C$4:$C719,'Q2 Setup'!$C$8)-SUMIFS($N$4:$N719,$C$4:$C719,'Q2 Setup'!$C$8,$B$4:$B719,"&lt;"&amp;$B720))/IFERROR(NETWORKDAYS($B720,'Q2 Setup'!$G$4),1),0)</f>
        <v>0</v>
      </c>
      <c r="P720" s="43" t="str">
        <f t="shared" si="335"/>
        <v/>
      </c>
    </row>
    <row r="721" spans="2:17" ht="18.75" customHeight="1" x14ac:dyDescent="0.2">
      <c r="B721" s="31">
        <v>46281</v>
      </c>
      <c r="C721" s="32" t="str">
        <f>'Q2 Setup'!$C$9</f>
        <v>Rep 3</v>
      </c>
      <c r="D721" s="33"/>
      <c r="E721" s="25"/>
      <c r="F721" s="34">
        <f t="shared" si="330"/>
        <v>0</v>
      </c>
      <c r="G721" s="34" t="str">
        <f t="shared" si="331"/>
        <v/>
      </c>
      <c r="H721" s="35" t="str">
        <f t="shared" si="332"/>
        <v/>
      </c>
      <c r="I721" s="36"/>
      <c r="J721" s="37">
        <f t="shared" si="333"/>
        <v>0</v>
      </c>
      <c r="K721" s="35" t="str">
        <f t="shared" si="334"/>
        <v/>
      </c>
      <c r="L721" s="25"/>
      <c r="M721" s="25"/>
      <c r="N721" s="26"/>
      <c r="O721" s="29">
        <f>IFERROR(('Q2 Setup'!$D$9-'Q2 Setup'!$E$9+SUMIFS($N$4:$N720,$C$4:$C720,'Q2 Setup'!$C$9)-SUMIFS($N$4:$N720,$C$4:$C720,'Q2 Setup'!$C$9,$B$4:$B720,"&lt;"&amp;$B721))/IFERROR(NETWORKDAYS($B721,'Q2 Setup'!$G$4),1),0)</f>
        <v>0</v>
      </c>
      <c r="P721" s="38" t="str">
        <f t="shared" si="335"/>
        <v/>
      </c>
    </row>
    <row r="722" spans="2:17" ht="18.75" customHeight="1" x14ac:dyDescent="0.2">
      <c r="B722" s="31">
        <v>46281</v>
      </c>
      <c r="C722" s="39" t="str">
        <f>'Q2 Setup'!$C$10</f>
        <v>Rep 4</v>
      </c>
      <c r="D722" s="33"/>
      <c r="E722" s="25"/>
      <c r="F722" s="40">
        <f t="shared" si="330"/>
        <v>0</v>
      </c>
      <c r="G722" s="40" t="str">
        <f t="shared" si="331"/>
        <v/>
      </c>
      <c r="H722" s="41" t="str">
        <f t="shared" si="332"/>
        <v/>
      </c>
      <c r="I722" s="36"/>
      <c r="J722" s="42">
        <f t="shared" si="333"/>
        <v>0</v>
      </c>
      <c r="K722" s="41" t="str">
        <f t="shared" si="334"/>
        <v/>
      </c>
      <c r="L722" s="25"/>
      <c r="M722" s="25"/>
      <c r="N722" s="26"/>
      <c r="O722" s="29">
        <f>IFERROR(('Q2 Setup'!$D$10-'Q2 Setup'!$E$10+SUMIFS($N$4:$N721,$C$4:$C721,'Q2 Setup'!$C$10)-SUMIFS($N$4:$N721,$C$4:$C721,'Q2 Setup'!$C$10,$B$4:$B721,"&lt;"&amp;$B722))/IFERROR(NETWORKDAYS($B722,'Q2 Setup'!$G$4),1),0)</f>
        <v>0</v>
      </c>
      <c r="P722" s="43" t="str">
        <f t="shared" si="335"/>
        <v/>
      </c>
    </row>
    <row r="723" spans="2:17" ht="18.75" customHeight="1" x14ac:dyDescent="0.2">
      <c r="B723" s="31">
        <v>46281</v>
      </c>
      <c r="C723" s="32" t="str">
        <f>'Q2 Setup'!$C$11</f>
        <v>Rep 5</v>
      </c>
      <c r="D723" s="33"/>
      <c r="E723" s="25"/>
      <c r="F723" s="34">
        <f t="shared" si="330"/>
        <v>0</v>
      </c>
      <c r="G723" s="34" t="str">
        <f t="shared" si="331"/>
        <v/>
      </c>
      <c r="H723" s="35" t="str">
        <f t="shared" si="332"/>
        <v/>
      </c>
      <c r="I723" s="36"/>
      <c r="J723" s="37">
        <f t="shared" si="333"/>
        <v>0</v>
      </c>
      <c r="K723" s="35" t="str">
        <f t="shared" si="334"/>
        <v/>
      </c>
      <c r="L723" s="25"/>
      <c r="M723" s="25"/>
      <c r="N723" s="26"/>
      <c r="O723" s="29">
        <f>IFERROR(('Q2 Setup'!$D$11-'Q2 Setup'!$E$11+SUMIFS($N$4:$N722,$C$4:$C722,'Q2 Setup'!$C$11)-SUMIFS($N$4:$N722,$C$4:$C722,'Q2 Setup'!$C$11,$B$4:$B722,"&lt;"&amp;$B723))/IFERROR(NETWORKDAYS($B723,'Q2 Setup'!$G$4),1),0)</f>
        <v>0</v>
      </c>
      <c r="P723" s="38" t="str">
        <f t="shared" si="335"/>
        <v/>
      </c>
    </row>
    <row r="724" spans="2:17" ht="18.75" customHeight="1" x14ac:dyDescent="0.2">
      <c r="B724" s="31">
        <v>46281</v>
      </c>
      <c r="C724" s="39" t="str">
        <f>'Q2 Setup'!$C$12</f>
        <v>Rep 6</v>
      </c>
      <c r="D724" s="33"/>
      <c r="E724" s="25"/>
      <c r="F724" s="40">
        <f t="shared" si="330"/>
        <v>0</v>
      </c>
      <c r="G724" s="40" t="str">
        <f t="shared" si="331"/>
        <v/>
      </c>
      <c r="H724" s="41" t="str">
        <f t="shared" si="332"/>
        <v/>
      </c>
      <c r="I724" s="36"/>
      <c r="J724" s="42">
        <f t="shared" si="333"/>
        <v>0</v>
      </c>
      <c r="K724" s="41" t="str">
        <f t="shared" si="334"/>
        <v/>
      </c>
      <c r="L724" s="25"/>
      <c r="M724" s="25"/>
      <c r="N724" s="26"/>
      <c r="O724" s="29">
        <f>IFERROR(('Q2 Setup'!$D$12-'Q2 Setup'!$E$12+SUMIFS($N$4:$N723,$C$4:$C723,'Q2 Setup'!$C$12)-SUMIFS($N$4:$N723,$C$4:$C723,'Q2 Setup'!$C$12,$B$4:$B723,"&lt;"&amp;$B724))/IFERROR(NETWORKDAYS($B724,'Q2 Setup'!$G$4),1),0)</f>
        <v>0</v>
      </c>
      <c r="P724" s="43" t="str">
        <f t="shared" si="335"/>
        <v/>
      </c>
    </row>
    <row r="725" spans="2:17" ht="18.75" customHeight="1" x14ac:dyDescent="0.2">
      <c r="B725" s="31">
        <v>46281</v>
      </c>
      <c r="C725" s="32" t="str">
        <f>'Q2 Setup'!$C$13</f>
        <v>Rep 7</v>
      </c>
      <c r="D725" s="33"/>
      <c r="E725" s="25"/>
      <c r="F725" s="34">
        <f t="shared" si="330"/>
        <v>0</v>
      </c>
      <c r="G725" s="34" t="str">
        <f t="shared" si="331"/>
        <v/>
      </c>
      <c r="H725" s="35" t="str">
        <f t="shared" si="332"/>
        <v/>
      </c>
      <c r="I725" s="36"/>
      <c r="J725" s="37">
        <f t="shared" si="333"/>
        <v>0</v>
      </c>
      <c r="K725" s="35" t="str">
        <f t="shared" si="334"/>
        <v/>
      </c>
      <c r="L725" s="25"/>
      <c r="M725" s="25"/>
      <c r="N725" s="26"/>
      <c r="O725" s="29">
        <f>IFERROR(('Q2 Setup'!$D$13-'Q2 Setup'!$E$13+SUMIFS($N$4:$N724,$C$4:$C724,'Q2 Setup'!$C$13)-SUMIFS($N$4:$N724,$C$4:$C724,'Q2 Setup'!$C$13,$B$4:$B724,"&lt;"&amp;$B725))/IFERROR(NETWORKDAYS($B725,'Q2 Setup'!$G$4),1),0)</f>
        <v>0</v>
      </c>
      <c r="P725" s="38" t="str">
        <f t="shared" si="335"/>
        <v/>
      </c>
    </row>
    <row r="726" spans="2:17" ht="18.75" customHeight="1" x14ac:dyDescent="0.2">
      <c r="B726" s="31">
        <v>46281</v>
      </c>
      <c r="C726" s="39" t="str">
        <f>'Q2 Setup'!$C$14</f>
        <v>Rep 8</v>
      </c>
      <c r="D726" s="33"/>
      <c r="E726" s="25"/>
      <c r="F726" s="40">
        <f t="shared" si="330"/>
        <v>0</v>
      </c>
      <c r="G726" s="40" t="str">
        <f t="shared" si="331"/>
        <v/>
      </c>
      <c r="H726" s="41" t="str">
        <f t="shared" si="332"/>
        <v/>
      </c>
      <c r="I726" s="36"/>
      <c r="J726" s="42">
        <f t="shared" si="333"/>
        <v>0</v>
      </c>
      <c r="K726" s="41" t="str">
        <f t="shared" si="334"/>
        <v/>
      </c>
      <c r="L726" s="25"/>
      <c r="M726" s="25"/>
      <c r="N726" s="26"/>
      <c r="O726" s="29">
        <f>IFERROR(('Q2 Setup'!$D$14-'Q2 Setup'!$E$14+SUMIFS($N$4:$N725,$C$4:$C725,'Q2 Setup'!$C$14)-SUMIFS($N$4:$N725,$C$4:$C725,'Q2 Setup'!$C$14,$B$4:$B725,"&lt;"&amp;$B726))/IFERROR(NETWORKDAYS($B726,'Q2 Setup'!$G$4),1),0)</f>
        <v>0</v>
      </c>
      <c r="P726" s="43" t="str">
        <f t="shared" si="335"/>
        <v/>
      </c>
    </row>
    <row r="727" spans="2:17" ht="18.75" customHeight="1" x14ac:dyDescent="0.2">
      <c r="B727" s="31">
        <v>46281</v>
      </c>
      <c r="C727" s="32" t="str">
        <f>'Q2 Setup'!$C$15</f>
        <v>Rep 9</v>
      </c>
      <c r="D727" s="33"/>
      <c r="E727" s="25"/>
      <c r="F727" s="34">
        <f t="shared" si="330"/>
        <v>0</v>
      </c>
      <c r="G727" s="34" t="str">
        <f t="shared" si="331"/>
        <v/>
      </c>
      <c r="H727" s="35" t="str">
        <f t="shared" si="332"/>
        <v/>
      </c>
      <c r="I727" s="36"/>
      <c r="J727" s="37">
        <f t="shared" si="333"/>
        <v>0</v>
      </c>
      <c r="K727" s="35" t="str">
        <f t="shared" si="334"/>
        <v/>
      </c>
      <c r="L727" s="25"/>
      <c r="M727" s="25"/>
      <c r="N727" s="26"/>
      <c r="O727" s="29">
        <f>IFERROR(('Q2 Setup'!$D$15-'Q2 Setup'!$E$15+SUMIFS($N$4:$N726,$C$4:$C726,'Q2 Setup'!$C$15)-SUMIFS($N$4:$N726,$C$4:$C726,'Q2 Setup'!$C$15,$B$4:$B726,"&lt;"&amp;$B727))/IFERROR(NETWORKDAYS($B727,'Q2 Setup'!$G$4),1),0)</f>
        <v>0</v>
      </c>
      <c r="P727" s="38" t="str">
        <f t="shared" si="335"/>
        <v/>
      </c>
    </row>
    <row r="728" spans="2:17" ht="18.75" customHeight="1" x14ac:dyDescent="0.2">
      <c r="B728" s="31">
        <v>46281</v>
      </c>
      <c r="C728" s="39" t="str">
        <f>'Q2 Setup'!$C$16</f>
        <v>Rep 10</v>
      </c>
      <c r="D728" s="33"/>
      <c r="E728" s="25"/>
      <c r="F728" s="40">
        <f t="shared" si="330"/>
        <v>0</v>
      </c>
      <c r="G728" s="40" t="str">
        <f t="shared" si="331"/>
        <v/>
      </c>
      <c r="H728" s="41" t="str">
        <f t="shared" si="332"/>
        <v/>
      </c>
      <c r="I728" s="36"/>
      <c r="J728" s="42">
        <f t="shared" si="333"/>
        <v>0</v>
      </c>
      <c r="K728" s="41" t="str">
        <f t="shared" si="334"/>
        <v/>
      </c>
      <c r="L728" s="25"/>
      <c r="M728" s="25"/>
      <c r="N728" s="26"/>
      <c r="O728" s="29">
        <f>IFERROR(('Q2 Setup'!$D$16-'Q2 Setup'!$E$16+SUMIFS($N$4:$N727,$C$4:$C727,'Q2 Setup'!$C$16)-SUMIFS($N$4:$N727,$C$4:$C727,'Q2 Setup'!$C$16,$B$4:$B727,"&lt;"&amp;$B728))/IFERROR(NETWORKDAYS($B728,'Q2 Setup'!$G$4),1),0)</f>
        <v>0</v>
      </c>
      <c r="P728" s="43" t="str">
        <f t="shared" si="335"/>
        <v/>
      </c>
    </row>
    <row r="729" spans="2:17" ht="18.75" customHeight="1" x14ac:dyDescent="0.2">
      <c r="B729" s="31">
        <v>46281</v>
      </c>
      <c r="C729" s="32">
        <f>'Q2 Setup'!$C$17</f>
        <v>0</v>
      </c>
      <c r="D729" s="33"/>
      <c r="E729" s="25"/>
      <c r="F729" s="34">
        <f t="shared" si="330"/>
        <v>0</v>
      </c>
      <c r="G729" s="34" t="str">
        <f t="shared" si="331"/>
        <v/>
      </c>
      <c r="H729" s="35" t="str">
        <f t="shared" si="332"/>
        <v/>
      </c>
      <c r="I729" s="36"/>
      <c r="J729" s="37">
        <f t="shared" si="333"/>
        <v>0</v>
      </c>
      <c r="K729" s="35" t="str">
        <f t="shared" si="334"/>
        <v/>
      </c>
      <c r="L729" s="25"/>
      <c r="M729" s="25"/>
      <c r="N729" s="26"/>
      <c r="O729" s="29">
        <f>IFERROR(('Q2 Setup'!$D$17-'Q2 Setup'!$E$17+SUMIFS($N$4:$N728,$C$4:$C728,'Q2 Setup'!$C$17)-SUMIFS($N$4:$N728,$C$4:$C728,'Q2 Setup'!$C$17,$B$4:$B728,"&lt;"&amp;$B729))/IFERROR(NETWORKDAYS($B729,'Q2 Setup'!$G$4),1),0)</f>
        <v>0</v>
      </c>
      <c r="P729" s="38" t="str">
        <f t="shared" si="335"/>
        <v/>
      </c>
    </row>
    <row r="730" spans="2:17" ht="18.75" customHeight="1" x14ac:dyDescent="0.2">
      <c r="B730" s="31">
        <v>46281</v>
      </c>
      <c r="C730" s="39">
        <f>'Q2 Setup'!$C$18</f>
        <v>0</v>
      </c>
      <c r="D730" s="33"/>
      <c r="E730" s="25"/>
      <c r="F730" s="40">
        <f t="shared" si="330"/>
        <v>0</v>
      </c>
      <c r="G730" s="40" t="str">
        <f t="shared" si="331"/>
        <v/>
      </c>
      <c r="H730" s="41" t="str">
        <f t="shared" si="332"/>
        <v/>
      </c>
      <c r="I730" s="36"/>
      <c r="J730" s="42">
        <f t="shared" si="333"/>
        <v>0</v>
      </c>
      <c r="K730" s="41" t="str">
        <f t="shared" si="334"/>
        <v/>
      </c>
      <c r="L730" s="25"/>
      <c r="M730" s="25"/>
      <c r="N730" s="26"/>
      <c r="O730" s="29">
        <f>IFERROR(('Q2 Setup'!$D$18-'Q2 Setup'!$E$18+SUMIFS($N$4:$N729,$C$4:$C729,'Q2 Setup'!$C$18)-SUMIFS($N$4:$N729,$C$4:$C729,'Q2 Setup'!$C$18,$B$4:$B729,"&lt;"&amp;$B730))/IFERROR(NETWORKDAYS($B730,'Q2 Setup'!$G$4),1),0)</f>
        <v>0</v>
      </c>
      <c r="P730" s="43" t="str">
        <f t="shared" si="335"/>
        <v/>
      </c>
    </row>
    <row r="731" spans="2:17" ht="4.5" customHeight="1" x14ac:dyDescent="0.2"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</row>
    <row r="732" spans="2:17" ht="18.75" customHeight="1" x14ac:dyDescent="0.2">
      <c r="B732" s="31">
        <v>46282</v>
      </c>
      <c r="C732" s="32" t="str">
        <f>'Q2 Setup'!$C$7</f>
        <v>Rep 1</v>
      </c>
      <c r="D732" s="33"/>
      <c r="E732" s="25"/>
      <c r="F732" s="34">
        <f t="shared" ref="F732:F743" si="336">IFERROR(D732*7.5,"")</f>
        <v>0</v>
      </c>
      <c r="G732" s="34" t="str">
        <f t="shared" ref="G732:G743" si="337">IFERROR(E732/D732,"")</f>
        <v/>
      </c>
      <c r="H732" s="35" t="str">
        <f t="shared" ref="H732:H743" si="338">IFERROR(E732/F732,"")</f>
        <v/>
      </c>
      <c r="I732" s="36"/>
      <c r="J732" s="37">
        <f t="shared" ref="J732:J743" si="339">IFERROR(D732*0.375/24,"")</f>
        <v>0</v>
      </c>
      <c r="K732" s="35" t="str">
        <f t="shared" ref="K732:K743" si="340">IFERROR(I732/J732,"")</f>
        <v/>
      </c>
      <c r="L732" s="25"/>
      <c r="M732" s="25"/>
      <c r="N732" s="26"/>
      <c r="O732" s="29">
        <f>IFERROR(('Q2 Setup'!$D$7-'Q2 Setup'!$E$7+SUMIFS($N$4:$N731,$C$4:$C731,'Q2 Setup'!$C$7)-SUMIFS($N$4:$N731,$C$4:$C731,'Q2 Setup'!$C$7,$B$4:$B731,"&lt;"&amp;$B732))/IFERROR(NETWORKDAYS($B732,'Q2 Setup'!$G$4),1),0)</f>
        <v>0</v>
      </c>
      <c r="P732" s="38" t="str">
        <f t="shared" ref="P732:P743" si="341">IFERROR(N732/O732,"")</f>
        <v/>
      </c>
    </row>
    <row r="733" spans="2:17" ht="18.75" customHeight="1" x14ac:dyDescent="0.2">
      <c r="B733" s="31">
        <v>46282</v>
      </c>
      <c r="C733" s="39" t="str">
        <f>'Q2 Setup'!$C$8</f>
        <v>Rep 2</v>
      </c>
      <c r="D733" s="33"/>
      <c r="E733" s="25"/>
      <c r="F733" s="40">
        <f t="shared" si="336"/>
        <v>0</v>
      </c>
      <c r="G733" s="40" t="str">
        <f t="shared" si="337"/>
        <v/>
      </c>
      <c r="H733" s="41" t="str">
        <f t="shared" si="338"/>
        <v/>
      </c>
      <c r="I733" s="36"/>
      <c r="J733" s="42">
        <f t="shared" si="339"/>
        <v>0</v>
      </c>
      <c r="K733" s="41" t="str">
        <f t="shared" si="340"/>
        <v/>
      </c>
      <c r="L733" s="25"/>
      <c r="M733" s="25"/>
      <c r="N733" s="26"/>
      <c r="O733" s="29">
        <f>IFERROR(('Q2 Setup'!$D$8-'Q2 Setup'!$E$8+SUMIFS($N$4:$N732,$C$4:$C732,'Q2 Setup'!$C$8)-SUMIFS($N$4:$N732,$C$4:$C732,'Q2 Setup'!$C$8,$B$4:$B732,"&lt;"&amp;$B733))/IFERROR(NETWORKDAYS($B733,'Q2 Setup'!$G$4),1),0)</f>
        <v>0</v>
      </c>
      <c r="P733" s="43" t="str">
        <f t="shared" si="341"/>
        <v/>
      </c>
    </row>
    <row r="734" spans="2:17" ht="18.75" customHeight="1" x14ac:dyDescent="0.2">
      <c r="B734" s="31">
        <v>46282</v>
      </c>
      <c r="C734" s="32" t="str">
        <f>'Q2 Setup'!$C$9</f>
        <v>Rep 3</v>
      </c>
      <c r="D734" s="33"/>
      <c r="E734" s="25"/>
      <c r="F734" s="34">
        <f t="shared" si="336"/>
        <v>0</v>
      </c>
      <c r="G734" s="34" t="str">
        <f t="shared" si="337"/>
        <v/>
      </c>
      <c r="H734" s="35" t="str">
        <f t="shared" si="338"/>
        <v/>
      </c>
      <c r="I734" s="36"/>
      <c r="J734" s="37">
        <f t="shared" si="339"/>
        <v>0</v>
      </c>
      <c r="K734" s="35" t="str">
        <f t="shared" si="340"/>
        <v/>
      </c>
      <c r="L734" s="25"/>
      <c r="M734" s="25"/>
      <c r="N734" s="26"/>
      <c r="O734" s="29">
        <f>IFERROR(('Q2 Setup'!$D$9-'Q2 Setup'!$E$9+SUMIFS($N$4:$N733,$C$4:$C733,'Q2 Setup'!$C$9)-SUMIFS($N$4:$N733,$C$4:$C733,'Q2 Setup'!$C$9,$B$4:$B733,"&lt;"&amp;$B734))/IFERROR(NETWORKDAYS($B734,'Q2 Setup'!$G$4),1),0)</f>
        <v>0</v>
      </c>
      <c r="P734" s="38" t="str">
        <f t="shared" si="341"/>
        <v/>
      </c>
    </row>
    <row r="735" spans="2:17" ht="18.75" customHeight="1" x14ac:dyDescent="0.2">
      <c r="B735" s="31">
        <v>46282</v>
      </c>
      <c r="C735" s="39" t="str">
        <f>'Q2 Setup'!$C$10</f>
        <v>Rep 4</v>
      </c>
      <c r="D735" s="33"/>
      <c r="E735" s="25"/>
      <c r="F735" s="40">
        <f t="shared" si="336"/>
        <v>0</v>
      </c>
      <c r="G735" s="40" t="str">
        <f t="shared" si="337"/>
        <v/>
      </c>
      <c r="H735" s="41" t="str">
        <f t="shared" si="338"/>
        <v/>
      </c>
      <c r="I735" s="36"/>
      <c r="J735" s="42">
        <f t="shared" si="339"/>
        <v>0</v>
      </c>
      <c r="K735" s="41" t="str">
        <f t="shared" si="340"/>
        <v/>
      </c>
      <c r="L735" s="25"/>
      <c r="M735" s="25"/>
      <c r="N735" s="26"/>
      <c r="O735" s="29">
        <f>IFERROR(('Q2 Setup'!$D$10-'Q2 Setup'!$E$10+SUMIFS($N$4:$N734,$C$4:$C734,'Q2 Setup'!$C$10)-SUMIFS($N$4:$N734,$C$4:$C734,'Q2 Setup'!$C$10,$B$4:$B734,"&lt;"&amp;$B735))/IFERROR(NETWORKDAYS($B735,'Q2 Setup'!$G$4),1),0)</f>
        <v>0</v>
      </c>
      <c r="P735" s="43" t="str">
        <f t="shared" si="341"/>
        <v/>
      </c>
    </row>
    <row r="736" spans="2:17" ht="18.75" customHeight="1" x14ac:dyDescent="0.2">
      <c r="B736" s="31">
        <v>46282</v>
      </c>
      <c r="C736" s="32" t="str">
        <f>'Q2 Setup'!$C$11</f>
        <v>Rep 5</v>
      </c>
      <c r="D736" s="33"/>
      <c r="E736" s="25"/>
      <c r="F736" s="34">
        <f t="shared" si="336"/>
        <v>0</v>
      </c>
      <c r="G736" s="34" t="str">
        <f t="shared" si="337"/>
        <v/>
      </c>
      <c r="H736" s="35" t="str">
        <f t="shared" si="338"/>
        <v/>
      </c>
      <c r="I736" s="36"/>
      <c r="J736" s="37">
        <f t="shared" si="339"/>
        <v>0</v>
      </c>
      <c r="K736" s="35" t="str">
        <f t="shared" si="340"/>
        <v/>
      </c>
      <c r="L736" s="25"/>
      <c r="M736" s="25"/>
      <c r="N736" s="26"/>
      <c r="O736" s="29">
        <f>IFERROR(('Q2 Setup'!$D$11-'Q2 Setup'!$E$11+SUMIFS($N$4:$N735,$C$4:$C735,'Q2 Setup'!$C$11)-SUMIFS($N$4:$N735,$C$4:$C735,'Q2 Setup'!$C$11,$B$4:$B735,"&lt;"&amp;$B736))/IFERROR(NETWORKDAYS($B736,'Q2 Setup'!$G$4),1),0)</f>
        <v>0</v>
      </c>
      <c r="P736" s="38" t="str">
        <f t="shared" si="341"/>
        <v/>
      </c>
    </row>
    <row r="737" spans="2:17" ht="18.75" customHeight="1" x14ac:dyDescent="0.2">
      <c r="B737" s="31">
        <v>46282</v>
      </c>
      <c r="C737" s="39" t="str">
        <f>'Q2 Setup'!$C$12</f>
        <v>Rep 6</v>
      </c>
      <c r="D737" s="33"/>
      <c r="E737" s="25"/>
      <c r="F737" s="40">
        <f t="shared" si="336"/>
        <v>0</v>
      </c>
      <c r="G737" s="40" t="str">
        <f t="shared" si="337"/>
        <v/>
      </c>
      <c r="H737" s="41" t="str">
        <f t="shared" si="338"/>
        <v/>
      </c>
      <c r="I737" s="36"/>
      <c r="J737" s="42">
        <f t="shared" si="339"/>
        <v>0</v>
      </c>
      <c r="K737" s="41" t="str">
        <f t="shared" si="340"/>
        <v/>
      </c>
      <c r="L737" s="25"/>
      <c r="M737" s="25"/>
      <c r="N737" s="26"/>
      <c r="O737" s="29">
        <f>IFERROR(('Q2 Setup'!$D$12-'Q2 Setup'!$E$12+SUMIFS($N$4:$N736,$C$4:$C736,'Q2 Setup'!$C$12)-SUMIFS($N$4:$N736,$C$4:$C736,'Q2 Setup'!$C$12,$B$4:$B736,"&lt;"&amp;$B737))/IFERROR(NETWORKDAYS($B737,'Q2 Setup'!$G$4),1),0)</f>
        <v>0</v>
      </c>
      <c r="P737" s="43" t="str">
        <f t="shared" si="341"/>
        <v/>
      </c>
    </row>
    <row r="738" spans="2:17" ht="18.75" customHeight="1" x14ac:dyDescent="0.2">
      <c r="B738" s="31">
        <v>46282</v>
      </c>
      <c r="C738" s="32" t="str">
        <f>'Q2 Setup'!$C$13</f>
        <v>Rep 7</v>
      </c>
      <c r="D738" s="33"/>
      <c r="E738" s="25"/>
      <c r="F738" s="34">
        <f t="shared" si="336"/>
        <v>0</v>
      </c>
      <c r="G738" s="34" t="str">
        <f t="shared" si="337"/>
        <v/>
      </c>
      <c r="H738" s="35" t="str">
        <f t="shared" si="338"/>
        <v/>
      </c>
      <c r="I738" s="36"/>
      <c r="J738" s="37">
        <f t="shared" si="339"/>
        <v>0</v>
      </c>
      <c r="K738" s="35" t="str">
        <f t="shared" si="340"/>
        <v/>
      </c>
      <c r="L738" s="25"/>
      <c r="M738" s="25"/>
      <c r="N738" s="26"/>
      <c r="O738" s="29">
        <f>IFERROR(('Q2 Setup'!$D$13-'Q2 Setup'!$E$13+SUMIFS($N$4:$N737,$C$4:$C737,'Q2 Setup'!$C$13)-SUMIFS($N$4:$N737,$C$4:$C737,'Q2 Setup'!$C$13,$B$4:$B737,"&lt;"&amp;$B738))/IFERROR(NETWORKDAYS($B738,'Q2 Setup'!$G$4),1),0)</f>
        <v>0</v>
      </c>
      <c r="P738" s="38" t="str">
        <f t="shared" si="341"/>
        <v/>
      </c>
    </row>
    <row r="739" spans="2:17" ht="18.75" customHeight="1" x14ac:dyDescent="0.2">
      <c r="B739" s="31">
        <v>46282</v>
      </c>
      <c r="C739" s="39" t="str">
        <f>'Q2 Setup'!$C$14</f>
        <v>Rep 8</v>
      </c>
      <c r="D739" s="33"/>
      <c r="E739" s="25"/>
      <c r="F739" s="40">
        <f t="shared" si="336"/>
        <v>0</v>
      </c>
      <c r="G739" s="40" t="str">
        <f t="shared" si="337"/>
        <v/>
      </c>
      <c r="H739" s="41" t="str">
        <f t="shared" si="338"/>
        <v/>
      </c>
      <c r="I739" s="36"/>
      <c r="J739" s="42">
        <f t="shared" si="339"/>
        <v>0</v>
      </c>
      <c r="K739" s="41" t="str">
        <f t="shared" si="340"/>
        <v/>
      </c>
      <c r="L739" s="25"/>
      <c r="M739" s="25"/>
      <c r="N739" s="26"/>
      <c r="O739" s="29">
        <f>IFERROR(('Q2 Setup'!$D$14-'Q2 Setup'!$E$14+SUMIFS($N$4:$N738,$C$4:$C738,'Q2 Setup'!$C$14)-SUMIFS($N$4:$N738,$C$4:$C738,'Q2 Setup'!$C$14,$B$4:$B738,"&lt;"&amp;$B739))/IFERROR(NETWORKDAYS($B739,'Q2 Setup'!$G$4),1),0)</f>
        <v>0</v>
      </c>
      <c r="P739" s="43" t="str">
        <f t="shared" si="341"/>
        <v/>
      </c>
    </row>
    <row r="740" spans="2:17" ht="18.75" customHeight="1" x14ac:dyDescent="0.2">
      <c r="B740" s="31">
        <v>46282</v>
      </c>
      <c r="C740" s="32" t="str">
        <f>'Q2 Setup'!$C$15</f>
        <v>Rep 9</v>
      </c>
      <c r="D740" s="33"/>
      <c r="E740" s="25"/>
      <c r="F740" s="34">
        <f t="shared" si="336"/>
        <v>0</v>
      </c>
      <c r="G740" s="34" t="str">
        <f t="shared" si="337"/>
        <v/>
      </c>
      <c r="H740" s="35" t="str">
        <f t="shared" si="338"/>
        <v/>
      </c>
      <c r="I740" s="36"/>
      <c r="J740" s="37">
        <f t="shared" si="339"/>
        <v>0</v>
      </c>
      <c r="K740" s="35" t="str">
        <f t="shared" si="340"/>
        <v/>
      </c>
      <c r="L740" s="25"/>
      <c r="M740" s="25"/>
      <c r="N740" s="26"/>
      <c r="O740" s="29">
        <f>IFERROR(('Q2 Setup'!$D$15-'Q2 Setup'!$E$15+SUMIFS($N$4:$N739,$C$4:$C739,'Q2 Setup'!$C$15)-SUMIFS($N$4:$N739,$C$4:$C739,'Q2 Setup'!$C$15,$B$4:$B739,"&lt;"&amp;$B740))/IFERROR(NETWORKDAYS($B740,'Q2 Setup'!$G$4),1),0)</f>
        <v>0</v>
      </c>
      <c r="P740" s="38" t="str">
        <f t="shared" si="341"/>
        <v/>
      </c>
    </row>
    <row r="741" spans="2:17" ht="18.75" customHeight="1" x14ac:dyDescent="0.2">
      <c r="B741" s="31">
        <v>46282</v>
      </c>
      <c r="C741" s="39" t="str">
        <f>'Q2 Setup'!$C$16</f>
        <v>Rep 10</v>
      </c>
      <c r="D741" s="33"/>
      <c r="E741" s="25"/>
      <c r="F741" s="40">
        <f t="shared" si="336"/>
        <v>0</v>
      </c>
      <c r="G741" s="40" t="str">
        <f t="shared" si="337"/>
        <v/>
      </c>
      <c r="H741" s="41" t="str">
        <f t="shared" si="338"/>
        <v/>
      </c>
      <c r="I741" s="36"/>
      <c r="J741" s="42">
        <f t="shared" si="339"/>
        <v>0</v>
      </c>
      <c r="K741" s="41" t="str">
        <f t="shared" si="340"/>
        <v/>
      </c>
      <c r="L741" s="25"/>
      <c r="M741" s="25"/>
      <c r="N741" s="26"/>
      <c r="O741" s="29">
        <f>IFERROR(('Q2 Setup'!$D$16-'Q2 Setup'!$E$16+SUMIFS($N$4:$N740,$C$4:$C740,'Q2 Setup'!$C$16)-SUMIFS($N$4:$N740,$C$4:$C740,'Q2 Setup'!$C$16,$B$4:$B740,"&lt;"&amp;$B741))/IFERROR(NETWORKDAYS($B741,'Q2 Setup'!$G$4),1),0)</f>
        <v>0</v>
      </c>
      <c r="P741" s="43" t="str">
        <f t="shared" si="341"/>
        <v/>
      </c>
    </row>
    <row r="742" spans="2:17" ht="18.75" customHeight="1" x14ac:dyDescent="0.2">
      <c r="B742" s="31">
        <v>46282</v>
      </c>
      <c r="C742" s="32">
        <f>'Q2 Setup'!$C$17</f>
        <v>0</v>
      </c>
      <c r="D742" s="33"/>
      <c r="E742" s="25"/>
      <c r="F742" s="34">
        <f t="shared" si="336"/>
        <v>0</v>
      </c>
      <c r="G742" s="34" t="str">
        <f t="shared" si="337"/>
        <v/>
      </c>
      <c r="H742" s="35" t="str">
        <f t="shared" si="338"/>
        <v/>
      </c>
      <c r="I742" s="36"/>
      <c r="J742" s="37">
        <f t="shared" si="339"/>
        <v>0</v>
      </c>
      <c r="K742" s="35" t="str">
        <f t="shared" si="340"/>
        <v/>
      </c>
      <c r="L742" s="25"/>
      <c r="M742" s="25"/>
      <c r="N742" s="26"/>
      <c r="O742" s="29">
        <f>IFERROR(('Q2 Setup'!$D$17-'Q2 Setup'!$E$17+SUMIFS($N$4:$N741,$C$4:$C741,'Q2 Setup'!$C$17)-SUMIFS($N$4:$N741,$C$4:$C741,'Q2 Setup'!$C$17,$B$4:$B741,"&lt;"&amp;$B742))/IFERROR(NETWORKDAYS($B742,'Q2 Setup'!$G$4),1),0)</f>
        <v>0</v>
      </c>
      <c r="P742" s="38" t="str">
        <f t="shared" si="341"/>
        <v/>
      </c>
    </row>
    <row r="743" spans="2:17" ht="18.75" customHeight="1" x14ac:dyDescent="0.2">
      <c r="B743" s="31">
        <v>46282</v>
      </c>
      <c r="C743" s="39">
        <f>'Q2 Setup'!$C$18</f>
        <v>0</v>
      </c>
      <c r="D743" s="33"/>
      <c r="E743" s="25"/>
      <c r="F743" s="40">
        <f t="shared" si="336"/>
        <v>0</v>
      </c>
      <c r="G743" s="40" t="str">
        <f t="shared" si="337"/>
        <v/>
      </c>
      <c r="H743" s="41" t="str">
        <f t="shared" si="338"/>
        <v/>
      </c>
      <c r="I743" s="36"/>
      <c r="J743" s="42">
        <f t="shared" si="339"/>
        <v>0</v>
      </c>
      <c r="K743" s="41" t="str">
        <f t="shared" si="340"/>
        <v/>
      </c>
      <c r="L743" s="25"/>
      <c r="M743" s="25"/>
      <c r="N743" s="26"/>
      <c r="O743" s="29">
        <f>IFERROR(('Q2 Setup'!$D$18-'Q2 Setup'!$E$18+SUMIFS($N$4:$N742,$C$4:$C742,'Q2 Setup'!$C$18)-SUMIFS($N$4:$N742,$C$4:$C742,'Q2 Setup'!$C$18,$B$4:$B742,"&lt;"&amp;$B743))/IFERROR(NETWORKDAYS($B743,'Q2 Setup'!$G$4),1),0)</f>
        <v>0</v>
      </c>
      <c r="P743" s="43" t="str">
        <f t="shared" si="341"/>
        <v/>
      </c>
    </row>
    <row r="744" spans="2:17" ht="4.5" customHeight="1" x14ac:dyDescent="0.2"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</row>
    <row r="745" spans="2:17" ht="18.75" customHeight="1" x14ac:dyDescent="0.2">
      <c r="B745" s="31">
        <v>46283</v>
      </c>
      <c r="C745" s="32" t="str">
        <f>'Q2 Setup'!$C$7</f>
        <v>Rep 1</v>
      </c>
      <c r="D745" s="33"/>
      <c r="E745" s="25"/>
      <c r="F745" s="34">
        <f t="shared" ref="F745:F756" si="342">IFERROR(D745*7.5,"")</f>
        <v>0</v>
      </c>
      <c r="G745" s="34" t="str">
        <f t="shared" ref="G745:G756" si="343">IFERROR(E745/D745,"")</f>
        <v/>
      </c>
      <c r="H745" s="35" t="str">
        <f t="shared" ref="H745:H756" si="344">IFERROR(E745/F745,"")</f>
        <v/>
      </c>
      <c r="I745" s="36"/>
      <c r="J745" s="37">
        <f t="shared" ref="J745:J756" si="345">IFERROR(D745*0.375/24,"")</f>
        <v>0</v>
      </c>
      <c r="K745" s="35" t="str">
        <f t="shared" ref="K745:K756" si="346">IFERROR(I745/J745,"")</f>
        <v/>
      </c>
      <c r="L745" s="25"/>
      <c r="M745" s="25"/>
      <c r="N745" s="26"/>
      <c r="O745" s="29">
        <f>IFERROR(('Q2 Setup'!$D$7-'Q2 Setup'!$E$7+SUMIFS($N$4:$N744,$C$4:$C744,'Q2 Setup'!$C$7)-SUMIFS($N$4:$N744,$C$4:$C744,'Q2 Setup'!$C$7,$B$4:$B744,"&lt;"&amp;$B745))/IFERROR(NETWORKDAYS($B745,'Q2 Setup'!$G$4),1),0)</f>
        <v>0</v>
      </c>
      <c r="P745" s="38" t="str">
        <f t="shared" ref="P745:P756" si="347">IFERROR(N745/O745,"")</f>
        <v/>
      </c>
    </row>
    <row r="746" spans="2:17" ht="18.75" customHeight="1" x14ac:dyDescent="0.2">
      <c r="B746" s="31">
        <v>46283</v>
      </c>
      <c r="C746" s="39" t="str">
        <f>'Q2 Setup'!$C$8</f>
        <v>Rep 2</v>
      </c>
      <c r="D746" s="33"/>
      <c r="E746" s="25"/>
      <c r="F746" s="40">
        <f t="shared" si="342"/>
        <v>0</v>
      </c>
      <c r="G746" s="40" t="str">
        <f t="shared" si="343"/>
        <v/>
      </c>
      <c r="H746" s="41" t="str">
        <f t="shared" si="344"/>
        <v/>
      </c>
      <c r="I746" s="36"/>
      <c r="J746" s="42">
        <f t="shared" si="345"/>
        <v>0</v>
      </c>
      <c r="K746" s="41" t="str">
        <f t="shared" si="346"/>
        <v/>
      </c>
      <c r="L746" s="25"/>
      <c r="M746" s="25"/>
      <c r="N746" s="26"/>
      <c r="O746" s="29">
        <f>IFERROR(('Q2 Setup'!$D$8-'Q2 Setup'!$E$8+SUMIFS($N$4:$N745,$C$4:$C745,'Q2 Setup'!$C$8)-SUMIFS($N$4:$N745,$C$4:$C745,'Q2 Setup'!$C$8,$B$4:$B745,"&lt;"&amp;$B746))/IFERROR(NETWORKDAYS($B746,'Q2 Setup'!$G$4),1),0)</f>
        <v>0</v>
      </c>
      <c r="P746" s="43" t="str">
        <f t="shared" si="347"/>
        <v/>
      </c>
    </row>
    <row r="747" spans="2:17" ht="18.75" customHeight="1" x14ac:dyDescent="0.2">
      <c r="B747" s="31">
        <v>46283</v>
      </c>
      <c r="C747" s="32" t="str">
        <f>'Q2 Setup'!$C$9</f>
        <v>Rep 3</v>
      </c>
      <c r="D747" s="33"/>
      <c r="E747" s="25"/>
      <c r="F747" s="34">
        <f t="shared" si="342"/>
        <v>0</v>
      </c>
      <c r="G747" s="34" t="str">
        <f t="shared" si="343"/>
        <v/>
      </c>
      <c r="H747" s="35" t="str">
        <f t="shared" si="344"/>
        <v/>
      </c>
      <c r="I747" s="36"/>
      <c r="J747" s="37">
        <f t="shared" si="345"/>
        <v>0</v>
      </c>
      <c r="K747" s="35" t="str">
        <f t="shared" si="346"/>
        <v/>
      </c>
      <c r="L747" s="25"/>
      <c r="M747" s="25"/>
      <c r="N747" s="26"/>
      <c r="O747" s="29">
        <f>IFERROR(('Q2 Setup'!$D$9-'Q2 Setup'!$E$9+SUMIFS($N$4:$N746,$C$4:$C746,'Q2 Setup'!$C$9)-SUMIFS($N$4:$N746,$C$4:$C746,'Q2 Setup'!$C$9,$B$4:$B746,"&lt;"&amp;$B747))/IFERROR(NETWORKDAYS($B747,'Q2 Setup'!$G$4),1),0)</f>
        <v>0</v>
      </c>
      <c r="P747" s="38" t="str">
        <f t="shared" si="347"/>
        <v/>
      </c>
    </row>
    <row r="748" spans="2:17" ht="18.75" customHeight="1" x14ac:dyDescent="0.2">
      <c r="B748" s="31">
        <v>46283</v>
      </c>
      <c r="C748" s="39" t="str">
        <f>'Q2 Setup'!$C$10</f>
        <v>Rep 4</v>
      </c>
      <c r="D748" s="33"/>
      <c r="E748" s="25"/>
      <c r="F748" s="40">
        <f t="shared" si="342"/>
        <v>0</v>
      </c>
      <c r="G748" s="40" t="str">
        <f t="shared" si="343"/>
        <v/>
      </c>
      <c r="H748" s="41" t="str">
        <f t="shared" si="344"/>
        <v/>
      </c>
      <c r="I748" s="36"/>
      <c r="J748" s="42">
        <f t="shared" si="345"/>
        <v>0</v>
      </c>
      <c r="K748" s="41" t="str">
        <f t="shared" si="346"/>
        <v/>
      </c>
      <c r="L748" s="25"/>
      <c r="M748" s="25"/>
      <c r="N748" s="26"/>
      <c r="O748" s="29">
        <f>IFERROR(('Q2 Setup'!$D$10-'Q2 Setup'!$E$10+SUMIFS($N$4:$N747,$C$4:$C747,'Q2 Setup'!$C$10)-SUMIFS($N$4:$N747,$C$4:$C747,'Q2 Setup'!$C$10,$B$4:$B747,"&lt;"&amp;$B748))/IFERROR(NETWORKDAYS($B748,'Q2 Setup'!$G$4),1),0)</f>
        <v>0</v>
      </c>
      <c r="P748" s="43" t="str">
        <f t="shared" si="347"/>
        <v/>
      </c>
    </row>
    <row r="749" spans="2:17" ht="18.75" customHeight="1" x14ac:dyDescent="0.2">
      <c r="B749" s="31">
        <v>46283</v>
      </c>
      <c r="C749" s="32" t="str">
        <f>'Q2 Setup'!$C$11</f>
        <v>Rep 5</v>
      </c>
      <c r="D749" s="33"/>
      <c r="E749" s="25"/>
      <c r="F749" s="34">
        <f t="shared" si="342"/>
        <v>0</v>
      </c>
      <c r="G749" s="34" t="str">
        <f t="shared" si="343"/>
        <v/>
      </c>
      <c r="H749" s="35" t="str">
        <f t="shared" si="344"/>
        <v/>
      </c>
      <c r="I749" s="36"/>
      <c r="J749" s="37">
        <f t="shared" si="345"/>
        <v>0</v>
      </c>
      <c r="K749" s="35" t="str">
        <f t="shared" si="346"/>
        <v/>
      </c>
      <c r="L749" s="25"/>
      <c r="M749" s="25"/>
      <c r="N749" s="26"/>
      <c r="O749" s="29">
        <f>IFERROR(('Q2 Setup'!$D$11-'Q2 Setup'!$E$11+SUMIFS($N$4:$N748,$C$4:$C748,'Q2 Setup'!$C$11)-SUMIFS($N$4:$N748,$C$4:$C748,'Q2 Setup'!$C$11,$B$4:$B748,"&lt;"&amp;$B749))/IFERROR(NETWORKDAYS($B749,'Q2 Setup'!$G$4),1),0)</f>
        <v>0</v>
      </c>
      <c r="P749" s="38" t="str">
        <f t="shared" si="347"/>
        <v/>
      </c>
    </row>
    <row r="750" spans="2:17" ht="18.75" customHeight="1" x14ac:dyDescent="0.2">
      <c r="B750" s="31">
        <v>46283</v>
      </c>
      <c r="C750" s="39" t="str">
        <f>'Q2 Setup'!$C$12</f>
        <v>Rep 6</v>
      </c>
      <c r="D750" s="33"/>
      <c r="E750" s="25"/>
      <c r="F750" s="40">
        <f t="shared" si="342"/>
        <v>0</v>
      </c>
      <c r="G750" s="40" t="str">
        <f t="shared" si="343"/>
        <v/>
      </c>
      <c r="H750" s="41" t="str">
        <f t="shared" si="344"/>
        <v/>
      </c>
      <c r="I750" s="36"/>
      <c r="J750" s="42">
        <f t="shared" si="345"/>
        <v>0</v>
      </c>
      <c r="K750" s="41" t="str">
        <f t="shared" si="346"/>
        <v/>
      </c>
      <c r="L750" s="25"/>
      <c r="M750" s="25"/>
      <c r="N750" s="26"/>
      <c r="O750" s="29">
        <f>IFERROR(('Q2 Setup'!$D$12-'Q2 Setup'!$E$12+SUMIFS($N$4:$N749,$C$4:$C749,'Q2 Setup'!$C$12)-SUMIFS($N$4:$N749,$C$4:$C749,'Q2 Setup'!$C$12,$B$4:$B749,"&lt;"&amp;$B750))/IFERROR(NETWORKDAYS($B750,'Q2 Setup'!$G$4),1),0)</f>
        <v>0</v>
      </c>
      <c r="P750" s="43" t="str">
        <f t="shared" si="347"/>
        <v/>
      </c>
    </row>
    <row r="751" spans="2:17" ht="18.75" customHeight="1" x14ac:dyDescent="0.2">
      <c r="B751" s="31">
        <v>46283</v>
      </c>
      <c r="C751" s="32" t="str">
        <f>'Q2 Setup'!$C$13</f>
        <v>Rep 7</v>
      </c>
      <c r="D751" s="33"/>
      <c r="E751" s="25"/>
      <c r="F751" s="34">
        <f t="shared" si="342"/>
        <v>0</v>
      </c>
      <c r="G751" s="34" t="str">
        <f t="shared" si="343"/>
        <v/>
      </c>
      <c r="H751" s="35" t="str">
        <f t="shared" si="344"/>
        <v/>
      </c>
      <c r="I751" s="36"/>
      <c r="J751" s="37">
        <f t="shared" si="345"/>
        <v>0</v>
      </c>
      <c r="K751" s="35" t="str">
        <f t="shared" si="346"/>
        <v/>
      </c>
      <c r="L751" s="25"/>
      <c r="M751" s="25"/>
      <c r="N751" s="26"/>
      <c r="O751" s="29">
        <f>IFERROR(('Q2 Setup'!$D$13-'Q2 Setup'!$E$13+SUMIFS($N$4:$N750,$C$4:$C750,'Q2 Setup'!$C$13)-SUMIFS($N$4:$N750,$C$4:$C750,'Q2 Setup'!$C$13,$B$4:$B750,"&lt;"&amp;$B751))/IFERROR(NETWORKDAYS($B751,'Q2 Setup'!$G$4),1),0)</f>
        <v>0</v>
      </c>
      <c r="P751" s="38" t="str">
        <f t="shared" si="347"/>
        <v/>
      </c>
    </row>
    <row r="752" spans="2:17" ht="18.75" customHeight="1" x14ac:dyDescent="0.2">
      <c r="B752" s="31">
        <v>46283</v>
      </c>
      <c r="C752" s="39" t="str">
        <f>'Q2 Setup'!$C$14</f>
        <v>Rep 8</v>
      </c>
      <c r="D752" s="33"/>
      <c r="E752" s="25"/>
      <c r="F752" s="40">
        <f t="shared" si="342"/>
        <v>0</v>
      </c>
      <c r="G752" s="40" t="str">
        <f t="shared" si="343"/>
        <v/>
      </c>
      <c r="H752" s="41" t="str">
        <f t="shared" si="344"/>
        <v/>
      </c>
      <c r="I752" s="36"/>
      <c r="J752" s="42">
        <f t="shared" si="345"/>
        <v>0</v>
      </c>
      <c r="K752" s="41" t="str">
        <f t="shared" si="346"/>
        <v/>
      </c>
      <c r="L752" s="25"/>
      <c r="M752" s="25"/>
      <c r="N752" s="26"/>
      <c r="O752" s="29">
        <f>IFERROR(('Q2 Setup'!$D$14-'Q2 Setup'!$E$14+SUMIFS($N$4:$N751,$C$4:$C751,'Q2 Setup'!$C$14)-SUMIFS($N$4:$N751,$C$4:$C751,'Q2 Setup'!$C$14,$B$4:$B751,"&lt;"&amp;$B752))/IFERROR(NETWORKDAYS($B752,'Q2 Setup'!$G$4),1),0)</f>
        <v>0</v>
      </c>
      <c r="P752" s="43" t="str">
        <f t="shared" si="347"/>
        <v/>
      </c>
    </row>
    <row r="753" spans="2:17" ht="18.75" customHeight="1" x14ac:dyDescent="0.2">
      <c r="B753" s="31">
        <v>46283</v>
      </c>
      <c r="C753" s="32" t="str">
        <f>'Q2 Setup'!$C$15</f>
        <v>Rep 9</v>
      </c>
      <c r="D753" s="33"/>
      <c r="E753" s="25"/>
      <c r="F753" s="34">
        <f t="shared" si="342"/>
        <v>0</v>
      </c>
      <c r="G753" s="34" t="str">
        <f t="shared" si="343"/>
        <v/>
      </c>
      <c r="H753" s="35" t="str">
        <f t="shared" si="344"/>
        <v/>
      </c>
      <c r="I753" s="36"/>
      <c r="J753" s="37">
        <f t="shared" si="345"/>
        <v>0</v>
      </c>
      <c r="K753" s="35" t="str">
        <f t="shared" si="346"/>
        <v/>
      </c>
      <c r="L753" s="25"/>
      <c r="M753" s="25"/>
      <c r="N753" s="26"/>
      <c r="O753" s="29">
        <f>IFERROR(('Q2 Setup'!$D$15-'Q2 Setup'!$E$15+SUMIFS($N$4:$N752,$C$4:$C752,'Q2 Setup'!$C$15)-SUMIFS($N$4:$N752,$C$4:$C752,'Q2 Setup'!$C$15,$B$4:$B752,"&lt;"&amp;$B753))/IFERROR(NETWORKDAYS($B753,'Q2 Setup'!$G$4),1),0)</f>
        <v>0</v>
      </c>
      <c r="P753" s="38" t="str">
        <f t="shared" si="347"/>
        <v/>
      </c>
    </row>
    <row r="754" spans="2:17" ht="18.75" customHeight="1" x14ac:dyDescent="0.2">
      <c r="B754" s="31">
        <v>46283</v>
      </c>
      <c r="C754" s="39" t="str">
        <f>'Q2 Setup'!$C$16</f>
        <v>Rep 10</v>
      </c>
      <c r="D754" s="33"/>
      <c r="E754" s="25"/>
      <c r="F754" s="40">
        <f t="shared" si="342"/>
        <v>0</v>
      </c>
      <c r="G754" s="40" t="str">
        <f t="shared" si="343"/>
        <v/>
      </c>
      <c r="H754" s="41" t="str">
        <f t="shared" si="344"/>
        <v/>
      </c>
      <c r="I754" s="36"/>
      <c r="J754" s="42">
        <f t="shared" si="345"/>
        <v>0</v>
      </c>
      <c r="K754" s="41" t="str">
        <f t="shared" si="346"/>
        <v/>
      </c>
      <c r="L754" s="25"/>
      <c r="M754" s="25"/>
      <c r="N754" s="26"/>
      <c r="O754" s="29">
        <f>IFERROR(('Q2 Setup'!$D$16-'Q2 Setup'!$E$16+SUMIFS($N$4:$N753,$C$4:$C753,'Q2 Setup'!$C$16)-SUMIFS($N$4:$N753,$C$4:$C753,'Q2 Setup'!$C$16,$B$4:$B753,"&lt;"&amp;$B754))/IFERROR(NETWORKDAYS($B754,'Q2 Setup'!$G$4),1),0)</f>
        <v>0</v>
      </c>
      <c r="P754" s="43" t="str">
        <f t="shared" si="347"/>
        <v/>
      </c>
    </row>
    <row r="755" spans="2:17" ht="18.75" customHeight="1" x14ac:dyDescent="0.2">
      <c r="B755" s="31">
        <v>46283</v>
      </c>
      <c r="C755" s="32">
        <f>'Q2 Setup'!$C$17</f>
        <v>0</v>
      </c>
      <c r="D755" s="33"/>
      <c r="E755" s="25"/>
      <c r="F755" s="34">
        <f t="shared" si="342"/>
        <v>0</v>
      </c>
      <c r="G755" s="34" t="str">
        <f t="shared" si="343"/>
        <v/>
      </c>
      <c r="H755" s="35" t="str">
        <f t="shared" si="344"/>
        <v/>
      </c>
      <c r="I755" s="36"/>
      <c r="J755" s="37">
        <f t="shared" si="345"/>
        <v>0</v>
      </c>
      <c r="K755" s="35" t="str">
        <f t="shared" si="346"/>
        <v/>
      </c>
      <c r="L755" s="25"/>
      <c r="M755" s="25"/>
      <c r="N755" s="26"/>
      <c r="O755" s="29">
        <f>IFERROR(('Q2 Setup'!$D$17-'Q2 Setup'!$E$17+SUMIFS($N$4:$N754,$C$4:$C754,'Q2 Setup'!$C$17)-SUMIFS($N$4:$N754,$C$4:$C754,'Q2 Setup'!$C$17,$B$4:$B754,"&lt;"&amp;$B755))/IFERROR(NETWORKDAYS($B755,'Q2 Setup'!$G$4),1),0)</f>
        <v>0</v>
      </c>
      <c r="P755" s="38" t="str">
        <f t="shared" si="347"/>
        <v/>
      </c>
    </row>
    <row r="756" spans="2:17" ht="18.75" customHeight="1" x14ac:dyDescent="0.2">
      <c r="B756" s="31">
        <v>46283</v>
      </c>
      <c r="C756" s="39">
        <f>'Q2 Setup'!$C$18</f>
        <v>0</v>
      </c>
      <c r="D756" s="33"/>
      <c r="E756" s="25"/>
      <c r="F756" s="40">
        <f t="shared" si="342"/>
        <v>0</v>
      </c>
      <c r="G756" s="40" t="str">
        <f t="shared" si="343"/>
        <v/>
      </c>
      <c r="H756" s="41" t="str">
        <f t="shared" si="344"/>
        <v/>
      </c>
      <c r="I756" s="36"/>
      <c r="J756" s="42">
        <f t="shared" si="345"/>
        <v>0</v>
      </c>
      <c r="K756" s="41" t="str">
        <f t="shared" si="346"/>
        <v/>
      </c>
      <c r="L756" s="25"/>
      <c r="M756" s="25"/>
      <c r="N756" s="26"/>
      <c r="O756" s="29">
        <f>IFERROR(('Q2 Setup'!$D$18-'Q2 Setup'!$E$18+SUMIFS($N$4:$N755,$C$4:$C755,'Q2 Setup'!$C$18)-SUMIFS($N$4:$N755,$C$4:$C755,'Q2 Setup'!$C$18,$B$4:$B755,"&lt;"&amp;$B756))/IFERROR(NETWORKDAYS($B756,'Q2 Setup'!$G$4),1),0)</f>
        <v>0</v>
      </c>
      <c r="P756" s="43" t="str">
        <f t="shared" si="347"/>
        <v/>
      </c>
    </row>
    <row r="757" spans="2:17" ht="4.5" customHeight="1" x14ac:dyDescent="0.2"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</row>
    <row r="758" spans="2:17" ht="18.75" customHeight="1" x14ac:dyDescent="0.2">
      <c r="B758" s="31">
        <v>46286</v>
      </c>
      <c r="C758" s="32" t="str">
        <f>'Q2 Setup'!$C$7</f>
        <v>Rep 1</v>
      </c>
      <c r="D758" s="33"/>
      <c r="E758" s="25"/>
      <c r="F758" s="34">
        <f t="shared" ref="F758:F769" si="348">IFERROR(D758*7.5,"")</f>
        <v>0</v>
      </c>
      <c r="G758" s="34" t="str">
        <f t="shared" ref="G758:G769" si="349">IFERROR(E758/D758,"")</f>
        <v/>
      </c>
      <c r="H758" s="35" t="str">
        <f t="shared" ref="H758:H769" si="350">IFERROR(E758/F758,"")</f>
        <v/>
      </c>
      <c r="I758" s="36"/>
      <c r="J758" s="37">
        <f t="shared" ref="J758:J769" si="351">IFERROR(D758*0.375/24,"")</f>
        <v>0</v>
      </c>
      <c r="K758" s="35" t="str">
        <f t="shared" ref="K758:K769" si="352">IFERROR(I758/J758,"")</f>
        <v/>
      </c>
      <c r="L758" s="25"/>
      <c r="M758" s="25"/>
      <c r="N758" s="26"/>
      <c r="O758" s="29">
        <f>IFERROR(('Q2 Setup'!$D$7-'Q2 Setup'!$E$7+SUMIFS($N$4:$N757,$C$4:$C757,'Q2 Setup'!$C$7)-SUMIFS($N$4:$N757,$C$4:$C757,'Q2 Setup'!$C$7,$B$4:$B757,"&lt;"&amp;$B758))/IFERROR(NETWORKDAYS($B758,'Q2 Setup'!$G$4),1),0)</f>
        <v>0</v>
      </c>
      <c r="P758" s="38" t="str">
        <f t="shared" ref="P758:P769" si="353">IFERROR(N758/O758,"")</f>
        <v/>
      </c>
    </row>
    <row r="759" spans="2:17" ht="18.75" customHeight="1" x14ac:dyDescent="0.2">
      <c r="B759" s="31">
        <v>46286</v>
      </c>
      <c r="C759" s="39" t="str">
        <f>'Q2 Setup'!$C$8</f>
        <v>Rep 2</v>
      </c>
      <c r="D759" s="33"/>
      <c r="E759" s="25"/>
      <c r="F759" s="40">
        <f t="shared" si="348"/>
        <v>0</v>
      </c>
      <c r="G759" s="40" t="str">
        <f t="shared" si="349"/>
        <v/>
      </c>
      <c r="H759" s="41" t="str">
        <f t="shared" si="350"/>
        <v/>
      </c>
      <c r="I759" s="36"/>
      <c r="J759" s="42">
        <f t="shared" si="351"/>
        <v>0</v>
      </c>
      <c r="K759" s="41" t="str">
        <f t="shared" si="352"/>
        <v/>
      </c>
      <c r="L759" s="25"/>
      <c r="M759" s="25"/>
      <c r="N759" s="26"/>
      <c r="O759" s="29">
        <f>IFERROR(('Q2 Setup'!$D$8-'Q2 Setup'!$E$8+SUMIFS($N$4:$N758,$C$4:$C758,'Q2 Setup'!$C$8)-SUMIFS($N$4:$N758,$C$4:$C758,'Q2 Setup'!$C$8,$B$4:$B758,"&lt;"&amp;$B759))/IFERROR(NETWORKDAYS($B759,'Q2 Setup'!$G$4),1),0)</f>
        <v>0</v>
      </c>
      <c r="P759" s="43" t="str">
        <f t="shared" si="353"/>
        <v/>
      </c>
    </row>
    <row r="760" spans="2:17" ht="18.75" customHeight="1" x14ac:dyDescent="0.2">
      <c r="B760" s="31">
        <v>46286</v>
      </c>
      <c r="C760" s="32" t="str">
        <f>'Q2 Setup'!$C$9</f>
        <v>Rep 3</v>
      </c>
      <c r="D760" s="33"/>
      <c r="E760" s="25"/>
      <c r="F760" s="34">
        <f t="shared" si="348"/>
        <v>0</v>
      </c>
      <c r="G760" s="34" t="str">
        <f t="shared" si="349"/>
        <v/>
      </c>
      <c r="H760" s="35" t="str">
        <f t="shared" si="350"/>
        <v/>
      </c>
      <c r="I760" s="36"/>
      <c r="J760" s="37">
        <f t="shared" si="351"/>
        <v>0</v>
      </c>
      <c r="K760" s="35" t="str">
        <f t="shared" si="352"/>
        <v/>
      </c>
      <c r="L760" s="25"/>
      <c r="M760" s="25"/>
      <c r="N760" s="26"/>
      <c r="O760" s="29">
        <f>IFERROR(('Q2 Setup'!$D$9-'Q2 Setup'!$E$9+SUMIFS($N$4:$N759,$C$4:$C759,'Q2 Setup'!$C$9)-SUMIFS($N$4:$N759,$C$4:$C759,'Q2 Setup'!$C$9,$B$4:$B759,"&lt;"&amp;$B760))/IFERROR(NETWORKDAYS($B760,'Q2 Setup'!$G$4),1),0)</f>
        <v>0</v>
      </c>
      <c r="P760" s="38" t="str">
        <f t="shared" si="353"/>
        <v/>
      </c>
    </row>
    <row r="761" spans="2:17" ht="18.75" customHeight="1" x14ac:dyDescent="0.2">
      <c r="B761" s="31">
        <v>46286</v>
      </c>
      <c r="C761" s="39" t="str">
        <f>'Q2 Setup'!$C$10</f>
        <v>Rep 4</v>
      </c>
      <c r="D761" s="33"/>
      <c r="E761" s="25"/>
      <c r="F761" s="40">
        <f t="shared" si="348"/>
        <v>0</v>
      </c>
      <c r="G761" s="40" t="str">
        <f t="shared" si="349"/>
        <v/>
      </c>
      <c r="H761" s="41" t="str">
        <f t="shared" si="350"/>
        <v/>
      </c>
      <c r="I761" s="36"/>
      <c r="J761" s="42">
        <f t="shared" si="351"/>
        <v>0</v>
      </c>
      <c r="K761" s="41" t="str">
        <f t="shared" si="352"/>
        <v/>
      </c>
      <c r="L761" s="25"/>
      <c r="M761" s="25"/>
      <c r="N761" s="26"/>
      <c r="O761" s="29">
        <f>IFERROR(('Q2 Setup'!$D$10-'Q2 Setup'!$E$10+SUMIFS($N$4:$N760,$C$4:$C760,'Q2 Setup'!$C$10)-SUMIFS($N$4:$N760,$C$4:$C760,'Q2 Setup'!$C$10,$B$4:$B760,"&lt;"&amp;$B761))/IFERROR(NETWORKDAYS($B761,'Q2 Setup'!$G$4),1),0)</f>
        <v>0</v>
      </c>
      <c r="P761" s="43" t="str">
        <f t="shared" si="353"/>
        <v/>
      </c>
    </row>
    <row r="762" spans="2:17" ht="18.75" customHeight="1" x14ac:dyDescent="0.2">
      <c r="B762" s="31">
        <v>46286</v>
      </c>
      <c r="C762" s="32" t="str">
        <f>'Q2 Setup'!$C$11</f>
        <v>Rep 5</v>
      </c>
      <c r="D762" s="33"/>
      <c r="E762" s="25"/>
      <c r="F762" s="34">
        <f t="shared" si="348"/>
        <v>0</v>
      </c>
      <c r="G762" s="34" t="str">
        <f t="shared" si="349"/>
        <v/>
      </c>
      <c r="H762" s="35" t="str">
        <f t="shared" si="350"/>
        <v/>
      </c>
      <c r="I762" s="36"/>
      <c r="J762" s="37">
        <f t="shared" si="351"/>
        <v>0</v>
      </c>
      <c r="K762" s="35" t="str">
        <f t="shared" si="352"/>
        <v/>
      </c>
      <c r="L762" s="25"/>
      <c r="M762" s="25"/>
      <c r="N762" s="26"/>
      <c r="O762" s="29">
        <f>IFERROR(('Q2 Setup'!$D$11-'Q2 Setup'!$E$11+SUMIFS($N$4:$N761,$C$4:$C761,'Q2 Setup'!$C$11)-SUMIFS($N$4:$N761,$C$4:$C761,'Q2 Setup'!$C$11,$B$4:$B761,"&lt;"&amp;$B762))/IFERROR(NETWORKDAYS($B762,'Q2 Setup'!$G$4),1),0)</f>
        <v>0</v>
      </c>
      <c r="P762" s="38" t="str">
        <f t="shared" si="353"/>
        <v/>
      </c>
    </row>
    <row r="763" spans="2:17" ht="18.75" customHeight="1" x14ac:dyDescent="0.2">
      <c r="B763" s="31">
        <v>46286</v>
      </c>
      <c r="C763" s="39" t="str">
        <f>'Q2 Setup'!$C$12</f>
        <v>Rep 6</v>
      </c>
      <c r="D763" s="33"/>
      <c r="E763" s="25"/>
      <c r="F763" s="40">
        <f t="shared" si="348"/>
        <v>0</v>
      </c>
      <c r="G763" s="40" t="str">
        <f t="shared" si="349"/>
        <v/>
      </c>
      <c r="H763" s="41" t="str">
        <f t="shared" si="350"/>
        <v/>
      </c>
      <c r="I763" s="36"/>
      <c r="J763" s="42">
        <f t="shared" si="351"/>
        <v>0</v>
      </c>
      <c r="K763" s="41" t="str">
        <f t="shared" si="352"/>
        <v/>
      </c>
      <c r="L763" s="25"/>
      <c r="M763" s="25"/>
      <c r="N763" s="26"/>
      <c r="O763" s="29">
        <f>IFERROR(('Q2 Setup'!$D$12-'Q2 Setup'!$E$12+SUMIFS($N$4:$N762,$C$4:$C762,'Q2 Setup'!$C$12)-SUMIFS($N$4:$N762,$C$4:$C762,'Q2 Setup'!$C$12,$B$4:$B762,"&lt;"&amp;$B763))/IFERROR(NETWORKDAYS($B763,'Q2 Setup'!$G$4),1),0)</f>
        <v>0</v>
      </c>
      <c r="P763" s="43" t="str">
        <f t="shared" si="353"/>
        <v/>
      </c>
    </row>
    <row r="764" spans="2:17" ht="18.75" customHeight="1" x14ac:dyDescent="0.2">
      <c r="B764" s="31">
        <v>46286</v>
      </c>
      <c r="C764" s="32" t="str">
        <f>'Q2 Setup'!$C$13</f>
        <v>Rep 7</v>
      </c>
      <c r="D764" s="33"/>
      <c r="E764" s="25"/>
      <c r="F764" s="34">
        <f t="shared" si="348"/>
        <v>0</v>
      </c>
      <c r="G764" s="34" t="str">
        <f t="shared" si="349"/>
        <v/>
      </c>
      <c r="H764" s="35" t="str">
        <f t="shared" si="350"/>
        <v/>
      </c>
      <c r="I764" s="36"/>
      <c r="J764" s="37">
        <f t="shared" si="351"/>
        <v>0</v>
      </c>
      <c r="K764" s="35" t="str">
        <f t="shared" si="352"/>
        <v/>
      </c>
      <c r="L764" s="25"/>
      <c r="M764" s="25"/>
      <c r="N764" s="26"/>
      <c r="O764" s="29">
        <f>IFERROR(('Q2 Setup'!$D$13-'Q2 Setup'!$E$13+SUMIFS($N$4:$N763,$C$4:$C763,'Q2 Setup'!$C$13)-SUMIFS($N$4:$N763,$C$4:$C763,'Q2 Setup'!$C$13,$B$4:$B763,"&lt;"&amp;$B764))/IFERROR(NETWORKDAYS($B764,'Q2 Setup'!$G$4),1),0)</f>
        <v>0</v>
      </c>
      <c r="P764" s="38" t="str">
        <f t="shared" si="353"/>
        <v/>
      </c>
    </row>
    <row r="765" spans="2:17" ht="18.75" customHeight="1" x14ac:dyDescent="0.2">
      <c r="B765" s="31">
        <v>46286</v>
      </c>
      <c r="C765" s="39" t="str">
        <f>'Q2 Setup'!$C$14</f>
        <v>Rep 8</v>
      </c>
      <c r="D765" s="33"/>
      <c r="E765" s="25"/>
      <c r="F765" s="40">
        <f t="shared" si="348"/>
        <v>0</v>
      </c>
      <c r="G765" s="40" t="str">
        <f t="shared" si="349"/>
        <v/>
      </c>
      <c r="H765" s="41" t="str">
        <f t="shared" si="350"/>
        <v/>
      </c>
      <c r="I765" s="36"/>
      <c r="J765" s="42">
        <f t="shared" si="351"/>
        <v>0</v>
      </c>
      <c r="K765" s="41" t="str">
        <f t="shared" si="352"/>
        <v/>
      </c>
      <c r="L765" s="25"/>
      <c r="M765" s="25"/>
      <c r="N765" s="26"/>
      <c r="O765" s="29">
        <f>IFERROR(('Q2 Setup'!$D$14-'Q2 Setup'!$E$14+SUMIFS($N$4:$N764,$C$4:$C764,'Q2 Setup'!$C$14)-SUMIFS($N$4:$N764,$C$4:$C764,'Q2 Setup'!$C$14,$B$4:$B764,"&lt;"&amp;$B765))/IFERROR(NETWORKDAYS($B765,'Q2 Setup'!$G$4),1),0)</f>
        <v>0</v>
      </c>
      <c r="P765" s="43" t="str">
        <f t="shared" si="353"/>
        <v/>
      </c>
    </row>
    <row r="766" spans="2:17" ht="18.75" customHeight="1" x14ac:dyDescent="0.2">
      <c r="B766" s="31">
        <v>46286</v>
      </c>
      <c r="C766" s="32" t="str">
        <f>'Q2 Setup'!$C$15</f>
        <v>Rep 9</v>
      </c>
      <c r="D766" s="33"/>
      <c r="E766" s="25"/>
      <c r="F766" s="34">
        <f t="shared" si="348"/>
        <v>0</v>
      </c>
      <c r="G766" s="34" t="str">
        <f t="shared" si="349"/>
        <v/>
      </c>
      <c r="H766" s="35" t="str">
        <f t="shared" si="350"/>
        <v/>
      </c>
      <c r="I766" s="36"/>
      <c r="J766" s="37">
        <f t="shared" si="351"/>
        <v>0</v>
      </c>
      <c r="K766" s="35" t="str">
        <f t="shared" si="352"/>
        <v/>
      </c>
      <c r="L766" s="25"/>
      <c r="M766" s="25"/>
      <c r="N766" s="26"/>
      <c r="O766" s="29">
        <f>IFERROR(('Q2 Setup'!$D$15-'Q2 Setup'!$E$15+SUMIFS($N$4:$N765,$C$4:$C765,'Q2 Setup'!$C$15)-SUMIFS($N$4:$N765,$C$4:$C765,'Q2 Setup'!$C$15,$B$4:$B765,"&lt;"&amp;$B766))/IFERROR(NETWORKDAYS($B766,'Q2 Setup'!$G$4),1),0)</f>
        <v>0</v>
      </c>
      <c r="P766" s="38" t="str">
        <f t="shared" si="353"/>
        <v/>
      </c>
    </row>
    <row r="767" spans="2:17" ht="18.75" customHeight="1" x14ac:dyDescent="0.2">
      <c r="B767" s="31">
        <v>46286</v>
      </c>
      <c r="C767" s="39" t="str">
        <f>'Q2 Setup'!$C$16</f>
        <v>Rep 10</v>
      </c>
      <c r="D767" s="33"/>
      <c r="E767" s="25"/>
      <c r="F767" s="40">
        <f t="shared" si="348"/>
        <v>0</v>
      </c>
      <c r="G767" s="40" t="str">
        <f t="shared" si="349"/>
        <v/>
      </c>
      <c r="H767" s="41" t="str">
        <f t="shared" si="350"/>
        <v/>
      </c>
      <c r="I767" s="36"/>
      <c r="J767" s="42">
        <f t="shared" si="351"/>
        <v>0</v>
      </c>
      <c r="K767" s="41" t="str">
        <f t="shared" si="352"/>
        <v/>
      </c>
      <c r="L767" s="25"/>
      <c r="M767" s="25"/>
      <c r="N767" s="26"/>
      <c r="O767" s="29">
        <f>IFERROR(('Q2 Setup'!$D$16-'Q2 Setup'!$E$16+SUMIFS($N$4:$N766,$C$4:$C766,'Q2 Setup'!$C$16)-SUMIFS($N$4:$N766,$C$4:$C766,'Q2 Setup'!$C$16,$B$4:$B766,"&lt;"&amp;$B767))/IFERROR(NETWORKDAYS($B767,'Q2 Setup'!$G$4),1),0)</f>
        <v>0</v>
      </c>
      <c r="P767" s="43" t="str">
        <f t="shared" si="353"/>
        <v/>
      </c>
    </row>
    <row r="768" spans="2:17" ht="18.75" customHeight="1" x14ac:dyDescent="0.2">
      <c r="B768" s="31">
        <v>46286</v>
      </c>
      <c r="C768" s="32">
        <f>'Q2 Setup'!$C$17</f>
        <v>0</v>
      </c>
      <c r="D768" s="33"/>
      <c r="E768" s="25"/>
      <c r="F768" s="34">
        <f t="shared" si="348"/>
        <v>0</v>
      </c>
      <c r="G768" s="34" t="str">
        <f t="shared" si="349"/>
        <v/>
      </c>
      <c r="H768" s="35" t="str">
        <f t="shared" si="350"/>
        <v/>
      </c>
      <c r="I768" s="36"/>
      <c r="J768" s="37">
        <f t="shared" si="351"/>
        <v>0</v>
      </c>
      <c r="K768" s="35" t="str">
        <f t="shared" si="352"/>
        <v/>
      </c>
      <c r="L768" s="25"/>
      <c r="M768" s="25"/>
      <c r="N768" s="26"/>
      <c r="O768" s="29">
        <f>IFERROR(('Q2 Setup'!$D$17-'Q2 Setup'!$E$17+SUMIFS($N$4:$N767,$C$4:$C767,'Q2 Setup'!$C$17)-SUMIFS($N$4:$N767,$C$4:$C767,'Q2 Setup'!$C$17,$B$4:$B767,"&lt;"&amp;$B768))/IFERROR(NETWORKDAYS($B768,'Q2 Setup'!$G$4),1),0)</f>
        <v>0</v>
      </c>
      <c r="P768" s="38" t="str">
        <f t="shared" si="353"/>
        <v/>
      </c>
    </row>
    <row r="769" spans="2:17" ht="18.75" customHeight="1" x14ac:dyDescent="0.2">
      <c r="B769" s="31">
        <v>46286</v>
      </c>
      <c r="C769" s="39">
        <f>'Q2 Setup'!$C$18</f>
        <v>0</v>
      </c>
      <c r="D769" s="33"/>
      <c r="E769" s="25"/>
      <c r="F769" s="40">
        <f t="shared" si="348"/>
        <v>0</v>
      </c>
      <c r="G769" s="40" t="str">
        <f t="shared" si="349"/>
        <v/>
      </c>
      <c r="H769" s="41" t="str">
        <f t="shared" si="350"/>
        <v/>
      </c>
      <c r="I769" s="36"/>
      <c r="J769" s="42">
        <f t="shared" si="351"/>
        <v>0</v>
      </c>
      <c r="K769" s="41" t="str">
        <f t="shared" si="352"/>
        <v/>
      </c>
      <c r="L769" s="25"/>
      <c r="M769" s="25"/>
      <c r="N769" s="26"/>
      <c r="O769" s="29">
        <f>IFERROR(('Q2 Setup'!$D$18-'Q2 Setup'!$E$18+SUMIFS($N$4:$N768,$C$4:$C768,'Q2 Setup'!$C$18)-SUMIFS($N$4:$N768,$C$4:$C768,'Q2 Setup'!$C$18,$B$4:$B768,"&lt;"&amp;$B769))/IFERROR(NETWORKDAYS($B769,'Q2 Setup'!$G$4),1),0)</f>
        <v>0</v>
      </c>
      <c r="P769" s="43" t="str">
        <f t="shared" si="353"/>
        <v/>
      </c>
    </row>
    <row r="770" spans="2:17" ht="4.5" customHeight="1" x14ac:dyDescent="0.2"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</row>
    <row r="771" spans="2:17" ht="18.75" customHeight="1" x14ac:dyDescent="0.2">
      <c r="B771" s="31">
        <v>46287</v>
      </c>
      <c r="C771" s="32" t="str">
        <f>'Q2 Setup'!$C$7</f>
        <v>Rep 1</v>
      </c>
      <c r="D771" s="33"/>
      <c r="E771" s="25"/>
      <c r="F771" s="34">
        <f t="shared" ref="F771:F782" si="354">IFERROR(D771*7.5,"")</f>
        <v>0</v>
      </c>
      <c r="G771" s="34" t="str">
        <f t="shared" ref="G771:G782" si="355">IFERROR(E771/D771,"")</f>
        <v/>
      </c>
      <c r="H771" s="35" t="str">
        <f t="shared" ref="H771:H782" si="356">IFERROR(E771/F771,"")</f>
        <v/>
      </c>
      <c r="I771" s="36"/>
      <c r="J771" s="37">
        <f t="shared" ref="J771:J782" si="357">IFERROR(D771*0.375/24,"")</f>
        <v>0</v>
      </c>
      <c r="K771" s="35" t="str">
        <f t="shared" ref="K771:K782" si="358">IFERROR(I771/J771,"")</f>
        <v/>
      </c>
      <c r="L771" s="25"/>
      <c r="M771" s="25"/>
      <c r="N771" s="26"/>
      <c r="O771" s="29">
        <f>IFERROR(('Q2 Setup'!$D$7-'Q2 Setup'!$E$7+SUMIFS($N$4:$N770,$C$4:$C770,'Q2 Setup'!$C$7)-SUMIFS($N$4:$N770,$C$4:$C770,'Q2 Setup'!$C$7,$B$4:$B770,"&lt;"&amp;$B771))/IFERROR(NETWORKDAYS($B771,'Q2 Setup'!$G$4),1),0)</f>
        <v>0</v>
      </c>
      <c r="P771" s="38" t="str">
        <f t="shared" ref="P771:P782" si="359">IFERROR(N771/O771,"")</f>
        <v/>
      </c>
    </row>
    <row r="772" spans="2:17" ht="18.75" customHeight="1" x14ac:dyDescent="0.2">
      <c r="B772" s="31">
        <v>46287</v>
      </c>
      <c r="C772" s="39" t="str">
        <f>'Q2 Setup'!$C$8</f>
        <v>Rep 2</v>
      </c>
      <c r="D772" s="33"/>
      <c r="E772" s="25"/>
      <c r="F772" s="40">
        <f t="shared" si="354"/>
        <v>0</v>
      </c>
      <c r="G772" s="40" t="str">
        <f t="shared" si="355"/>
        <v/>
      </c>
      <c r="H772" s="41" t="str">
        <f t="shared" si="356"/>
        <v/>
      </c>
      <c r="I772" s="36"/>
      <c r="J772" s="42">
        <f t="shared" si="357"/>
        <v>0</v>
      </c>
      <c r="K772" s="41" t="str">
        <f t="shared" si="358"/>
        <v/>
      </c>
      <c r="L772" s="25"/>
      <c r="M772" s="25"/>
      <c r="N772" s="26"/>
      <c r="O772" s="29">
        <f>IFERROR(('Q2 Setup'!$D$8-'Q2 Setup'!$E$8+SUMIFS($N$4:$N771,$C$4:$C771,'Q2 Setup'!$C$8)-SUMIFS($N$4:$N771,$C$4:$C771,'Q2 Setup'!$C$8,$B$4:$B771,"&lt;"&amp;$B772))/IFERROR(NETWORKDAYS($B772,'Q2 Setup'!$G$4),1),0)</f>
        <v>0</v>
      </c>
      <c r="P772" s="43" t="str">
        <f t="shared" si="359"/>
        <v/>
      </c>
    </row>
    <row r="773" spans="2:17" ht="18.75" customHeight="1" x14ac:dyDescent="0.2">
      <c r="B773" s="31">
        <v>46287</v>
      </c>
      <c r="C773" s="32" t="str">
        <f>'Q2 Setup'!$C$9</f>
        <v>Rep 3</v>
      </c>
      <c r="D773" s="33"/>
      <c r="E773" s="25"/>
      <c r="F773" s="34">
        <f t="shared" si="354"/>
        <v>0</v>
      </c>
      <c r="G773" s="34" t="str">
        <f t="shared" si="355"/>
        <v/>
      </c>
      <c r="H773" s="35" t="str">
        <f t="shared" si="356"/>
        <v/>
      </c>
      <c r="I773" s="36"/>
      <c r="J773" s="37">
        <f t="shared" si="357"/>
        <v>0</v>
      </c>
      <c r="K773" s="35" t="str">
        <f t="shared" si="358"/>
        <v/>
      </c>
      <c r="L773" s="25"/>
      <c r="M773" s="25"/>
      <c r="N773" s="26"/>
      <c r="O773" s="29">
        <f>IFERROR(('Q2 Setup'!$D$9-'Q2 Setup'!$E$9+SUMIFS($N$4:$N772,$C$4:$C772,'Q2 Setup'!$C$9)-SUMIFS($N$4:$N772,$C$4:$C772,'Q2 Setup'!$C$9,$B$4:$B772,"&lt;"&amp;$B773))/IFERROR(NETWORKDAYS($B773,'Q2 Setup'!$G$4),1),0)</f>
        <v>0</v>
      </c>
      <c r="P773" s="38" t="str">
        <f t="shared" si="359"/>
        <v/>
      </c>
    </row>
    <row r="774" spans="2:17" ht="18.75" customHeight="1" x14ac:dyDescent="0.2">
      <c r="B774" s="31">
        <v>46287</v>
      </c>
      <c r="C774" s="39" t="str">
        <f>'Q2 Setup'!$C$10</f>
        <v>Rep 4</v>
      </c>
      <c r="D774" s="33"/>
      <c r="E774" s="25"/>
      <c r="F774" s="40">
        <f t="shared" si="354"/>
        <v>0</v>
      </c>
      <c r="G774" s="40" t="str">
        <f t="shared" si="355"/>
        <v/>
      </c>
      <c r="H774" s="41" t="str">
        <f t="shared" si="356"/>
        <v/>
      </c>
      <c r="I774" s="36"/>
      <c r="J774" s="42">
        <f t="shared" si="357"/>
        <v>0</v>
      </c>
      <c r="K774" s="41" t="str">
        <f t="shared" si="358"/>
        <v/>
      </c>
      <c r="L774" s="25"/>
      <c r="M774" s="25"/>
      <c r="N774" s="26"/>
      <c r="O774" s="29">
        <f>IFERROR(('Q2 Setup'!$D$10-'Q2 Setup'!$E$10+SUMIFS($N$4:$N773,$C$4:$C773,'Q2 Setup'!$C$10)-SUMIFS($N$4:$N773,$C$4:$C773,'Q2 Setup'!$C$10,$B$4:$B773,"&lt;"&amp;$B774))/IFERROR(NETWORKDAYS($B774,'Q2 Setup'!$G$4),1),0)</f>
        <v>0</v>
      </c>
      <c r="P774" s="43" t="str">
        <f t="shared" si="359"/>
        <v/>
      </c>
    </row>
    <row r="775" spans="2:17" ht="18.75" customHeight="1" x14ac:dyDescent="0.2">
      <c r="B775" s="31">
        <v>46287</v>
      </c>
      <c r="C775" s="32" t="str">
        <f>'Q2 Setup'!$C$11</f>
        <v>Rep 5</v>
      </c>
      <c r="D775" s="33"/>
      <c r="E775" s="25"/>
      <c r="F775" s="34">
        <f t="shared" si="354"/>
        <v>0</v>
      </c>
      <c r="G775" s="34" t="str">
        <f t="shared" si="355"/>
        <v/>
      </c>
      <c r="H775" s="35" t="str">
        <f t="shared" si="356"/>
        <v/>
      </c>
      <c r="I775" s="36"/>
      <c r="J775" s="37">
        <f t="shared" si="357"/>
        <v>0</v>
      </c>
      <c r="K775" s="35" t="str">
        <f t="shared" si="358"/>
        <v/>
      </c>
      <c r="L775" s="25"/>
      <c r="M775" s="25"/>
      <c r="N775" s="26"/>
      <c r="O775" s="29">
        <f>IFERROR(('Q2 Setup'!$D$11-'Q2 Setup'!$E$11+SUMIFS($N$4:$N774,$C$4:$C774,'Q2 Setup'!$C$11)-SUMIFS($N$4:$N774,$C$4:$C774,'Q2 Setup'!$C$11,$B$4:$B774,"&lt;"&amp;$B775))/IFERROR(NETWORKDAYS($B775,'Q2 Setup'!$G$4),1),0)</f>
        <v>0</v>
      </c>
      <c r="P775" s="38" t="str">
        <f t="shared" si="359"/>
        <v/>
      </c>
    </row>
    <row r="776" spans="2:17" ht="18.75" customHeight="1" x14ac:dyDescent="0.2">
      <c r="B776" s="31">
        <v>46287</v>
      </c>
      <c r="C776" s="39" t="str">
        <f>'Q2 Setup'!$C$12</f>
        <v>Rep 6</v>
      </c>
      <c r="D776" s="33"/>
      <c r="E776" s="25"/>
      <c r="F776" s="40">
        <f t="shared" si="354"/>
        <v>0</v>
      </c>
      <c r="G776" s="40" t="str">
        <f t="shared" si="355"/>
        <v/>
      </c>
      <c r="H776" s="41" t="str">
        <f t="shared" si="356"/>
        <v/>
      </c>
      <c r="I776" s="36"/>
      <c r="J776" s="42">
        <f t="shared" si="357"/>
        <v>0</v>
      </c>
      <c r="K776" s="41" t="str">
        <f t="shared" si="358"/>
        <v/>
      </c>
      <c r="L776" s="25"/>
      <c r="M776" s="25"/>
      <c r="N776" s="26"/>
      <c r="O776" s="29">
        <f>IFERROR(('Q2 Setup'!$D$12-'Q2 Setup'!$E$12+SUMIFS($N$4:$N775,$C$4:$C775,'Q2 Setup'!$C$12)-SUMIFS($N$4:$N775,$C$4:$C775,'Q2 Setup'!$C$12,$B$4:$B775,"&lt;"&amp;$B776))/IFERROR(NETWORKDAYS($B776,'Q2 Setup'!$G$4),1),0)</f>
        <v>0</v>
      </c>
      <c r="P776" s="43" t="str">
        <f t="shared" si="359"/>
        <v/>
      </c>
    </row>
    <row r="777" spans="2:17" ht="18.75" customHeight="1" x14ac:dyDescent="0.2">
      <c r="B777" s="31">
        <v>46287</v>
      </c>
      <c r="C777" s="32" t="str">
        <f>'Q2 Setup'!$C$13</f>
        <v>Rep 7</v>
      </c>
      <c r="D777" s="33"/>
      <c r="E777" s="25"/>
      <c r="F777" s="34">
        <f t="shared" si="354"/>
        <v>0</v>
      </c>
      <c r="G777" s="34" t="str">
        <f t="shared" si="355"/>
        <v/>
      </c>
      <c r="H777" s="35" t="str">
        <f t="shared" si="356"/>
        <v/>
      </c>
      <c r="I777" s="36"/>
      <c r="J777" s="37">
        <f t="shared" si="357"/>
        <v>0</v>
      </c>
      <c r="K777" s="35" t="str">
        <f t="shared" si="358"/>
        <v/>
      </c>
      <c r="L777" s="25"/>
      <c r="M777" s="25"/>
      <c r="N777" s="26"/>
      <c r="O777" s="29">
        <f>IFERROR(('Q2 Setup'!$D$13-'Q2 Setup'!$E$13+SUMIFS($N$4:$N776,$C$4:$C776,'Q2 Setup'!$C$13)-SUMIFS($N$4:$N776,$C$4:$C776,'Q2 Setup'!$C$13,$B$4:$B776,"&lt;"&amp;$B777))/IFERROR(NETWORKDAYS($B777,'Q2 Setup'!$G$4),1),0)</f>
        <v>0</v>
      </c>
      <c r="P777" s="38" t="str">
        <f t="shared" si="359"/>
        <v/>
      </c>
    </row>
    <row r="778" spans="2:17" ht="18.75" customHeight="1" x14ac:dyDescent="0.2">
      <c r="B778" s="31">
        <v>46287</v>
      </c>
      <c r="C778" s="39" t="str">
        <f>'Q2 Setup'!$C$14</f>
        <v>Rep 8</v>
      </c>
      <c r="D778" s="33"/>
      <c r="E778" s="25"/>
      <c r="F778" s="40">
        <f t="shared" si="354"/>
        <v>0</v>
      </c>
      <c r="G778" s="40" t="str">
        <f t="shared" si="355"/>
        <v/>
      </c>
      <c r="H778" s="41" t="str">
        <f t="shared" si="356"/>
        <v/>
      </c>
      <c r="I778" s="36"/>
      <c r="J778" s="42">
        <f t="shared" si="357"/>
        <v>0</v>
      </c>
      <c r="K778" s="41" t="str">
        <f t="shared" si="358"/>
        <v/>
      </c>
      <c r="L778" s="25"/>
      <c r="M778" s="25"/>
      <c r="N778" s="26"/>
      <c r="O778" s="29">
        <f>IFERROR(('Q2 Setup'!$D$14-'Q2 Setup'!$E$14+SUMIFS($N$4:$N777,$C$4:$C777,'Q2 Setup'!$C$14)-SUMIFS($N$4:$N777,$C$4:$C777,'Q2 Setup'!$C$14,$B$4:$B777,"&lt;"&amp;$B778))/IFERROR(NETWORKDAYS($B778,'Q2 Setup'!$G$4),1),0)</f>
        <v>0</v>
      </c>
      <c r="P778" s="43" t="str">
        <f t="shared" si="359"/>
        <v/>
      </c>
    </row>
    <row r="779" spans="2:17" ht="18.75" customHeight="1" x14ac:dyDescent="0.2">
      <c r="B779" s="31">
        <v>46287</v>
      </c>
      <c r="C779" s="32" t="str">
        <f>'Q2 Setup'!$C$15</f>
        <v>Rep 9</v>
      </c>
      <c r="D779" s="33"/>
      <c r="E779" s="25"/>
      <c r="F779" s="34">
        <f t="shared" si="354"/>
        <v>0</v>
      </c>
      <c r="G779" s="34" t="str">
        <f t="shared" si="355"/>
        <v/>
      </c>
      <c r="H779" s="35" t="str">
        <f t="shared" si="356"/>
        <v/>
      </c>
      <c r="I779" s="36"/>
      <c r="J779" s="37">
        <f t="shared" si="357"/>
        <v>0</v>
      </c>
      <c r="K779" s="35" t="str">
        <f t="shared" si="358"/>
        <v/>
      </c>
      <c r="L779" s="25"/>
      <c r="M779" s="25"/>
      <c r="N779" s="26"/>
      <c r="O779" s="29">
        <f>IFERROR(('Q2 Setup'!$D$15-'Q2 Setup'!$E$15+SUMIFS($N$4:$N778,$C$4:$C778,'Q2 Setup'!$C$15)-SUMIFS($N$4:$N778,$C$4:$C778,'Q2 Setup'!$C$15,$B$4:$B778,"&lt;"&amp;$B779))/IFERROR(NETWORKDAYS($B779,'Q2 Setup'!$G$4),1),0)</f>
        <v>0</v>
      </c>
      <c r="P779" s="38" t="str">
        <f t="shared" si="359"/>
        <v/>
      </c>
    </row>
    <row r="780" spans="2:17" ht="18.75" customHeight="1" x14ac:dyDescent="0.2">
      <c r="B780" s="31">
        <v>46287</v>
      </c>
      <c r="C780" s="39" t="str">
        <f>'Q2 Setup'!$C$16</f>
        <v>Rep 10</v>
      </c>
      <c r="D780" s="33"/>
      <c r="E780" s="25"/>
      <c r="F780" s="40">
        <f t="shared" si="354"/>
        <v>0</v>
      </c>
      <c r="G780" s="40" t="str">
        <f t="shared" si="355"/>
        <v/>
      </c>
      <c r="H780" s="41" t="str">
        <f t="shared" si="356"/>
        <v/>
      </c>
      <c r="I780" s="36"/>
      <c r="J780" s="42">
        <f t="shared" si="357"/>
        <v>0</v>
      </c>
      <c r="K780" s="41" t="str">
        <f t="shared" si="358"/>
        <v/>
      </c>
      <c r="L780" s="25"/>
      <c r="M780" s="25"/>
      <c r="N780" s="26"/>
      <c r="O780" s="29">
        <f>IFERROR(('Q2 Setup'!$D$16-'Q2 Setup'!$E$16+SUMIFS($N$4:$N779,$C$4:$C779,'Q2 Setup'!$C$16)-SUMIFS($N$4:$N779,$C$4:$C779,'Q2 Setup'!$C$16,$B$4:$B779,"&lt;"&amp;$B780))/IFERROR(NETWORKDAYS($B780,'Q2 Setup'!$G$4),1),0)</f>
        <v>0</v>
      </c>
      <c r="P780" s="43" t="str">
        <f t="shared" si="359"/>
        <v/>
      </c>
    </row>
    <row r="781" spans="2:17" ht="18.75" customHeight="1" x14ac:dyDescent="0.2">
      <c r="B781" s="31">
        <v>46287</v>
      </c>
      <c r="C781" s="32">
        <f>'Q2 Setup'!$C$17</f>
        <v>0</v>
      </c>
      <c r="D781" s="33"/>
      <c r="E781" s="25"/>
      <c r="F781" s="34">
        <f t="shared" si="354"/>
        <v>0</v>
      </c>
      <c r="G781" s="34" t="str">
        <f t="shared" si="355"/>
        <v/>
      </c>
      <c r="H781" s="35" t="str">
        <f t="shared" si="356"/>
        <v/>
      </c>
      <c r="I781" s="36"/>
      <c r="J781" s="37">
        <f t="shared" si="357"/>
        <v>0</v>
      </c>
      <c r="K781" s="35" t="str">
        <f t="shared" si="358"/>
        <v/>
      </c>
      <c r="L781" s="25"/>
      <c r="M781" s="25"/>
      <c r="N781" s="26"/>
      <c r="O781" s="29">
        <f>IFERROR(('Q2 Setup'!$D$17-'Q2 Setup'!$E$17+SUMIFS($N$4:$N780,$C$4:$C780,'Q2 Setup'!$C$17)-SUMIFS($N$4:$N780,$C$4:$C780,'Q2 Setup'!$C$17,$B$4:$B780,"&lt;"&amp;$B781))/IFERROR(NETWORKDAYS($B781,'Q2 Setup'!$G$4),1),0)</f>
        <v>0</v>
      </c>
      <c r="P781" s="38" t="str">
        <f t="shared" si="359"/>
        <v/>
      </c>
    </row>
    <row r="782" spans="2:17" ht="18.75" customHeight="1" x14ac:dyDescent="0.2">
      <c r="B782" s="31">
        <v>46287</v>
      </c>
      <c r="C782" s="39">
        <f>'Q2 Setup'!$C$18</f>
        <v>0</v>
      </c>
      <c r="D782" s="33"/>
      <c r="E782" s="25"/>
      <c r="F782" s="40">
        <f t="shared" si="354"/>
        <v>0</v>
      </c>
      <c r="G782" s="40" t="str">
        <f t="shared" si="355"/>
        <v/>
      </c>
      <c r="H782" s="41" t="str">
        <f t="shared" si="356"/>
        <v/>
      </c>
      <c r="I782" s="36"/>
      <c r="J782" s="42">
        <f t="shared" si="357"/>
        <v>0</v>
      </c>
      <c r="K782" s="41" t="str">
        <f t="shared" si="358"/>
        <v/>
      </c>
      <c r="L782" s="25"/>
      <c r="M782" s="25"/>
      <c r="N782" s="26"/>
      <c r="O782" s="29">
        <f>IFERROR(('Q2 Setup'!$D$18-'Q2 Setup'!$E$18+SUMIFS($N$4:$N781,$C$4:$C781,'Q2 Setup'!$C$18)-SUMIFS($N$4:$N781,$C$4:$C781,'Q2 Setup'!$C$18,$B$4:$B781,"&lt;"&amp;$B782))/IFERROR(NETWORKDAYS($B782,'Q2 Setup'!$G$4),1),0)</f>
        <v>0</v>
      </c>
      <c r="P782" s="43" t="str">
        <f t="shared" si="359"/>
        <v/>
      </c>
    </row>
    <row r="783" spans="2:17" ht="4.5" customHeight="1" x14ac:dyDescent="0.2"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</row>
    <row r="784" spans="2:17" ht="18.75" customHeight="1" x14ac:dyDescent="0.2">
      <c r="B784" s="31">
        <v>46288</v>
      </c>
      <c r="C784" s="32" t="str">
        <f>'Q2 Setup'!$C$7</f>
        <v>Rep 1</v>
      </c>
      <c r="D784" s="33"/>
      <c r="E784" s="25"/>
      <c r="F784" s="34">
        <f t="shared" ref="F784:F795" si="360">IFERROR(D784*7.5,"")</f>
        <v>0</v>
      </c>
      <c r="G784" s="34" t="str">
        <f t="shared" ref="G784:G795" si="361">IFERROR(E784/D784,"")</f>
        <v/>
      </c>
      <c r="H784" s="35" t="str">
        <f t="shared" ref="H784:H795" si="362">IFERROR(E784/F784,"")</f>
        <v/>
      </c>
      <c r="I784" s="36"/>
      <c r="J784" s="37">
        <f t="shared" ref="J784:J795" si="363">IFERROR(D784*0.375/24,"")</f>
        <v>0</v>
      </c>
      <c r="K784" s="35" t="str">
        <f t="shared" ref="K784:K795" si="364">IFERROR(I784/J784,"")</f>
        <v/>
      </c>
      <c r="L784" s="25"/>
      <c r="M784" s="25"/>
      <c r="N784" s="26"/>
      <c r="O784" s="29">
        <f>IFERROR(('Q2 Setup'!$D$7-'Q2 Setup'!$E$7+SUMIFS($N$4:$N783,$C$4:$C783,'Q2 Setup'!$C$7)-SUMIFS($N$4:$N783,$C$4:$C783,'Q2 Setup'!$C$7,$B$4:$B783,"&lt;"&amp;$B784))/IFERROR(NETWORKDAYS($B784,'Q2 Setup'!$G$4),1),0)</f>
        <v>0</v>
      </c>
      <c r="P784" s="38" t="str">
        <f t="shared" ref="P784:P795" si="365">IFERROR(N784/O784,"")</f>
        <v/>
      </c>
    </row>
    <row r="785" spans="2:17" ht="18.75" customHeight="1" x14ac:dyDescent="0.2">
      <c r="B785" s="31">
        <v>46288</v>
      </c>
      <c r="C785" s="39" t="str">
        <f>'Q2 Setup'!$C$8</f>
        <v>Rep 2</v>
      </c>
      <c r="D785" s="33"/>
      <c r="E785" s="25"/>
      <c r="F785" s="40">
        <f t="shared" si="360"/>
        <v>0</v>
      </c>
      <c r="G785" s="40" t="str">
        <f t="shared" si="361"/>
        <v/>
      </c>
      <c r="H785" s="41" t="str">
        <f t="shared" si="362"/>
        <v/>
      </c>
      <c r="I785" s="36"/>
      <c r="J785" s="42">
        <f t="shared" si="363"/>
        <v>0</v>
      </c>
      <c r="K785" s="41" t="str">
        <f t="shared" si="364"/>
        <v/>
      </c>
      <c r="L785" s="25"/>
      <c r="M785" s="25"/>
      <c r="N785" s="26"/>
      <c r="O785" s="29">
        <f>IFERROR(('Q2 Setup'!$D$8-'Q2 Setup'!$E$8+SUMIFS($N$4:$N784,$C$4:$C784,'Q2 Setup'!$C$8)-SUMIFS($N$4:$N784,$C$4:$C784,'Q2 Setup'!$C$8,$B$4:$B784,"&lt;"&amp;$B785))/IFERROR(NETWORKDAYS($B785,'Q2 Setup'!$G$4),1),0)</f>
        <v>0</v>
      </c>
      <c r="P785" s="43" t="str">
        <f t="shared" si="365"/>
        <v/>
      </c>
    </row>
    <row r="786" spans="2:17" ht="18.75" customHeight="1" x14ac:dyDescent="0.2">
      <c r="B786" s="31">
        <v>46288</v>
      </c>
      <c r="C786" s="32" t="str">
        <f>'Q2 Setup'!$C$9</f>
        <v>Rep 3</v>
      </c>
      <c r="D786" s="33"/>
      <c r="E786" s="25"/>
      <c r="F786" s="34">
        <f t="shared" si="360"/>
        <v>0</v>
      </c>
      <c r="G786" s="34" t="str">
        <f t="shared" si="361"/>
        <v/>
      </c>
      <c r="H786" s="35" t="str">
        <f t="shared" si="362"/>
        <v/>
      </c>
      <c r="I786" s="36"/>
      <c r="J786" s="37">
        <f t="shared" si="363"/>
        <v>0</v>
      </c>
      <c r="K786" s="35" t="str">
        <f t="shared" si="364"/>
        <v/>
      </c>
      <c r="L786" s="25"/>
      <c r="M786" s="25"/>
      <c r="N786" s="26"/>
      <c r="O786" s="29">
        <f>IFERROR(('Q2 Setup'!$D$9-'Q2 Setup'!$E$9+SUMIFS($N$4:$N785,$C$4:$C785,'Q2 Setup'!$C$9)-SUMIFS($N$4:$N785,$C$4:$C785,'Q2 Setup'!$C$9,$B$4:$B785,"&lt;"&amp;$B786))/IFERROR(NETWORKDAYS($B786,'Q2 Setup'!$G$4),1),0)</f>
        <v>0</v>
      </c>
      <c r="P786" s="38" t="str">
        <f t="shared" si="365"/>
        <v/>
      </c>
    </row>
    <row r="787" spans="2:17" ht="18.75" customHeight="1" x14ac:dyDescent="0.2">
      <c r="B787" s="31">
        <v>46288</v>
      </c>
      <c r="C787" s="39" t="str">
        <f>'Q2 Setup'!$C$10</f>
        <v>Rep 4</v>
      </c>
      <c r="D787" s="33"/>
      <c r="E787" s="25"/>
      <c r="F787" s="40">
        <f t="shared" si="360"/>
        <v>0</v>
      </c>
      <c r="G787" s="40" t="str">
        <f t="shared" si="361"/>
        <v/>
      </c>
      <c r="H787" s="41" t="str">
        <f t="shared" si="362"/>
        <v/>
      </c>
      <c r="I787" s="36"/>
      <c r="J787" s="42">
        <f t="shared" si="363"/>
        <v>0</v>
      </c>
      <c r="K787" s="41" t="str">
        <f t="shared" si="364"/>
        <v/>
      </c>
      <c r="L787" s="25"/>
      <c r="M787" s="25"/>
      <c r="N787" s="26"/>
      <c r="O787" s="29">
        <f>IFERROR(('Q2 Setup'!$D$10-'Q2 Setup'!$E$10+SUMIFS($N$4:$N786,$C$4:$C786,'Q2 Setup'!$C$10)-SUMIFS($N$4:$N786,$C$4:$C786,'Q2 Setup'!$C$10,$B$4:$B786,"&lt;"&amp;$B787))/IFERROR(NETWORKDAYS($B787,'Q2 Setup'!$G$4),1),0)</f>
        <v>0</v>
      </c>
      <c r="P787" s="43" t="str">
        <f t="shared" si="365"/>
        <v/>
      </c>
    </row>
    <row r="788" spans="2:17" ht="18.75" customHeight="1" x14ac:dyDescent="0.2">
      <c r="B788" s="31">
        <v>46288</v>
      </c>
      <c r="C788" s="32" t="str">
        <f>'Q2 Setup'!$C$11</f>
        <v>Rep 5</v>
      </c>
      <c r="D788" s="33"/>
      <c r="E788" s="25"/>
      <c r="F788" s="34">
        <f t="shared" si="360"/>
        <v>0</v>
      </c>
      <c r="G788" s="34" t="str">
        <f t="shared" si="361"/>
        <v/>
      </c>
      <c r="H788" s="35" t="str">
        <f t="shared" si="362"/>
        <v/>
      </c>
      <c r="I788" s="36"/>
      <c r="J788" s="37">
        <f t="shared" si="363"/>
        <v>0</v>
      </c>
      <c r="K788" s="35" t="str">
        <f t="shared" si="364"/>
        <v/>
      </c>
      <c r="L788" s="25"/>
      <c r="M788" s="25"/>
      <c r="N788" s="26"/>
      <c r="O788" s="29">
        <f>IFERROR(('Q2 Setup'!$D$11-'Q2 Setup'!$E$11+SUMIFS($N$4:$N787,$C$4:$C787,'Q2 Setup'!$C$11)-SUMIFS($N$4:$N787,$C$4:$C787,'Q2 Setup'!$C$11,$B$4:$B787,"&lt;"&amp;$B788))/IFERROR(NETWORKDAYS($B788,'Q2 Setup'!$G$4),1),0)</f>
        <v>0</v>
      </c>
      <c r="P788" s="38" t="str">
        <f t="shared" si="365"/>
        <v/>
      </c>
    </row>
    <row r="789" spans="2:17" ht="18.75" customHeight="1" x14ac:dyDescent="0.2">
      <c r="B789" s="31">
        <v>46288</v>
      </c>
      <c r="C789" s="39" t="str">
        <f>'Q2 Setup'!$C$12</f>
        <v>Rep 6</v>
      </c>
      <c r="D789" s="33"/>
      <c r="E789" s="25"/>
      <c r="F789" s="40">
        <f t="shared" si="360"/>
        <v>0</v>
      </c>
      <c r="G789" s="40" t="str">
        <f t="shared" si="361"/>
        <v/>
      </c>
      <c r="H789" s="41" t="str">
        <f t="shared" si="362"/>
        <v/>
      </c>
      <c r="I789" s="36"/>
      <c r="J789" s="42">
        <f t="shared" si="363"/>
        <v>0</v>
      </c>
      <c r="K789" s="41" t="str">
        <f t="shared" si="364"/>
        <v/>
      </c>
      <c r="L789" s="25"/>
      <c r="M789" s="25"/>
      <c r="N789" s="26"/>
      <c r="O789" s="29">
        <f>IFERROR(('Q2 Setup'!$D$12-'Q2 Setup'!$E$12+SUMIFS($N$4:$N788,$C$4:$C788,'Q2 Setup'!$C$12)-SUMIFS($N$4:$N788,$C$4:$C788,'Q2 Setup'!$C$12,$B$4:$B788,"&lt;"&amp;$B789))/IFERROR(NETWORKDAYS($B789,'Q2 Setup'!$G$4),1),0)</f>
        <v>0</v>
      </c>
      <c r="P789" s="43" t="str">
        <f t="shared" si="365"/>
        <v/>
      </c>
    </row>
    <row r="790" spans="2:17" ht="18.75" customHeight="1" x14ac:dyDescent="0.2">
      <c r="B790" s="31">
        <v>46288</v>
      </c>
      <c r="C790" s="32" t="str">
        <f>'Q2 Setup'!$C$13</f>
        <v>Rep 7</v>
      </c>
      <c r="D790" s="33"/>
      <c r="E790" s="25"/>
      <c r="F790" s="34">
        <f t="shared" si="360"/>
        <v>0</v>
      </c>
      <c r="G790" s="34" t="str">
        <f t="shared" si="361"/>
        <v/>
      </c>
      <c r="H790" s="35" t="str">
        <f t="shared" si="362"/>
        <v/>
      </c>
      <c r="I790" s="36"/>
      <c r="J790" s="37">
        <f t="shared" si="363"/>
        <v>0</v>
      </c>
      <c r="K790" s="35" t="str">
        <f t="shared" si="364"/>
        <v/>
      </c>
      <c r="L790" s="25"/>
      <c r="M790" s="25"/>
      <c r="N790" s="26"/>
      <c r="O790" s="29">
        <f>IFERROR(('Q2 Setup'!$D$13-'Q2 Setup'!$E$13+SUMIFS($N$4:$N789,$C$4:$C789,'Q2 Setup'!$C$13)-SUMIFS($N$4:$N789,$C$4:$C789,'Q2 Setup'!$C$13,$B$4:$B789,"&lt;"&amp;$B790))/IFERROR(NETWORKDAYS($B790,'Q2 Setup'!$G$4),1),0)</f>
        <v>0</v>
      </c>
      <c r="P790" s="38" t="str">
        <f t="shared" si="365"/>
        <v/>
      </c>
    </row>
    <row r="791" spans="2:17" ht="18.75" customHeight="1" x14ac:dyDescent="0.2">
      <c r="B791" s="31">
        <v>46288</v>
      </c>
      <c r="C791" s="39" t="str">
        <f>'Q2 Setup'!$C$14</f>
        <v>Rep 8</v>
      </c>
      <c r="D791" s="33"/>
      <c r="E791" s="25"/>
      <c r="F791" s="40">
        <f t="shared" si="360"/>
        <v>0</v>
      </c>
      <c r="G791" s="40" t="str">
        <f t="shared" si="361"/>
        <v/>
      </c>
      <c r="H791" s="41" t="str">
        <f t="shared" si="362"/>
        <v/>
      </c>
      <c r="I791" s="36"/>
      <c r="J791" s="42">
        <f t="shared" si="363"/>
        <v>0</v>
      </c>
      <c r="K791" s="41" t="str">
        <f t="shared" si="364"/>
        <v/>
      </c>
      <c r="L791" s="25"/>
      <c r="M791" s="25"/>
      <c r="N791" s="26"/>
      <c r="O791" s="29">
        <f>IFERROR(('Q2 Setup'!$D$14-'Q2 Setup'!$E$14+SUMIFS($N$4:$N790,$C$4:$C790,'Q2 Setup'!$C$14)-SUMIFS($N$4:$N790,$C$4:$C790,'Q2 Setup'!$C$14,$B$4:$B790,"&lt;"&amp;$B791))/IFERROR(NETWORKDAYS($B791,'Q2 Setup'!$G$4),1),0)</f>
        <v>0</v>
      </c>
      <c r="P791" s="43" t="str">
        <f t="shared" si="365"/>
        <v/>
      </c>
    </row>
    <row r="792" spans="2:17" ht="18.75" customHeight="1" x14ac:dyDescent="0.2">
      <c r="B792" s="31">
        <v>46288</v>
      </c>
      <c r="C792" s="32" t="str">
        <f>'Q2 Setup'!$C$15</f>
        <v>Rep 9</v>
      </c>
      <c r="D792" s="33"/>
      <c r="E792" s="25"/>
      <c r="F792" s="34">
        <f t="shared" si="360"/>
        <v>0</v>
      </c>
      <c r="G792" s="34" t="str">
        <f t="shared" si="361"/>
        <v/>
      </c>
      <c r="H792" s="35" t="str">
        <f t="shared" si="362"/>
        <v/>
      </c>
      <c r="I792" s="36"/>
      <c r="J792" s="37">
        <f t="shared" si="363"/>
        <v>0</v>
      </c>
      <c r="K792" s="35" t="str">
        <f t="shared" si="364"/>
        <v/>
      </c>
      <c r="L792" s="25"/>
      <c r="M792" s="25"/>
      <c r="N792" s="26"/>
      <c r="O792" s="29">
        <f>IFERROR(('Q2 Setup'!$D$15-'Q2 Setup'!$E$15+SUMIFS($N$4:$N791,$C$4:$C791,'Q2 Setup'!$C$15)-SUMIFS($N$4:$N791,$C$4:$C791,'Q2 Setup'!$C$15,$B$4:$B791,"&lt;"&amp;$B792))/IFERROR(NETWORKDAYS($B792,'Q2 Setup'!$G$4),1),0)</f>
        <v>0</v>
      </c>
      <c r="P792" s="38" t="str">
        <f t="shared" si="365"/>
        <v/>
      </c>
    </row>
    <row r="793" spans="2:17" ht="18.75" customHeight="1" x14ac:dyDescent="0.2">
      <c r="B793" s="31">
        <v>46288</v>
      </c>
      <c r="C793" s="39" t="str">
        <f>'Q2 Setup'!$C$16</f>
        <v>Rep 10</v>
      </c>
      <c r="D793" s="33"/>
      <c r="E793" s="25"/>
      <c r="F793" s="40">
        <f t="shared" si="360"/>
        <v>0</v>
      </c>
      <c r="G793" s="40" t="str">
        <f t="shared" si="361"/>
        <v/>
      </c>
      <c r="H793" s="41" t="str">
        <f t="shared" si="362"/>
        <v/>
      </c>
      <c r="I793" s="36"/>
      <c r="J793" s="42">
        <f t="shared" si="363"/>
        <v>0</v>
      </c>
      <c r="K793" s="41" t="str">
        <f t="shared" si="364"/>
        <v/>
      </c>
      <c r="L793" s="25"/>
      <c r="M793" s="25"/>
      <c r="N793" s="26"/>
      <c r="O793" s="29">
        <f>IFERROR(('Q2 Setup'!$D$16-'Q2 Setup'!$E$16+SUMIFS($N$4:$N792,$C$4:$C792,'Q2 Setup'!$C$16)-SUMIFS($N$4:$N792,$C$4:$C792,'Q2 Setup'!$C$16,$B$4:$B792,"&lt;"&amp;$B793))/IFERROR(NETWORKDAYS($B793,'Q2 Setup'!$G$4),1),0)</f>
        <v>0</v>
      </c>
      <c r="P793" s="43" t="str">
        <f t="shared" si="365"/>
        <v/>
      </c>
    </row>
    <row r="794" spans="2:17" ht="18.75" customHeight="1" x14ac:dyDescent="0.2">
      <c r="B794" s="31">
        <v>46288</v>
      </c>
      <c r="C794" s="32">
        <f>'Q2 Setup'!$C$17</f>
        <v>0</v>
      </c>
      <c r="D794" s="33"/>
      <c r="E794" s="25"/>
      <c r="F794" s="34">
        <f t="shared" si="360"/>
        <v>0</v>
      </c>
      <c r="G794" s="34" t="str">
        <f t="shared" si="361"/>
        <v/>
      </c>
      <c r="H794" s="35" t="str">
        <f t="shared" si="362"/>
        <v/>
      </c>
      <c r="I794" s="36"/>
      <c r="J794" s="37">
        <f t="shared" si="363"/>
        <v>0</v>
      </c>
      <c r="K794" s="35" t="str">
        <f t="shared" si="364"/>
        <v/>
      </c>
      <c r="L794" s="25"/>
      <c r="M794" s="25"/>
      <c r="N794" s="26"/>
      <c r="O794" s="29">
        <f>IFERROR(('Q2 Setup'!$D$17-'Q2 Setup'!$E$17+SUMIFS($N$4:$N793,$C$4:$C793,'Q2 Setup'!$C$17)-SUMIFS($N$4:$N793,$C$4:$C793,'Q2 Setup'!$C$17,$B$4:$B793,"&lt;"&amp;$B794))/IFERROR(NETWORKDAYS($B794,'Q2 Setup'!$G$4),1),0)</f>
        <v>0</v>
      </c>
      <c r="P794" s="38" t="str">
        <f t="shared" si="365"/>
        <v/>
      </c>
    </row>
    <row r="795" spans="2:17" ht="18.75" customHeight="1" x14ac:dyDescent="0.2">
      <c r="B795" s="31">
        <v>46288</v>
      </c>
      <c r="C795" s="39">
        <f>'Q2 Setup'!$C$18</f>
        <v>0</v>
      </c>
      <c r="D795" s="33"/>
      <c r="E795" s="25"/>
      <c r="F795" s="40">
        <f t="shared" si="360"/>
        <v>0</v>
      </c>
      <c r="G795" s="40" t="str">
        <f t="shared" si="361"/>
        <v/>
      </c>
      <c r="H795" s="41" t="str">
        <f t="shared" si="362"/>
        <v/>
      </c>
      <c r="I795" s="36"/>
      <c r="J795" s="42">
        <f t="shared" si="363"/>
        <v>0</v>
      </c>
      <c r="K795" s="41" t="str">
        <f t="shared" si="364"/>
        <v/>
      </c>
      <c r="L795" s="25"/>
      <c r="M795" s="25"/>
      <c r="N795" s="26"/>
      <c r="O795" s="29">
        <f>IFERROR(('Q2 Setup'!$D$18-'Q2 Setup'!$E$18+SUMIFS($N$4:$N794,$C$4:$C794,'Q2 Setup'!$C$18)-SUMIFS($N$4:$N794,$C$4:$C794,'Q2 Setup'!$C$18,$B$4:$B794,"&lt;"&amp;$B795))/IFERROR(NETWORKDAYS($B795,'Q2 Setup'!$G$4),1),0)</f>
        <v>0</v>
      </c>
      <c r="P795" s="43" t="str">
        <f t="shared" si="365"/>
        <v/>
      </c>
    </row>
    <row r="796" spans="2:17" ht="4.5" customHeight="1" x14ac:dyDescent="0.2"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</row>
    <row r="797" spans="2:17" ht="18.75" customHeight="1" x14ac:dyDescent="0.2">
      <c r="B797" s="31">
        <v>46289</v>
      </c>
      <c r="C797" s="32" t="str">
        <f>'Q2 Setup'!$C$7</f>
        <v>Rep 1</v>
      </c>
      <c r="D797" s="33"/>
      <c r="E797" s="25"/>
      <c r="F797" s="34">
        <f t="shared" ref="F797:F808" si="366">IFERROR(D797*7.5,"")</f>
        <v>0</v>
      </c>
      <c r="G797" s="34" t="str">
        <f t="shared" ref="G797:G808" si="367">IFERROR(E797/D797,"")</f>
        <v/>
      </c>
      <c r="H797" s="35" t="str">
        <f t="shared" ref="H797:H808" si="368">IFERROR(E797/F797,"")</f>
        <v/>
      </c>
      <c r="I797" s="36"/>
      <c r="J797" s="37">
        <f t="shared" ref="J797:J808" si="369">IFERROR(D797*0.375/24,"")</f>
        <v>0</v>
      </c>
      <c r="K797" s="35" t="str">
        <f t="shared" ref="K797:K808" si="370">IFERROR(I797/J797,"")</f>
        <v/>
      </c>
      <c r="L797" s="25"/>
      <c r="M797" s="25"/>
      <c r="N797" s="26"/>
      <c r="O797" s="29">
        <f>IFERROR(('Q2 Setup'!$D$7-'Q2 Setup'!$E$7+SUMIFS($N$4:$N796,$C$4:$C796,'Q2 Setup'!$C$7)-SUMIFS($N$4:$N796,$C$4:$C796,'Q2 Setup'!$C$7,$B$4:$B796,"&lt;"&amp;$B797))/IFERROR(NETWORKDAYS($B797,'Q2 Setup'!$G$4),1),0)</f>
        <v>0</v>
      </c>
      <c r="P797" s="38" t="str">
        <f t="shared" ref="P797:P808" si="371">IFERROR(N797/O797,"")</f>
        <v/>
      </c>
    </row>
    <row r="798" spans="2:17" ht="18.75" customHeight="1" x14ac:dyDescent="0.2">
      <c r="B798" s="31">
        <v>46289</v>
      </c>
      <c r="C798" s="39" t="str">
        <f>'Q2 Setup'!$C$8</f>
        <v>Rep 2</v>
      </c>
      <c r="D798" s="33"/>
      <c r="E798" s="25"/>
      <c r="F798" s="40">
        <f t="shared" si="366"/>
        <v>0</v>
      </c>
      <c r="G798" s="40" t="str">
        <f t="shared" si="367"/>
        <v/>
      </c>
      <c r="H798" s="41" t="str">
        <f t="shared" si="368"/>
        <v/>
      </c>
      <c r="I798" s="36"/>
      <c r="J798" s="42">
        <f t="shared" si="369"/>
        <v>0</v>
      </c>
      <c r="K798" s="41" t="str">
        <f t="shared" si="370"/>
        <v/>
      </c>
      <c r="L798" s="25"/>
      <c r="M798" s="25"/>
      <c r="N798" s="26"/>
      <c r="O798" s="29">
        <f>IFERROR(('Q2 Setup'!$D$8-'Q2 Setup'!$E$8+SUMIFS($N$4:$N797,$C$4:$C797,'Q2 Setup'!$C$8)-SUMIFS($N$4:$N797,$C$4:$C797,'Q2 Setup'!$C$8,$B$4:$B797,"&lt;"&amp;$B798))/IFERROR(NETWORKDAYS($B798,'Q2 Setup'!$G$4),1),0)</f>
        <v>0</v>
      </c>
      <c r="P798" s="43" t="str">
        <f t="shared" si="371"/>
        <v/>
      </c>
    </row>
    <row r="799" spans="2:17" ht="18.75" customHeight="1" x14ac:dyDescent="0.2">
      <c r="B799" s="31">
        <v>46289</v>
      </c>
      <c r="C799" s="32" t="str">
        <f>'Q2 Setup'!$C$9</f>
        <v>Rep 3</v>
      </c>
      <c r="D799" s="33"/>
      <c r="E799" s="25"/>
      <c r="F799" s="34">
        <f t="shared" si="366"/>
        <v>0</v>
      </c>
      <c r="G799" s="34" t="str">
        <f t="shared" si="367"/>
        <v/>
      </c>
      <c r="H799" s="35" t="str">
        <f t="shared" si="368"/>
        <v/>
      </c>
      <c r="I799" s="36"/>
      <c r="J799" s="37">
        <f t="shared" si="369"/>
        <v>0</v>
      </c>
      <c r="K799" s="35" t="str">
        <f t="shared" si="370"/>
        <v/>
      </c>
      <c r="L799" s="25"/>
      <c r="M799" s="25"/>
      <c r="N799" s="26"/>
      <c r="O799" s="29">
        <f>IFERROR(('Q2 Setup'!$D$9-'Q2 Setup'!$E$9+SUMIFS($N$4:$N798,$C$4:$C798,'Q2 Setup'!$C$9)-SUMIFS($N$4:$N798,$C$4:$C798,'Q2 Setup'!$C$9,$B$4:$B798,"&lt;"&amp;$B799))/IFERROR(NETWORKDAYS($B799,'Q2 Setup'!$G$4),1),0)</f>
        <v>0</v>
      </c>
      <c r="P799" s="38" t="str">
        <f t="shared" si="371"/>
        <v/>
      </c>
    </row>
    <row r="800" spans="2:17" ht="18.75" customHeight="1" x14ac:dyDescent="0.2">
      <c r="B800" s="31">
        <v>46289</v>
      </c>
      <c r="C800" s="39" t="str">
        <f>'Q2 Setup'!$C$10</f>
        <v>Rep 4</v>
      </c>
      <c r="D800" s="33"/>
      <c r="E800" s="25"/>
      <c r="F800" s="40">
        <f t="shared" si="366"/>
        <v>0</v>
      </c>
      <c r="G800" s="40" t="str">
        <f t="shared" si="367"/>
        <v/>
      </c>
      <c r="H800" s="41" t="str">
        <f t="shared" si="368"/>
        <v/>
      </c>
      <c r="I800" s="36"/>
      <c r="J800" s="42">
        <f t="shared" si="369"/>
        <v>0</v>
      </c>
      <c r="K800" s="41" t="str">
        <f t="shared" si="370"/>
        <v/>
      </c>
      <c r="L800" s="25"/>
      <c r="M800" s="25"/>
      <c r="N800" s="26"/>
      <c r="O800" s="29">
        <f>IFERROR(('Q2 Setup'!$D$10-'Q2 Setup'!$E$10+SUMIFS($N$4:$N799,$C$4:$C799,'Q2 Setup'!$C$10)-SUMIFS($N$4:$N799,$C$4:$C799,'Q2 Setup'!$C$10,$B$4:$B799,"&lt;"&amp;$B800))/IFERROR(NETWORKDAYS($B800,'Q2 Setup'!$G$4),1),0)</f>
        <v>0</v>
      </c>
      <c r="P800" s="43" t="str">
        <f t="shared" si="371"/>
        <v/>
      </c>
    </row>
    <row r="801" spans="2:17" ht="18.75" customHeight="1" x14ac:dyDescent="0.2">
      <c r="B801" s="31">
        <v>46289</v>
      </c>
      <c r="C801" s="32" t="str">
        <f>'Q2 Setup'!$C$11</f>
        <v>Rep 5</v>
      </c>
      <c r="D801" s="33"/>
      <c r="E801" s="25"/>
      <c r="F801" s="34">
        <f t="shared" si="366"/>
        <v>0</v>
      </c>
      <c r="G801" s="34" t="str">
        <f t="shared" si="367"/>
        <v/>
      </c>
      <c r="H801" s="35" t="str">
        <f t="shared" si="368"/>
        <v/>
      </c>
      <c r="I801" s="36"/>
      <c r="J801" s="37">
        <f t="shared" si="369"/>
        <v>0</v>
      </c>
      <c r="K801" s="35" t="str">
        <f t="shared" si="370"/>
        <v/>
      </c>
      <c r="L801" s="25"/>
      <c r="M801" s="25"/>
      <c r="N801" s="26"/>
      <c r="O801" s="29">
        <f>IFERROR(('Q2 Setup'!$D$11-'Q2 Setup'!$E$11+SUMIFS($N$4:$N800,$C$4:$C800,'Q2 Setup'!$C$11)-SUMIFS($N$4:$N800,$C$4:$C800,'Q2 Setup'!$C$11,$B$4:$B800,"&lt;"&amp;$B801))/IFERROR(NETWORKDAYS($B801,'Q2 Setup'!$G$4),1),0)</f>
        <v>0</v>
      </c>
      <c r="P801" s="38" t="str">
        <f t="shared" si="371"/>
        <v/>
      </c>
    </row>
    <row r="802" spans="2:17" ht="18.75" customHeight="1" x14ac:dyDescent="0.2">
      <c r="B802" s="31">
        <v>46289</v>
      </c>
      <c r="C802" s="39" t="str">
        <f>'Q2 Setup'!$C$12</f>
        <v>Rep 6</v>
      </c>
      <c r="D802" s="33"/>
      <c r="E802" s="25"/>
      <c r="F802" s="40">
        <f t="shared" si="366"/>
        <v>0</v>
      </c>
      <c r="G802" s="40" t="str">
        <f t="shared" si="367"/>
        <v/>
      </c>
      <c r="H802" s="41" t="str">
        <f t="shared" si="368"/>
        <v/>
      </c>
      <c r="I802" s="36"/>
      <c r="J802" s="42">
        <f t="shared" si="369"/>
        <v>0</v>
      </c>
      <c r="K802" s="41" t="str">
        <f t="shared" si="370"/>
        <v/>
      </c>
      <c r="L802" s="25"/>
      <c r="M802" s="25"/>
      <c r="N802" s="26"/>
      <c r="O802" s="29">
        <f>IFERROR(('Q2 Setup'!$D$12-'Q2 Setup'!$E$12+SUMIFS($N$4:$N801,$C$4:$C801,'Q2 Setup'!$C$12)-SUMIFS($N$4:$N801,$C$4:$C801,'Q2 Setup'!$C$12,$B$4:$B801,"&lt;"&amp;$B802))/IFERROR(NETWORKDAYS($B802,'Q2 Setup'!$G$4),1),0)</f>
        <v>0</v>
      </c>
      <c r="P802" s="43" t="str">
        <f t="shared" si="371"/>
        <v/>
      </c>
    </row>
    <row r="803" spans="2:17" ht="18.75" customHeight="1" x14ac:dyDescent="0.2">
      <c r="B803" s="31">
        <v>46289</v>
      </c>
      <c r="C803" s="32" t="str">
        <f>'Q2 Setup'!$C$13</f>
        <v>Rep 7</v>
      </c>
      <c r="D803" s="33"/>
      <c r="E803" s="25"/>
      <c r="F803" s="34">
        <f t="shared" si="366"/>
        <v>0</v>
      </c>
      <c r="G803" s="34" t="str">
        <f t="shared" si="367"/>
        <v/>
      </c>
      <c r="H803" s="35" t="str">
        <f t="shared" si="368"/>
        <v/>
      </c>
      <c r="I803" s="36"/>
      <c r="J803" s="37">
        <f t="shared" si="369"/>
        <v>0</v>
      </c>
      <c r="K803" s="35" t="str">
        <f t="shared" si="370"/>
        <v/>
      </c>
      <c r="L803" s="25"/>
      <c r="M803" s="25"/>
      <c r="N803" s="26"/>
      <c r="O803" s="29">
        <f>IFERROR(('Q2 Setup'!$D$13-'Q2 Setup'!$E$13+SUMIFS($N$4:$N802,$C$4:$C802,'Q2 Setup'!$C$13)-SUMIFS($N$4:$N802,$C$4:$C802,'Q2 Setup'!$C$13,$B$4:$B802,"&lt;"&amp;$B803))/IFERROR(NETWORKDAYS($B803,'Q2 Setup'!$G$4),1),0)</f>
        <v>0</v>
      </c>
      <c r="P803" s="38" t="str">
        <f t="shared" si="371"/>
        <v/>
      </c>
    </row>
    <row r="804" spans="2:17" ht="18.75" customHeight="1" x14ac:dyDescent="0.2">
      <c r="B804" s="31">
        <v>46289</v>
      </c>
      <c r="C804" s="39" t="str">
        <f>'Q2 Setup'!$C$14</f>
        <v>Rep 8</v>
      </c>
      <c r="D804" s="33"/>
      <c r="E804" s="25"/>
      <c r="F804" s="40">
        <f t="shared" si="366"/>
        <v>0</v>
      </c>
      <c r="G804" s="40" t="str">
        <f t="shared" si="367"/>
        <v/>
      </c>
      <c r="H804" s="41" t="str">
        <f t="shared" si="368"/>
        <v/>
      </c>
      <c r="I804" s="36"/>
      <c r="J804" s="42">
        <f t="shared" si="369"/>
        <v>0</v>
      </c>
      <c r="K804" s="41" t="str">
        <f t="shared" si="370"/>
        <v/>
      </c>
      <c r="L804" s="25"/>
      <c r="M804" s="25"/>
      <c r="N804" s="26"/>
      <c r="O804" s="29">
        <f>IFERROR(('Q2 Setup'!$D$14-'Q2 Setup'!$E$14+SUMIFS($N$4:$N803,$C$4:$C803,'Q2 Setup'!$C$14)-SUMIFS($N$4:$N803,$C$4:$C803,'Q2 Setup'!$C$14,$B$4:$B803,"&lt;"&amp;$B804))/IFERROR(NETWORKDAYS($B804,'Q2 Setup'!$G$4),1),0)</f>
        <v>0</v>
      </c>
      <c r="P804" s="43" t="str">
        <f t="shared" si="371"/>
        <v/>
      </c>
    </row>
    <row r="805" spans="2:17" ht="18.75" customHeight="1" x14ac:dyDescent="0.2">
      <c r="B805" s="31">
        <v>46289</v>
      </c>
      <c r="C805" s="32" t="str">
        <f>'Q2 Setup'!$C$15</f>
        <v>Rep 9</v>
      </c>
      <c r="D805" s="33"/>
      <c r="E805" s="25"/>
      <c r="F805" s="34">
        <f t="shared" si="366"/>
        <v>0</v>
      </c>
      <c r="G805" s="34" t="str">
        <f t="shared" si="367"/>
        <v/>
      </c>
      <c r="H805" s="35" t="str">
        <f t="shared" si="368"/>
        <v/>
      </c>
      <c r="I805" s="36"/>
      <c r="J805" s="37">
        <f t="shared" si="369"/>
        <v>0</v>
      </c>
      <c r="K805" s="35" t="str">
        <f t="shared" si="370"/>
        <v/>
      </c>
      <c r="L805" s="25"/>
      <c r="M805" s="25"/>
      <c r="N805" s="26"/>
      <c r="O805" s="29">
        <f>IFERROR(('Q2 Setup'!$D$15-'Q2 Setup'!$E$15+SUMIFS($N$4:$N804,$C$4:$C804,'Q2 Setup'!$C$15)-SUMIFS($N$4:$N804,$C$4:$C804,'Q2 Setup'!$C$15,$B$4:$B804,"&lt;"&amp;$B805))/IFERROR(NETWORKDAYS($B805,'Q2 Setup'!$G$4),1),0)</f>
        <v>0</v>
      </c>
      <c r="P805" s="38" t="str">
        <f t="shared" si="371"/>
        <v/>
      </c>
    </row>
    <row r="806" spans="2:17" ht="18.75" customHeight="1" x14ac:dyDescent="0.2">
      <c r="B806" s="31">
        <v>46289</v>
      </c>
      <c r="C806" s="39" t="str">
        <f>'Q2 Setup'!$C$16</f>
        <v>Rep 10</v>
      </c>
      <c r="D806" s="33"/>
      <c r="E806" s="25"/>
      <c r="F806" s="40">
        <f t="shared" si="366"/>
        <v>0</v>
      </c>
      <c r="G806" s="40" t="str">
        <f t="shared" si="367"/>
        <v/>
      </c>
      <c r="H806" s="41" t="str">
        <f t="shared" si="368"/>
        <v/>
      </c>
      <c r="I806" s="36"/>
      <c r="J806" s="42">
        <f t="shared" si="369"/>
        <v>0</v>
      </c>
      <c r="K806" s="41" t="str">
        <f t="shared" si="370"/>
        <v/>
      </c>
      <c r="L806" s="25"/>
      <c r="M806" s="25"/>
      <c r="N806" s="26"/>
      <c r="O806" s="29">
        <f>IFERROR(('Q2 Setup'!$D$16-'Q2 Setup'!$E$16+SUMIFS($N$4:$N805,$C$4:$C805,'Q2 Setup'!$C$16)-SUMIFS($N$4:$N805,$C$4:$C805,'Q2 Setup'!$C$16,$B$4:$B805,"&lt;"&amp;$B806))/IFERROR(NETWORKDAYS($B806,'Q2 Setup'!$G$4),1),0)</f>
        <v>0</v>
      </c>
      <c r="P806" s="43" t="str">
        <f t="shared" si="371"/>
        <v/>
      </c>
    </row>
    <row r="807" spans="2:17" ht="18.75" customHeight="1" x14ac:dyDescent="0.2">
      <c r="B807" s="31">
        <v>46289</v>
      </c>
      <c r="C807" s="32">
        <f>'Q2 Setup'!$C$17</f>
        <v>0</v>
      </c>
      <c r="D807" s="33"/>
      <c r="E807" s="25"/>
      <c r="F807" s="34">
        <f t="shared" si="366"/>
        <v>0</v>
      </c>
      <c r="G807" s="34" t="str">
        <f t="shared" si="367"/>
        <v/>
      </c>
      <c r="H807" s="35" t="str">
        <f t="shared" si="368"/>
        <v/>
      </c>
      <c r="I807" s="36"/>
      <c r="J807" s="37">
        <f t="shared" si="369"/>
        <v>0</v>
      </c>
      <c r="K807" s="35" t="str">
        <f t="shared" si="370"/>
        <v/>
      </c>
      <c r="L807" s="25"/>
      <c r="M807" s="25"/>
      <c r="N807" s="26"/>
      <c r="O807" s="29">
        <f>IFERROR(('Q2 Setup'!$D$17-'Q2 Setup'!$E$17+SUMIFS($N$4:$N806,$C$4:$C806,'Q2 Setup'!$C$17)-SUMIFS($N$4:$N806,$C$4:$C806,'Q2 Setup'!$C$17,$B$4:$B806,"&lt;"&amp;$B807))/IFERROR(NETWORKDAYS($B807,'Q2 Setup'!$G$4),1),0)</f>
        <v>0</v>
      </c>
      <c r="P807" s="38" t="str">
        <f t="shared" si="371"/>
        <v/>
      </c>
    </row>
    <row r="808" spans="2:17" ht="18.75" customHeight="1" x14ac:dyDescent="0.2">
      <c r="B808" s="31">
        <v>46289</v>
      </c>
      <c r="C808" s="39">
        <f>'Q2 Setup'!$C$18</f>
        <v>0</v>
      </c>
      <c r="D808" s="33"/>
      <c r="E808" s="25"/>
      <c r="F808" s="40">
        <f t="shared" si="366"/>
        <v>0</v>
      </c>
      <c r="G808" s="40" t="str">
        <f t="shared" si="367"/>
        <v/>
      </c>
      <c r="H808" s="41" t="str">
        <f t="shared" si="368"/>
        <v/>
      </c>
      <c r="I808" s="36"/>
      <c r="J808" s="42">
        <f t="shared" si="369"/>
        <v>0</v>
      </c>
      <c r="K808" s="41" t="str">
        <f t="shared" si="370"/>
        <v/>
      </c>
      <c r="L808" s="25"/>
      <c r="M808" s="25"/>
      <c r="N808" s="26"/>
      <c r="O808" s="29">
        <f>IFERROR(('Q2 Setup'!$D$18-'Q2 Setup'!$E$18+SUMIFS($N$4:$N807,$C$4:$C807,'Q2 Setup'!$C$18)-SUMIFS($N$4:$N807,$C$4:$C807,'Q2 Setup'!$C$18,$B$4:$B807,"&lt;"&amp;$B808))/IFERROR(NETWORKDAYS($B808,'Q2 Setup'!$G$4),1),0)</f>
        <v>0</v>
      </c>
      <c r="P808" s="43" t="str">
        <f t="shared" si="371"/>
        <v/>
      </c>
    </row>
    <row r="809" spans="2:17" ht="4.5" customHeight="1" x14ac:dyDescent="0.2"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</row>
    <row r="810" spans="2:17" ht="18.75" customHeight="1" x14ac:dyDescent="0.2">
      <c r="B810" s="31">
        <v>46290</v>
      </c>
      <c r="C810" s="32" t="str">
        <f>'Q2 Setup'!$C$7</f>
        <v>Rep 1</v>
      </c>
      <c r="D810" s="33"/>
      <c r="E810" s="25"/>
      <c r="F810" s="34">
        <f t="shared" ref="F810:F821" si="372">IFERROR(D810*7.5,"")</f>
        <v>0</v>
      </c>
      <c r="G810" s="34" t="str">
        <f t="shared" ref="G810:G821" si="373">IFERROR(E810/D810,"")</f>
        <v/>
      </c>
      <c r="H810" s="35" t="str">
        <f t="shared" ref="H810:H821" si="374">IFERROR(E810/F810,"")</f>
        <v/>
      </c>
      <c r="I810" s="36"/>
      <c r="J810" s="37">
        <f t="shared" ref="J810:J821" si="375">IFERROR(D810*0.375/24,"")</f>
        <v>0</v>
      </c>
      <c r="K810" s="35" t="str">
        <f t="shared" ref="K810:K821" si="376">IFERROR(I810/J810,"")</f>
        <v/>
      </c>
      <c r="L810" s="25"/>
      <c r="M810" s="25"/>
      <c r="N810" s="26"/>
      <c r="O810" s="29">
        <f>IFERROR(('Q2 Setup'!$D$7-'Q2 Setup'!$E$7+SUMIFS($N$4:$N809,$C$4:$C809,'Q2 Setup'!$C$7)-SUMIFS($N$4:$N809,$C$4:$C809,'Q2 Setup'!$C$7,$B$4:$B809,"&lt;"&amp;$B810))/IFERROR(NETWORKDAYS($B810,'Q2 Setup'!$G$4),1),0)</f>
        <v>0</v>
      </c>
      <c r="P810" s="38" t="str">
        <f t="shared" ref="P810:P821" si="377">IFERROR(N810/O810,"")</f>
        <v/>
      </c>
    </row>
    <row r="811" spans="2:17" ht="18.75" customHeight="1" x14ac:dyDescent="0.2">
      <c r="B811" s="31">
        <v>46290</v>
      </c>
      <c r="C811" s="39" t="str">
        <f>'Q2 Setup'!$C$8</f>
        <v>Rep 2</v>
      </c>
      <c r="D811" s="33"/>
      <c r="E811" s="25"/>
      <c r="F811" s="40">
        <f t="shared" si="372"/>
        <v>0</v>
      </c>
      <c r="G811" s="40" t="str">
        <f t="shared" si="373"/>
        <v/>
      </c>
      <c r="H811" s="41" t="str">
        <f t="shared" si="374"/>
        <v/>
      </c>
      <c r="I811" s="36"/>
      <c r="J811" s="42">
        <f t="shared" si="375"/>
        <v>0</v>
      </c>
      <c r="K811" s="41" t="str">
        <f t="shared" si="376"/>
        <v/>
      </c>
      <c r="L811" s="25"/>
      <c r="M811" s="25"/>
      <c r="N811" s="26"/>
      <c r="O811" s="29">
        <f>IFERROR(('Q2 Setup'!$D$8-'Q2 Setup'!$E$8+SUMIFS($N$4:$N810,$C$4:$C810,'Q2 Setup'!$C$8)-SUMIFS($N$4:$N810,$C$4:$C810,'Q2 Setup'!$C$8,$B$4:$B810,"&lt;"&amp;$B811))/IFERROR(NETWORKDAYS($B811,'Q2 Setup'!$G$4),1),0)</f>
        <v>0</v>
      </c>
      <c r="P811" s="43" t="str">
        <f t="shared" si="377"/>
        <v/>
      </c>
    </row>
    <row r="812" spans="2:17" ht="18.75" customHeight="1" x14ac:dyDescent="0.2">
      <c r="B812" s="31">
        <v>46290</v>
      </c>
      <c r="C812" s="32" t="str">
        <f>'Q2 Setup'!$C$9</f>
        <v>Rep 3</v>
      </c>
      <c r="D812" s="33"/>
      <c r="E812" s="25"/>
      <c r="F812" s="34">
        <f t="shared" si="372"/>
        <v>0</v>
      </c>
      <c r="G812" s="34" t="str">
        <f t="shared" si="373"/>
        <v/>
      </c>
      <c r="H812" s="35" t="str">
        <f t="shared" si="374"/>
        <v/>
      </c>
      <c r="I812" s="36"/>
      <c r="J812" s="37">
        <f t="shared" si="375"/>
        <v>0</v>
      </c>
      <c r="K812" s="35" t="str">
        <f t="shared" si="376"/>
        <v/>
      </c>
      <c r="L812" s="25"/>
      <c r="M812" s="25"/>
      <c r="N812" s="26"/>
      <c r="O812" s="29">
        <f>IFERROR(('Q2 Setup'!$D$9-'Q2 Setup'!$E$9+SUMIFS($N$4:$N811,$C$4:$C811,'Q2 Setup'!$C$9)-SUMIFS($N$4:$N811,$C$4:$C811,'Q2 Setup'!$C$9,$B$4:$B811,"&lt;"&amp;$B812))/IFERROR(NETWORKDAYS($B812,'Q2 Setup'!$G$4),1),0)</f>
        <v>0</v>
      </c>
      <c r="P812" s="38" t="str">
        <f t="shared" si="377"/>
        <v/>
      </c>
    </row>
    <row r="813" spans="2:17" ht="18.75" customHeight="1" x14ac:dyDescent="0.2">
      <c r="B813" s="31">
        <v>46290</v>
      </c>
      <c r="C813" s="39" t="str">
        <f>'Q2 Setup'!$C$10</f>
        <v>Rep 4</v>
      </c>
      <c r="D813" s="33"/>
      <c r="E813" s="25"/>
      <c r="F813" s="40">
        <f t="shared" si="372"/>
        <v>0</v>
      </c>
      <c r="G813" s="40" t="str">
        <f t="shared" si="373"/>
        <v/>
      </c>
      <c r="H813" s="41" t="str">
        <f t="shared" si="374"/>
        <v/>
      </c>
      <c r="I813" s="36"/>
      <c r="J813" s="42">
        <f t="shared" si="375"/>
        <v>0</v>
      </c>
      <c r="K813" s="41" t="str">
        <f t="shared" si="376"/>
        <v/>
      </c>
      <c r="L813" s="25"/>
      <c r="M813" s="25"/>
      <c r="N813" s="26"/>
      <c r="O813" s="29">
        <f>IFERROR(('Q2 Setup'!$D$10-'Q2 Setup'!$E$10+SUMIFS($N$4:$N812,$C$4:$C812,'Q2 Setup'!$C$10)-SUMIFS($N$4:$N812,$C$4:$C812,'Q2 Setup'!$C$10,$B$4:$B812,"&lt;"&amp;$B813))/IFERROR(NETWORKDAYS($B813,'Q2 Setup'!$G$4),1),0)</f>
        <v>0</v>
      </c>
      <c r="P813" s="43" t="str">
        <f t="shared" si="377"/>
        <v/>
      </c>
    </row>
    <row r="814" spans="2:17" ht="18.75" customHeight="1" x14ac:dyDescent="0.2">
      <c r="B814" s="31">
        <v>46290</v>
      </c>
      <c r="C814" s="32" t="str">
        <f>'Q2 Setup'!$C$11</f>
        <v>Rep 5</v>
      </c>
      <c r="D814" s="33"/>
      <c r="E814" s="25"/>
      <c r="F814" s="34">
        <f t="shared" si="372"/>
        <v>0</v>
      </c>
      <c r="G814" s="34" t="str">
        <f t="shared" si="373"/>
        <v/>
      </c>
      <c r="H814" s="35" t="str">
        <f t="shared" si="374"/>
        <v/>
      </c>
      <c r="I814" s="36"/>
      <c r="J814" s="37">
        <f t="shared" si="375"/>
        <v>0</v>
      </c>
      <c r="K814" s="35" t="str">
        <f t="shared" si="376"/>
        <v/>
      </c>
      <c r="L814" s="25"/>
      <c r="M814" s="25"/>
      <c r="N814" s="26"/>
      <c r="O814" s="29">
        <f>IFERROR(('Q2 Setup'!$D$11-'Q2 Setup'!$E$11+SUMIFS($N$4:$N813,$C$4:$C813,'Q2 Setup'!$C$11)-SUMIFS($N$4:$N813,$C$4:$C813,'Q2 Setup'!$C$11,$B$4:$B813,"&lt;"&amp;$B814))/IFERROR(NETWORKDAYS($B814,'Q2 Setup'!$G$4),1),0)</f>
        <v>0</v>
      </c>
      <c r="P814" s="38" t="str">
        <f t="shared" si="377"/>
        <v/>
      </c>
    </row>
    <row r="815" spans="2:17" ht="18.75" customHeight="1" x14ac:dyDescent="0.2">
      <c r="B815" s="31">
        <v>46290</v>
      </c>
      <c r="C815" s="39" t="str">
        <f>'Q2 Setup'!$C$12</f>
        <v>Rep 6</v>
      </c>
      <c r="D815" s="33"/>
      <c r="E815" s="25"/>
      <c r="F815" s="40">
        <f t="shared" si="372"/>
        <v>0</v>
      </c>
      <c r="G815" s="40" t="str">
        <f t="shared" si="373"/>
        <v/>
      </c>
      <c r="H815" s="41" t="str">
        <f t="shared" si="374"/>
        <v/>
      </c>
      <c r="I815" s="36"/>
      <c r="J815" s="42">
        <f t="shared" si="375"/>
        <v>0</v>
      </c>
      <c r="K815" s="41" t="str">
        <f t="shared" si="376"/>
        <v/>
      </c>
      <c r="L815" s="25"/>
      <c r="M815" s="25"/>
      <c r="N815" s="26"/>
      <c r="O815" s="29">
        <f>IFERROR(('Q2 Setup'!$D$12-'Q2 Setup'!$E$12+SUMIFS($N$4:$N814,$C$4:$C814,'Q2 Setup'!$C$12)-SUMIFS($N$4:$N814,$C$4:$C814,'Q2 Setup'!$C$12,$B$4:$B814,"&lt;"&amp;$B815))/IFERROR(NETWORKDAYS($B815,'Q2 Setup'!$G$4),1),0)</f>
        <v>0</v>
      </c>
      <c r="P815" s="43" t="str">
        <f t="shared" si="377"/>
        <v/>
      </c>
    </row>
    <row r="816" spans="2:17" ht="18.75" customHeight="1" x14ac:dyDescent="0.2">
      <c r="B816" s="31">
        <v>46290</v>
      </c>
      <c r="C816" s="32" t="str">
        <f>'Q2 Setup'!$C$13</f>
        <v>Rep 7</v>
      </c>
      <c r="D816" s="33"/>
      <c r="E816" s="25"/>
      <c r="F816" s="34">
        <f t="shared" si="372"/>
        <v>0</v>
      </c>
      <c r="G816" s="34" t="str">
        <f t="shared" si="373"/>
        <v/>
      </c>
      <c r="H816" s="35" t="str">
        <f t="shared" si="374"/>
        <v/>
      </c>
      <c r="I816" s="36"/>
      <c r="J816" s="37">
        <f t="shared" si="375"/>
        <v>0</v>
      </c>
      <c r="K816" s="35" t="str">
        <f t="shared" si="376"/>
        <v/>
      </c>
      <c r="L816" s="25"/>
      <c r="M816" s="25"/>
      <c r="N816" s="26"/>
      <c r="O816" s="29">
        <f>IFERROR(('Q2 Setup'!$D$13-'Q2 Setup'!$E$13+SUMIFS($N$4:$N815,$C$4:$C815,'Q2 Setup'!$C$13)-SUMIFS($N$4:$N815,$C$4:$C815,'Q2 Setup'!$C$13,$B$4:$B815,"&lt;"&amp;$B816))/IFERROR(NETWORKDAYS($B816,'Q2 Setup'!$G$4),1),0)</f>
        <v>0</v>
      </c>
      <c r="P816" s="38" t="str">
        <f t="shared" si="377"/>
        <v/>
      </c>
    </row>
    <row r="817" spans="2:17" ht="18.75" customHeight="1" x14ac:dyDescent="0.2">
      <c r="B817" s="31">
        <v>46290</v>
      </c>
      <c r="C817" s="39" t="str">
        <f>'Q2 Setup'!$C$14</f>
        <v>Rep 8</v>
      </c>
      <c r="D817" s="33"/>
      <c r="E817" s="25"/>
      <c r="F817" s="40">
        <f t="shared" si="372"/>
        <v>0</v>
      </c>
      <c r="G817" s="40" t="str">
        <f t="shared" si="373"/>
        <v/>
      </c>
      <c r="H817" s="41" t="str">
        <f t="shared" si="374"/>
        <v/>
      </c>
      <c r="I817" s="36"/>
      <c r="J817" s="42">
        <f t="shared" si="375"/>
        <v>0</v>
      </c>
      <c r="K817" s="41" t="str">
        <f t="shared" si="376"/>
        <v/>
      </c>
      <c r="L817" s="25"/>
      <c r="M817" s="25"/>
      <c r="N817" s="26"/>
      <c r="O817" s="29">
        <f>IFERROR(('Q2 Setup'!$D$14-'Q2 Setup'!$E$14+SUMIFS($N$4:$N816,$C$4:$C816,'Q2 Setup'!$C$14)-SUMIFS($N$4:$N816,$C$4:$C816,'Q2 Setup'!$C$14,$B$4:$B816,"&lt;"&amp;$B817))/IFERROR(NETWORKDAYS($B817,'Q2 Setup'!$G$4),1),0)</f>
        <v>0</v>
      </c>
      <c r="P817" s="43" t="str">
        <f t="shared" si="377"/>
        <v/>
      </c>
    </row>
    <row r="818" spans="2:17" ht="18.75" customHeight="1" x14ac:dyDescent="0.2">
      <c r="B818" s="31">
        <v>46290</v>
      </c>
      <c r="C818" s="32" t="str">
        <f>'Q2 Setup'!$C$15</f>
        <v>Rep 9</v>
      </c>
      <c r="D818" s="33"/>
      <c r="E818" s="25"/>
      <c r="F818" s="34">
        <f t="shared" si="372"/>
        <v>0</v>
      </c>
      <c r="G818" s="34" t="str">
        <f t="shared" si="373"/>
        <v/>
      </c>
      <c r="H818" s="35" t="str">
        <f t="shared" si="374"/>
        <v/>
      </c>
      <c r="I818" s="36"/>
      <c r="J818" s="37">
        <f t="shared" si="375"/>
        <v>0</v>
      </c>
      <c r="K818" s="35" t="str">
        <f t="shared" si="376"/>
        <v/>
      </c>
      <c r="L818" s="25"/>
      <c r="M818" s="25"/>
      <c r="N818" s="26"/>
      <c r="O818" s="29">
        <f>IFERROR(('Q2 Setup'!$D$15-'Q2 Setup'!$E$15+SUMIFS($N$4:$N817,$C$4:$C817,'Q2 Setup'!$C$15)-SUMIFS($N$4:$N817,$C$4:$C817,'Q2 Setup'!$C$15,$B$4:$B817,"&lt;"&amp;$B818))/IFERROR(NETWORKDAYS($B818,'Q2 Setup'!$G$4),1),0)</f>
        <v>0</v>
      </c>
      <c r="P818" s="38" t="str">
        <f t="shared" si="377"/>
        <v/>
      </c>
    </row>
    <row r="819" spans="2:17" ht="18.75" customHeight="1" x14ac:dyDescent="0.2">
      <c r="B819" s="31">
        <v>46290</v>
      </c>
      <c r="C819" s="39" t="str">
        <f>'Q2 Setup'!$C$16</f>
        <v>Rep 10</v>
      </c>
      <c r="D819" s="33"/>
      <c r="E819" s="25"/>
      <c r="F819" s="40">
        <f t="shared" si="372"/>
        <v>0</v>
      </c>
      <c r="G819" s="40" t="str">
        <f t="shared" si="373"/>
        <v/>
      </c>
      <c r="H819" s="41" t="str">
        <f t="shared" si="374"/>
        <v/>
      </c>
      <c r="I819" s="36"/>
      <c r="J819" s="42">
        <f t="shared" si="375"/>
        <v>0</v>
      </c>
      <c r="K819" s="41" t="str">
        <f t="shared" si="376"/>
        <v/>
      </c>
      <c r="L819" s="25"/>
      <c r="M819" s="25"/>
      <c r="N819" s="26"/>
      <c r="O819" s="29">
        <f>IFERROR(('Q2 Setup'!$D$16-'Q2 Setup'!$E$16+SUMIFS($N$4:$N818,$C$4:$C818,'Q2 Setup'!$C$16)-SUMIFS($N$4:$N818,$C$4:$C818,'Q2 Setup'!$C$16,$B$4:$B818,"&lt;"&amp;$B819))/IFERROR(NETWORKDAYS($B819,'Q2 Setup'!$G$4),1),0)</f>
        <v>0</v>
      </c>
      <c r="P819" s="43" t="str">
        <f t="shared" si="377"/>
        <v/>
      </c>
    </row>
    <row r="820" spans="2:17" ht="18.75" customHeight="1" x14ac:dyDescent="0.2">
      <c r="B820" s="31">
        <v>46290</v>
      </c>
      <c r="C820" s="32">
        <f>'Q2 Setup'!$C$17</f>
        <v>0</v>
      </c>
      <c r="D820" s="33"/>
      <c r="E820" s="25"/>
      <c r="F820" s="34">
        <f t="shared" si="372"/>
        <v>0</v>
      </c>
      <c r="G820" s="34" t="str">
        <f t="shared" si="373"/>
        <v/>
      </c>
      <c r="H820" s="35" t="str">
        <f t="shared" si="374"/>
        <v/>
      </c>
      <c r="I820" s="36"/>
      <c r="J820" s="37">
        <f t="shared" si="375"/>
        <v>0</v>
      </c>
      <c r="K820" s="35" t="str">
        <f t="shared" si="376"/>
        <v/>
      </c>
      <c r="L820" s="25"/>
      <c r="M820" s="25"/>
      <c r="N820" s="26"/>
      <c r="O820" s="29">
        <f>IFERROR(('Q2 Setup'!$D$17-'Q2 Setup'!$E$17+SUMIFS($N$4:$N819,$C$4:$C819,'Q2 Setup'!$C$17)-SUMIFS($N$4:$N819,$C$4:$C819,'Q2 Setup'!$C$17,$B$4:$B819,"&lt;"&amp;$B820))/IFERROR(NETWORKDAYS($B820,'Q2 Setup'!$G$4),1),0)</f>
        <v>0</v>
      </c>
      <c r="P820" s="38" t="str">
        <f t="shared" si="377"/>
        <v/>
      </c>
    </row>
    <row r="821" spans="2:17" ht="18.75" customHeight="1" x14ac:dyDescent="0.2">
      <c r="B821" s="31">
        <v>46290</v>
      </c>
      <c r="C821" s="39">
        <f>'Q2 Setup'!$C$18</f>
        <v>0</v>
      </c>
      <c r="D821" s="33"/>
      <c r="E821" s="25"/>
      <c r="F821" s="40">
        <f t="shared" si="372"/>
        <v>0</v>
      </c>
      <c r="G821" s="40" t="str">
        <f t="shared" si="373"/>
        <v/>
      </c>
      <c r="H821" s="41" t="str">
        <f t="shared" si="374"/>
        <v/>
      </c>
      <c r="I821" s="36"/>
      <c r="J821" s="42">
        <f t="shared" si="375"/>
        <v>0</v>
      </c>
      <c r="K821" s="41" t="str">
        <f t="shared" si="376"/>
        <v/>
      </c>
      <c r="L821" s="25"/>
      <c r="M821" s="25"/>
      <c r="N821" s="26"/>
      <c r="O821" s="29">
        <f>IFERROR(('Q2 Setup'!$D$18-'Q2 Setup'!$E$18+SUMIFS($N$4:$N820,$C$4:$C820,'Q2 Setup'!$C$18)-SUMIFS($N$4:$N820,$C$4:$C820,'Q2 Setup'!$C$18,$B$4:$B820,"&lt;"&amp;$B821))/IFERROR(NETWORKDAYS($B821,'Q2 Setup'!$G$4),1),0)</f>
        <v>0</v>
      </c>
      <c r="P821" s="43" t="str">
        <f t="shared" si="377"/>
        <v/>
      </c>
    </row>
    <row r="822" spans="2:17" ht="4.5" customHeight="1" x14ac:dyDescent="0.2"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</row>
    <row r="823" spans="2:17" ht="18.75" customHeight="1" x14ac:dyDescent="0.2">
      <c r="B823" s="31">
        <v>46293</v>
      </c>
      <c r="C823" s="32" t="str">
        <f>'Q2 Setup'!$C$7</f>
        <v>Rep 1</v>
      </c>
      <c r="D823" s="33"/>
      <c r="E823" s="25"/>
      <c r="F823" s="34">
        <f t="shared" ref="F823:F834" si="378">IFERROR(D823*7.5,"")</f>
        <v>0</v>
      </c>
      <c r="G823" s="34" t="str">
        <f t="shared" ref="G823:G834" si="379">IFERROR(E823/D823,"")</f>
        <v/>
      </c>
      <c r="H823" s="35" t="str">
        <f t="shared" ref="H823:H834" si="380">IFERROR(E823/F823,"")</f>
        <v/>
      </c>
      <c r="I823" s="36"/>
      <c r="J823" s="37">
        <f t="shared" ref="J823:J834" si="381">IFERROR(D823*0.375/24,"")</f>
        <v>0</v>
      </c>
      <c r="K823" s="35" t="str">
        <f t="shared" ref="K823:K834" si="382">IFERROR(I823/J823,"")</f>
        <v/>
      </c>
      <c r="L823" s="25"/>
      <c r="M823" s="25"/>
      <c r="N823" s="26"/>
      <c r="O823" s="29">
        <f>IFERROR(('Q2 Setup'!$D$7-'Q2 Setup'!$E$7+SUMIFS($N$4:$N822,$C$4:$C822,'Q2 Setup'!$C$7)-SUMIFS($N$4:$N822,$C$4:$C822,'Q2 Setup'!$C$7,$B$4:$B822,"&lt;"&amp;$B823))/IFERROR(NETWORKDAYS($B823,'Q2 Setup'!$G$4),1),0)</f>
        <v>0</v>
      </c>
      <c r="P823" s="38" t="str">
        <f t="shared" ref="P823:P834" si="383">IFERROR(N823/O823,"")</f>
        <v/>
      </c>
    </row>
    <row r="824" spans="2:17" ht="18.75" customHeight="1" x14ac:dyDescent="0.2">
      <c r="B824" s="31">
        <v>46293</v>
      </c>
      <c r="C824" s="39" t="str">
        <f>'Q2 Setup'!$C$8</f>
        <v>Rep 2</v>
      </c>
      <c r="D824" s="33"/>
      <c r="E824" s="25"/>
      <c r="F824" s="40">
        <f t="shared" si="378"/>
        <v>0</v>
      </c>
      <c r="G824" s="40" t="str">
        <f t="shared" si="379"/>
        <v/>
      </c>
      <c r="H824" s="41" t="str">
        <f t="shared" si="380"/>
        <v/>
      </c>
      <c r="I824" s="36"/>
      <c r="J824" s="42">
        <f t="shared" si="381"/>
        <v>0</v>
      </c>
      <c r="K824" s="41" t="str">
        <f t="shared" si="382"/>
        <v/>
      </c>
      <c r="L824" s="25"/>
      <c r="M824" s="25"/>
      <c r="N824" s="26"/>
      <c r="O824" s="29">
        <f>IFERROR(('Q2 Setup'!$D$8-'Q2 Setup'!$E$8+SUMIFS($N$4:$N823,$C$4:$C823,'Q2 Setup'!$C$8)-SUMIFS($N$4:$N823,$C$4:$C823,'Q2 Setup'!$C$8,$B$4:$B823,"&lt;"&amp;$B824))/IFERROR(NETWORKDAYS($B824,'Q2 Setup'!$G$4),1),0)</f>
        <v>0</v>
      </c>
      <c r="P824" s="43" t="str">
        <f t="shared" si="383"/>
        <v/>
      </c>
    </row>
    <row r="825" spans="2:17" ht="18.75" customHeight="1" x14ac:dyDescent="0.2">
      <c r="B825" s="31">
        <v>46293</v>
      </c>
      <c r="C825" s="32" t="str">
        <f>'Q2 Setup'!$C$9</f>
        <v>Rep 3</v>
      </c>
      <c r="D825" s="33"/>
      <c r="E825" s="25"/>
      <c r="F825" s="34">
        <f t="shared" si="378"/>
        <v>0</v>
      </c>
      <c r="G825" s="34" t="str">
        <f t="shared" si="379"/>
        <v/>
      </c>
      <c r="H825" s="35" t="str">
        <f t="shared" si="380"/>
        <v/>
      </c>
      <c r="I825" s="36"/>
      <c r="J825" s="37">
        <f t="shared" si="381"/>
        <v>0</v>
      </c>
      <c r="K825" s="35" t="str">
        <f t="shared" si="382"/>
        <v/>
      </c>
      <c r="L825" s="25"/>
      <c r="M825" s="25"/>
      <c r="N825" s="26"/>
      <c r="O825" s="29">
        <f>IFERROR(('Q2 Setup'!$D$9-'Q2 Setup'!$E$9+SUMIFS($N$4:$N824,$C$4:$C824,'Q2 Setup'!$C$9)-SUMIFS($N$4:$N824,$C$4:$C824,'Q2 Setup'!$C$9,$B$4:$B824,"&lt;"&amp;$B825))/IFERROR(NETWORKDAYS($B825,'Q2 Setup'!$G$4),1),0)</f>
        <v>0</v>
      </c>
      <c r="P825" s="38" t="str">
        <f t="shared" si="383"/>
        <v/>
      </c>
    </row>
    <row r="826" spans="2:17" ht="18.75" customHeight="1" x14ac:dyDescent="0.2">
      <c r="B826" s="31">
        <v>46293</v>
      </c>
      <c r="C826" s="39" t="str">
        <f>'Q2 Setup'!$C$10</f>
        <v>Rep 4</v>
      </c>
      <c r="D826" s="33"/>
      <c r="E826" s="25"/>
      <c r="F826" s="40">
        <f t="shared" si="378"/>
        <v>0</v>
      </c>
      <c r="G826" s="40" t="str">
        <f t="shared" si="379"/>
        <v/>
      </c>
      <c r="H826" s="41" t="str">
        <f t="shared" si="380"/>
        <v/>
      </c>
      <c r="I826" s="36"/>
      <c r="J826" s="42">
        <f t="shared" si="381"/>
        <v>0</v>
      </c>
      <c r="K826" s="41" t="str">
        <f t="shared" si="382"/>
        <v/>
      </c>
      <c r="L826" s="25"/>
      <c r="M826" s="25"/>
      <c r="N826" s="26"/>
      <c r="O826" s="29">
        <f>IFERROR(('Q2 Setup'!$D$10-'Q2 Setup'!$E$10+SUMIFS($N$4:$N825,$C$4:$C825,'Q2 Setup'!$C$10)-SUMIFS($N$4:$N825,$C$4:$C825,'Q2 Setup'!$C$10,$B$4:$B825,"&lt;"&amp;$B826))/IFERROR(NETWORKDAYS($B826,'Q2 Setup'!$G$4),1),0)</f>
        <v>0</v>
      </c>
      <c r="P826" s="43" t="str">
        <f t="shared" si="383"/>
        <v/>
      </c>
    </row>
    <row r="827" spans="2:17" ht="18.75" customHeight="1" x14ac:dyDescent="0.2">
      <c r="B827" s="31">
        <v>46293</v>
      </c>
      <c r="C827" s="32" t="str">
        <f>'Q2 Setup'!$C$11</f>
        <v>Rep 5</v>
      </c>
      <c r="D827" s="33"/>
      <c r="E827" s="25"/>
      <c r="F827" s="34">
        <f t="shared" si="378"/>
        <v>0</v>
      </c>
      <c r="G827" s="34" t="str">
        <f t="shared" si="379"/>
        <v/>
      </c>
      <c r="H827" s="35" t="str">
        <f t="shared" si="380"/>
        <v/>
      </c>
      <c r="I827" s="36"/>
      <c r="J827" s="37">
        <f t="shared" si="381"/>
        <v>0</v>
      </c>
      <c r="K827" s="35" t="str">
        <f t="shared" si="382"/>
        <v/>
      </c>
      <c r="L827" s="25"/>
      <c r="M827" s="25"/>
      <c r="N827" s="26"/>
      <c r="O827" s="29">
        <f>IFERROR(('Q2 Setup'!$D$11-'Q2 Setup'!$E$11+SUMIFS($N$4:$N826,$C$4:$C826,'Q2 Setup'!$C$11)-SUMIFS($N$4:$N826,$C$4:$C826,'Q2 Setup'!$C$11,$B$4:$B826,"&lt;"&amp;$B827))/IFERROR(NETWORKDAYS($B827,'Q2 Setup'!$G$4),1),0)</f>
        <v>0</v>
      </c>
      <c r="P827" s="38" t="str">
        <f t="shared" si="383"/>
        <v/>
      </c>
    </row>
    <row r="828" spans="2:17" ht="18.75" customHeight="1" x14ac:dyDescent="0.2">
      <c r="B828" s="31">
        <v>46293</v>
      </c>
      <c r="C828" s="39" t="str">
        <f>'Q2 Setup'!$C$12</f>
        <v>Rep 6</v>
      </c>
      <c r="D828" s="33"/>
      <c r="E828" s="25"/>
      <c r="F828" s="40">
        <f t="shared" si="378"/>
        <v>0</v>
      </c>
      <c r="G828" s="40" t="str">
        <f t="shared" si="379"/>
        <v/>
      </c>
      <c r="H828" s="41" t="str">
        <f t="shared" si="380"/>
        <v/>
      </c>
      <c r="I828" s="36"/>
      <c r="J828" s="42">
        <f t="shared" si="381"/>
        <v>0</v>
      </c>
      <c r="K828" s="41" t="str">
        <f t="shared" si="382"/>
        <v/>
      </c>
      <c r="L828" s="25"/>
      <c r="M828" s="25"/>
      <c r="N828" s="26"/>
      <c r="O828" s="29">
        <f>IFERROR(('Q2 Setup'!$D$12-'Q2 Setup'!$E$12+SUMIFS($N$4:$N827,$C$4:$C827,'Q2 Setup'!$C$12)-SUMIFS($N$4:$N827,$C$4:$C827,'Q2 Setup'!$C$12,$B$4:$B827,"&lt;"&amp;$B828))/IFERROR(NETWORKDAYS($B828,'Q2 Setup'!$G$4),1),0)</f>
        <v>0</v>
      </c>
      <c r="P828" s="43" t="str">
        <f t="shared" si="383"/>
        <v/>
      </c>
    </row>
    <row r="829" spans="2:17" ht="18.75" customHeight="1" x14ac:dyDescent="0.2">
      <c r="B829" s="31">
        <v>46293</v>
      </c>
      <c r="C829" s="32" t="str">
        <f>'Q2 Setup'!$C$13</f>
        <v>Rep 7</v>
      </c>
      <c r="D829" s="33"/>
      <c r="E829" s="25"/>
      <c r="F829" s="34">
        <f t="shared" si="378"/>
        <v>0</v>
      </c>
      <c r="G829" s="34" t="str">
        <f t="shared" si="379"/>
        <v/>
      </c>
      <c r="H829" s="35" t="str">
        <f t="shared" si="380"/>
        <v/>
      </c>
      <c r="I829" s="36"/>
      <c r="J829" s="37">
        <f t="shared" si="381"/>
        <v>0</v>
      </c>
      <c r="K829" s="35" t="str">
        <f t="shared" si="382"/>
        <v/>
      </c>
      <c r="L829" s="25"/>
      <c r="M829" s="25"/>
      <c r="N829" s="26"/>
      <c r="O829" s="29">
        <f>IFERROR(('Q2 Setup'!$D$13-'Q2 Setup'!$E$13+SUMIFS($N$4:$N828,$C$4:$C828,'Q2 Setup'!$C$13)-SUMIFS($N$4:$N828,$C$4:$C828,'Q2 Setup'!$C$13,$B$4:$B828,"&lt;"&amp;$B829))/IFERROR(NETWORKDAYS($B829,'Q2 Setup'!$G$4),1),0)</f>
        <v>0</v>
      </c>
      <c r="P829" s="38" t="str">
        <f t="shared" si="383"/>
        <v/>
      </c>
    </row>
    <row r="830" spans="2:17" ht="18.75" customHeight="1" x14ac:dyDescent="0.2">
      <c r="B830" s="31">
        <v>46293</v>
      </c>
      <c r="C830" s="39" t="str">
        <f>'Q2 Setup'!$C$14</f>
        <v>Rep 8</v>
      </c>
      <c r="D830" s="33"/>
      <c r="E830" s="25"/>
      <c r="F830" s="40">
        <f t="shared" si="378"/>
        <v>0</v>
      </c>
      <c r="G830" s="40" t="str">
        <f t="shared" si="379"/>
        <v/>
      </c>
      <c r="H830" s="41" t="str">
        <f t="shared" si="380"/>
        <v/>
      </c>
      <c r="I830" s="36"/>
      <c r="J830" s="42">
        <f t="shared" si="381"/>
        <v>0</v>
      </c>
      <c r="K830" s="41" t="str">
        <f t="shared" si="382"/>
        <v/>
      </c>
      <c r="L830" s="25"/>
      <c r="M830" s="25"/>
      <c r="N830" s="26"/>
      <c r="O830" s="29">
        <f>IFERROR(('Q2 Setup'!$D$14-'Q2 Setup'!$E$14+SUMIFS($N$4:$N829,$C$4:$C829,'Q2 Setup'!$C$14)-SUMIFS($N$4:$N829,$C$4:$C829,'Q2 Setup'!$C$14,$B$4:$B829,"&lt;"&amp;$B830))/IFERROR(NETWORKDAYS($B830,'Q2 Setup'!$G$4),1),0)</f>
        <v>0</v>
      </c>
      <c r="P830" s="43" t="str">
        <f t="shared" si="383"/>
        <v/>
      </c>
    </row>
    <row r="831" spans="2:17" ht="18.75" customHeight="1" x14ac:dyDescent="0.2">
      <c r="B831" s="31">
        <v>46293</v>
      </c>
      <c r="C831" s="32" t="str">
        <f>'Q2 Setup'!$C$15</f>
        <v>Rep 9</v>
      </c>
      <c r="D831" s="33"/>
      <c r="E831" s="25"/>
      <c r="F831" s="34">
        <f t="shared" si="378"/>
        <v>0</v>
      </c>
      <c r="G831" s="34" t="str">
        <f t="shared" si="379"/>
        <v/>
      </c>
      <c r="H831" s="35" t="str">
        <f t="shared" si="380"/>
        <v/>
      </c>
      <c r="I831" s="36"/>
      <c r="J831" s="37">
        <f t="shared" si="381"/>
        <v>0</v>
      </c>
      <c r="K831" s="35" t="str">
        <f t="shared" si="382"/>
        <v/>
      </c>
      <c r="L831" s="25"/>
      <c r="M831" s="25"/>
      <c r="N831" s="26"/>
      <c r="O831" s="29">
        <f>IFERROR(('Q2 Setup'!$D$15-'Q2 Setup'!$E$15+SUMIFS($N$4:$N830,$C$4:$C830,'Q2 Setup'!$C$15)-SUMIFS($N$4:$N830,$C$4:$C830,'Q2 Setup'!$C$15,$B$4:$B830,"&lt;"&amp;$B831))/IFERROR(NETWORKDAYS($B831,'Q2 Setup'!$G$4),1),0)</f>
        <v>0</v>
      </c>
      <c r="P831" s="38" t="str">
        <f t="shared" si="383"/>
        <v/>
      </c>
    </row>
    <row r="832" spans="2:17" ht="18.75" customHeight="1" x14ac:dyDescent="0.2">
      <c r="B832" s="31">
        <v>46293</v>
      </c>
      <c r="C832" s="39" t="str">
        <f>'Q2 Setup'!$C$16</f>
        <v>Rep 10</v>
      </c>
      <c r="D832" s="33"/>
      <c r="E832" s="25"/>
      <c r="F832" s="40">
        <f t="shared" si="378"/>
        <v>0</v>
      </c>
      <c r="G832" s="40" t="str">
        <f t="shared" si="379"/>
        <v/>
      </c>
      <c r="H832" s="41" t="str">
        <f t="shared" si="380"/>
        <v/>
      </c>
      <c r="I832" s="36"/>
      <c r="J832" s="42">
        <f t="shared" si="381"/>
        <v>0</v>
      </c>
      <c r="K832" s="41" t="str">
        <f t="shared" si="382"/>
        <v/>
      </c>
      <c r="L832" s="25"/>
      <c r="M832" s="25"/>
      <c r="N832" s="26"/>
      <c r="O832" s="29">
        <f>IFERROR(('Q2 Setup'!$D$16-'Q2 Setup'!$E$16+SUMIFS($N$4:$N831,$C$4:$C831,'Q2 Setup'!$C$16)-SUMIFS($N$4:$N831,$C$4:$C831,'Q2 Setup'!$C$16,$B$4:$B831,"&lt;"&amp;$B832))/IFERROR(NETWORKDAYS($B832,'Q2 Setup'!$G$4),1),0)</f>
        <v>0</v>
      </c>
      <c r="P832" s="43" t="str">
        <f t="shared" si="383"/>
        <v/>
      </c>
    </row>
    <row r="833" spans="2:17" ht="18.75" customHeight="1" x14ac:dyDescent="0.2">
      <c r="B833" s="31">
        <v>46293</v>
      </c>
      <c r="C833" s="32">
        <f>'Q2 Setup'!$C$17</f>
        <v>0</v>
      </c>
      <c r="D833" s="33"/>
      <c r="E833" s="25"/>
      <c r="F833" s="34">
        <f t="shared" si="378"/>
        <v>0</v>
      </c>
      <c r="G833" s="34" t="str">
        <f t="shared" si="379"/>
        <v/>
      </c>
      <c r="H833" s="35" t="str">
        <f t="shared" si="380"/>
        <v/>
      </c>
      <c r="I833" s="36"/>
      <c r="J833" s="37">
        <f t="shared" si="381"/>
        <v>0</v>
      </c>
      <c r="K833" s="35" t="str">
        <f t="shared" si="382"/>
        <v/>
      </c>
      <c r="L833" s="25"/>
      <c r="M833" s="25"/>
      <c r="N833" s="26"/>
      <c r="O833" s="29">
        <f>IFERROR(('Q2 Setup'!$D$17-'Q2 Setup'!$E$17+SUMIFS($N$4:$N832,$C$4:$C832,'Q2 Setup'!$C$17)-SUMIFS($N$4:$N832,$C$4:$C832,'Q2 Setup'!$C$17,$B$4:$B832,"&lt;"&amp;$B833))/IFERROR(NETWORKDAYS($B833,'Q2 Setup'!$G$4),1),0)</f>
        <v>0</v>
      </c>
      <c r="P833" s="38" t="str">
        <f t="shared" si="383"/>
        <v/>
      </c>
    </row>
    <row r="834" spans="2:17" ht="18.75" customHeight="1" x14ac:dyDescent="0.2">
      <c r="B834" s="31">
        <v>46293</v>
      </c>
      <c r="C834" s="39">
        <f>'Q2 Setup'!$C$18</f>
        <v>0</v>
      </c>
      <c r="D834" s="33"/>
      <c r="E834" s="25"/>
      <c r="F834" s="40">
        <f t="shared" si="378"/>
        <v>0</v>
      </c>
      <c r="G834" s="40" t="str">
        <f t="shared" si="379"/>
        <v/>
      </c>
      <c r="H834" s="41" t="str">
        <f t="shared" si="380"/>
        <v/>
      </c>
      <c r="I834" s="36"/>
      <c r="J834" s="42">
        <f t="shared" si="381"/>
        <v>0</v>
      </c>
      <c r="K834" s="41" t="str">
        <f t="shared" si="382"/>
        <v/>
      </c>
      <c r="L834" s="25"/>
      <c r="M834" s="25"/>
      <c r="N834" s="26"/>
      <c r="O834" s="29">
        <f>IFERROR(('Q2 Setup'!$D$18-'Q2 Setup'!$E$18+SUMIFS($N$4:$N833,$C$4:$C833,'Q2 Setup'!$C$18)-SUMIFS($N$4:$N833,$C$4:$C833,'Q2 Setup'!$C$18,$B$4:$B833,"&lt;"&amp;$B834))/IFERROR(NETWORKDAYS($B834,'Q2 Setup'!$G$4),1),0)</f>
        <v>0</v>
      </c>
      <c r="P834" s="43" t="str">
        <f t="shared" si="383"/>
        <v/>
      </c>
    </row>
    <row r="835" spans="2:17" ht="4.5" customHeight="1" x14ac:dyDescent="0.2"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</row>
    <row r="836" spans="2:17" ht="18.75" customHeight="1" x14ac:dyDescent="0.2">
      <c r="B836" s="31">
        <v>46294</v>
      </c>
      <c r="C836" s="32" t="str">
        <f>'Q2 Setup'!$C$7</f>
        <v>Rep 1</v>
      </c>
      <c r="D836" s="33"/>
      <c r="E836" s="25"/>
      <c r="F836" s="34">
        <f t="shared" ref="F836:F847" si="384">IFERROR(D836*7.5,"")</f>
        <v>0</v>
      </c>
      <c r="G836" s="34" t="str">
        <f t="shared" ref="G836:G847" si="385">IFERROR(E836/D836,"")</f>
        <v/>
      </c>
      <c r="H836" s="35" t="str">
        <f t="shared" ref="H836:H847" si="386">IFERROR(E836/F836,"")</f>
        <v/>
      </c>
      <c r="I836" s="36"/>
      <c r="J836" s="37">
        <f t="shared" ref="J836:J847" si="387">IFERROR(D836*0.375/24,"")</f>
        <v>0</v>
      </c>
      <c r="K836" s="35" t="str">
        <f t="shared" ref="K836:K847" si="388">IFERROR(I836/J836,"")</f>
        <v/>
      </c>
      <c r="L836" s="25"/>
      <c r="M836" s="25"/>
      <c r="N836" s="26"/>
      <c r="O836" s="29">
        <f>IFERROR(('Q2 Setup'!$D$7-'Q2 Setup'!$E$7+SUMIFS($N$4:$N835,$C$4:$C835,'Q2 Setup'!$C$7)-SUMIFS($N$4:$N835,$C$4:$C835,'Q2 Setup'!$C$7,$B$4:$B835,"&lt;"&amp;$B836))/IFERROR(NETWORKDAYS($B836,'Q2 Setup'!$G$4),1),0)</f>
        <v>0</v>
      </c>
      <c r="P836" s="38" t="str">
        <f t="shared" ref="P836:P847" si="389">IFERROR(N836/O836,"")</f>
        <v/>
      </c>
    </row>
    <row r="837" spans="2:17" ht="18.75" customHeight="1" x14ac:dyDescent="0.2">
      <c r="B837" s="31">
        <v>46294</v>
      </c>
      <c r="C837" s="39" t="str">
        <f>'Q2 Setup'!$C$8</f>
        <v>Rep 2</v>
      </c>
      <c r="D837" s="33"/>
      <c r="E837" s="25"/>
      <c r="F837" s="40">
        <f t="shared" si="384"/>
        <v>0</v>
      </c>
      <c r="G837" s="40" t="str">
        <f t="shared" si="385"/>
        <v/>
      </c>
      <c r="H837" s="41" t="str">
        <f t="shared" si="386"/>
        <v/>
      </c>
      <c r="I837" s="36"/>
      <c r="J837" s="42">
        <f t="shared" si="387"/>
        <v>0</v>
      </c>
      <c r="K837" s="41" t="str">
        <f t="shared" si="388"/>
        <v/>
      </c>
      <c r="L837" s="25"/>
      <c r="M837" s="25"/>
      <c r="N837" s="26"/>
      <c r="O837" s="29">
        <f>IFERROR(('Q2 Setup'!$D$8-'Q2 Setup'!$E$8+SUMIFS($N$4:$N836,$C$4:$C836,'Q2 Setup'!$C$8)-SUMIFS($N$4:$N836,$C$4:$C836,'Q2 Setup'!$C$8,$B$4:$B836,"&lt;"&amp;$B837))/IFERROR(NETWORKDAYS($B837,'Q2 Setup'!$G$4),1),0)</f>
        <v>0</v>
      </c>
      <c r="P837" s="43" t="str">
        <f t="shared" si="389"/>
        <v/>
      </c>
    </row>
    <row r="838" spans="2:17" ht="18.75" customHeight="1" x14ac:dyDescent="0.2">
      <c r="B838" s="31">
        <v>46294</v>
      </c>
      <c r="C838" s="32" t="str">
        <f>'Q2 Setup'!$C$9</f>
        <v>Rep 3</v>
      </c>
      <c r="D838" s="33"/>
      <c r="E838" s="25"/>
      <c r="F838" s="34">
        <f t="shared" si="384"/>
        <v>0</v>
      </c>
      <c r="G838" s="34" t="str">
        <f t="shared" si="385"/>
        <v/>
      </c>
      <c r="H838" s="35" t="str">
        <f t="shared" si="386"/>
        <v/>
      </c>
      <c r="I838" s="36"/>
      <c r="J838" s="37">
        <f t="shared" si="387"/>
        <v>0</v>
      </c>
      <c r="K838" s="35" t="str">
        <f t="shared" si="388"/>
        <v/>
      </c>
      <c r="L838" s="25"/>
      <c r="M838" s="25"/>
      <c r="N838" s="26"/>
      <c r="O838" s="29">
        <f>IFERROR(('Q2 Setup'!$D$9-'Q2 Setup'!$E$9+SUMIFS($N$4:$N837,$C$4:$C837,'Q2 Setup'!$C$9)-SUMIFS($N$4:$N837,$C$4:$C837,'Q2 Setup'!$C$9,$B$4:$B837,"&lt;"&amp;$B838))/IFERROR(NETWORKDAYS($B838,'Q2 Setup'!$G$4),1),0)</f>
        <v>0</v>
      </c>
      <c r="P838" s="38" t="str">
        <f t="shared" si="389"/>
        <v/>
      </c>
    </row>
    <row r="839" spans="2:17" ht="18.75" customHeight="1" x14ac:dyDescent="0.2">
      <c r="B839" s="31">
        <v>46294</v>
      </c>
      <c r="C839" s="39" t="str">
        <f>'Q2 Setup'!$C$10</f>
        <v>Rep 4</v>
      </c>
      <c r="D839" s="33"/>
      <c r="E839" s="25"/>
      <c r="F839" s="40">
        <f t="shared" si="384"/>
        <v>0</v>
      </c>
      <c r="G839" s="40" t="str">
        <f t="shared" si="385"/>
        <v/>
      </c>
      <c r="H839" s="41" t="str">
        <f t="shared" si="386"/>
        <v/>
      </c>
      <c r="I839" s="36"/>
      <c r="J839" s="42">
        <f t="shared" si="387"/>
        <v>0</v>
      </c>
      <c r="K839" s="41" t="str">
        <f t="shared" si="388"/>
        <v/>
      </c>
      <c r="L839" s="25"/>
      <c r="M839" s="25"/>
      <c r="N839" s="26"/>
      <c r="O839" s="29">
        <f>IFERROR(('Q2 Setup'!$D$10-'Q2 Setup'!$E$10+SUMIFS($N$4:$N838,$C$4:$C838,'Q2 Setup'!$C$10)-SUMIFS($N$4:$N838,$C$4:$C838,'Q2 Setup'!$C$10,$B$4:$B838,"&lt;"&amp;$B839))/IFERROR(NETWORKDAYS($B839,'Q2 Setup'!$G$4),1),0)</f>
        <v>0</v>
      </c>
      <c r="P839" s="43" t="str">
        <f t="shared" si="389"/>
        <v/>
      </c>
    </row>
    <row r="840" spans="2:17" ht="18.75" customHeight="1" x14ac:dyDescent="0.2">
      <c r="B840" s="31">
        <v>46294</v>
      </c>
      <c r="C840" s="32" t="str">
        <f>'Q2 Setup'!$C$11</f>
        <v>Rep 5</v>
      </c>
      <c r="D840" s="33"/>
      <c r="E840" s="25"/>
      <c r="F840" s="34">
        <f t="shared" si="384"/>
        <v>0</v>
      </c>
      <c r="G840" s="34" t="str">
        <f t="shared" si="385"/>
        <v/>
      </c>
      <c r="H840" s="35" t="str">
        <f t="shared" si="386"/>
        <v/>
      </c>
      <c r="I840" s="36"/>
      <c r="J840" s="37">
        <f t="shared" si="387"/>
        <v>0</v>
      </c>
      <c r="K840" s="35" t="str">
        <f t="shared" si="388"/>
        <v/>
      </c>
      <c r="L840" s="25"/>
      <c r="M840" s="25"/>
      <c r="N840" s="26"/>
      <c r="O840" s="29">
        <f>IFERROR(('Q2 Setup'!$D$11-'Q2 Setup'!$E$11+SUMIFS($N$4:$N839,$C$4:$C839,'Q2 Setup'!$C$11)-SUMIFS($N$4:$N839,$C$4:$C839,'Q2 Setup'!$C$11,$B$4:$B839,"&lt;"&amp;$B840))/IFERROR(NETWORKDAYS($B840,'Q2 Setup'!$G$4),1),0)</f>
        <v>0</v>
      </c>
      <c r="P840" s="38" t="str">
        <f t="shared" si="389"/>
        <v/>
      </c>
    </row>
    <row r="841" spans="2:17" ht="18.75" customHeight="1" x14ac:dyDescent="0.2">
      <c r="B841" s="31">
        <v>46294</v>
      </c>
      <c r="C841" s="39" t="str">
        <f>'Q2 Setup'!$C$12</f>
        <v>Rep 6</v>
      </c>
      <c r="D841" s="33"/>
      <c r="E841" s="25"/>
      <c r="F841" s="40">
        <f t="shared" si="384"/>
        <v>0</v>
      </c>
      <c r="G841" s="40" t="str">
        <f t="shared" si="385"/>
        <v/>
      </c>
      <c r="H841" s="41" t="str">
        <f t="shared" si="386"/>
        <v/>
      </c>
      <c r="I841" s="36"/>
      <c r="J841" s="42">
        <f t="shared" si="387"/>
        <v>0</v>
      </c>
      <c r="K841" s="41" t="str">
        <f t="shared" si="388"/>
        <v/>
      </c>
      <c r="L841" s="25"/>
      <c r="M841" s="25"/>
      <c r="N841" s="26"/>
      <c r="O841" s="29">
        <f>IFERROR(('Q2 Setup'!$D$12-'Q2 Setup'!$E$12+SUMIFS($N$4:$N840,$C$4:$C840,'Q2 Setup'!$C$12)-SUMIFS($N$4:$N840,$C$4:$C840,'Q2 Setup'!$C$12,$B$4:$B840,"&lt;"&amp;$B841))/IFERROR(NETWORKDAYS($B841,'Q2 Setup'!$G$4),1),0)</f>
        <v>0</v>
      </c>
      <c r="P841" s="43" t="str">
        <f t="shared" si="389"/>
        <v/>
      </c>
    </row>
    <row r="842" spans="2:17" ht="18.75" customHeight="1" x14ac:dyDescent="0.2">
      <c r="B842" s="31">
        <v>46294</v>
      </c>
      <c r="C842" s="32" t="str">
        <f>'Q2 Setup'!$C$13</f>
        <v>Rep 7</v>
      </c>
      <c r="D842" s="33"/>
      <c r="E842" s="25"/>
      <c r="F842" s="34">
        <f t="shared" si="384"/>
        <v>0</v>
      </c>
      <c r="G842" s="34" t="str">
        <f t="shared" si="385"/>
        <v/>
      </c>
      <c r="H842" s="35" t="str">
        <f t="shared" si="386"/>
        <v/>
      </c>
      <c r="I842" s="36"/>
      <c r="J842" s="37">
        <f t="shared" si="387"/>
        <v>0</v>
      </c>
      <c r="K842" s="35" t="str">
        <f t="shared" si="388"/>
        <v/>
      </c>
      <c r="L842" s="25"/>
      <c r="M842" s="25"/>
      <c r="N842" s="26"/>
      <c r="O842" s="29">
        <f>IFERROR(('Q2 Setup'!$D$13-'Q2 Setup'!$E$13+SUMIFS($N$4:$N841,$C$4:$C841,'Q2 Setup'!$C$13)-SUMIFS($N$4:$N841,$C$4:$C841,'Q2 Setup'!$C$13,$B$4:$B841,"&lt;"&amp;$B842))/IFERROR(NETWORKDAYS($B842,'Q2 Setup'!$G$4),1),0)</f>
        <v>0</v>
      </c>
      <c r="P842" s="38" t="str">
        <f t="shared" si="389"/>
        <v/>
      </c>
    </row>
    <row r="843" spans="2:17" ht="18.75" customHeight="1" x14ac:dyDescent="0.2">
      <c r="B843" s="31">
        <v>46294</v>
      </c>
      <c r="C843" s="39" t="str">
        <f>'Q2 Setup'!$C$14</f>
        <v>Rep 8</v>
      </c>
      <c r="D843" s="33"/>
      <c r="E843" s="25"/>
      <c r="F843" s="40">
        <f t="shared" si="384"/>
        <v>0</v>
      </c>
      <c r="G843" s="40" t="str">
        <f t="shared" si="385"/>
        <v/>
      </c>
      <c r="H843" s="41" t="str">
        <f t="shared" si="386"/>
        <v/>
      </c>
      <c r="I843" s="36"/>
      <c r="J843" s="42">
        <f t="shared" si="387"/>
        <v>0</v>
      </c>
      <c r="K843" s="41" t="str">
        <f t="shared" si="388"/>
        <v/>
      </c>
      <c r="L843" s="25"/>
      <c r="M843" s="25"/>
      <c r="N843" s="26"/>
      <c r="O843" s="29">
        <f>IFERROR(('Q2 Setup'!$D$14-'Q2 Setup'!$E$14+SUMIFS($N$4:$N842,$C$4:$C842,'Q2 Setup'!$C$14)-SUMIFS($N$4:$N842,$C$4:$C842,'Q2 Setup'!$C$14,$B$4:$B842,"&lt;"&amp;$B843))/IFERROR(NETWORKDAYS($B843,'Q2 Setup'!$G$4),1),0)</f>
        <v>0</v>
      </c>
      <c r="P843" s="43" t="str">
        <f t="shared" si="389"/>
        <v/>
      </c>
    </row>
    <row r="844" spans="2:17" ht="18.75" customHeight="1" x14ac:dyDescent="0.2">
      <c r="B844" s="31">
        <v>46294</v>
      </c>
      <c r="C844" s="32" t="str">
        <f>'Q2 Setup'!$C$15</f>
        <v>Rep 9</v>
      </c>
      <c r="D844" s="33"/>
      <c r="E844" s="25"/>
      <c r="F844" s="34">
        <f t="shared" si="384"/>
        <v>0</v>
      </c>
      <c r="G844" s="34" t="str">
        <f t="shared" si="385"/>
        <v/>
      </c>
      <c r="H844" s="35" t="str">
        <f t="shared" si="386"/>
        <v/>
      </c>
      <c r="I844" s="36"/>
      <c r="J844" s="37">
        <f t="shared" si="387"/>
        <v>0</v>
      </c>
      <c r="K844" s="35" t="str">
        <f t="shared" si="388"/>
        <v/>
      </c>
      <c r="L844" s="25"/>
      <c r="M844" s="25"/>
      <c r="N844" s="26"/>
      <c r="O844" s="29">
        <f>IFERROR(('Q2 Setup'!$D$15-'Q2 Setup'!$E$15+SUMIFS($N$4:$N843,$C$4:$C843,'Q2 Setup'!$C$15)-SUMIFS($N$4:$N843,$C$4:$C843,'Q2 Setup'!$C$15,$B$4:$B843,"&lt;"&amp;$B844))/IFERROR(NETWORKDAYS($B844,'Q2 Setup'!$G$4),1),0)</f>
        <v>0</v>
      </c>
      <c r="P844" s="38" t="str">
        <f t="shared" si="389"/>
        <v/>
      </c>
    </row>
    <row r="845" spans="2:17" ht="18.75" customHeight="1" x14ac:dyDescent="0.2">
      <c r="B845" s="31">
        <v>46294</v>
      </c>
      <c r="C845" s="39" t="str">
        <f>'Q2 Setup'!$C$16</f>
        <v>Rep 10</v>
      </c>
      <c r="D845" s="33"/>
      <c r="E845" s="25"/>
      <c r="F845" s="40">
        <f t="shared" si="384"/>
        <v>0</v>
      </c>
      <c r="G845" s="40" t="str">
        <f t="shared" si="385"/>
        <v/>
      </c>
      <c r="H845" s="41" t="str">
        <f t="shared" si="386"/>
        <v/>
      </c>
      <c r="I845" s="36"/>
      <c r="J845" s="42">
        <f t="shared" si="387"/>
        <v>0</v>
      </c>
      <c r="K845" s="41" t="str">
        <f t="shared" si="388"/>
        <v/>
      </c>
      <c r="L845" s="25"/>
      <c r="M845" s="25"/>
      <c r="N845" s="26"/>
      <c r="O845" s="29">
        <f>IFERROR(('Q2 Setup'!$D$16-'Q2 Setup'!$E$16+SUMIFS($N$4:$N844,$C$4:$C844,'Q2 Setup'!$C$16)-SUMIFS($N$4:$N844,$C$4:$C844,'Q2 Setup'!$C$16,$B$4:$B844,"&lt;"&amp;$B845))/IFERROR(NETWORKDAYS($B845,'Q2 Setup'!$G$4),1),0)</f>
        <v>0</v>
      </c>
      <c r="P845" s="43" t="str">
        <f t="shared" si="389"/>
        <v/>
      </c>
    </row>
    <row r="846" spans="2:17" ht="18.75" customHeight="1" x14ac:dyDescent="0.2">
      <c r="B846" s="31">
        <v>46294</v>
      </c>
      <c r="C846" s="32">
        <f>'Q2 Setup'!$C$17</f>
        <v>0</v>
      </c>
      <c r="D846" s="33"/>
      <c r="E846" s="25"/>
      <c r="F846" s="34">
        <f t="shared" si="384"/>
        <v>0</v>
      </c>
      <c r="G846" s="34" t="str">
        <f t="shared" si="385"/>
        <v/>
      </c>
      <c r="H846" s="35" t="str">
        <f t="shared" si="386"/>
        <v/>
      </c>
      <c r="I846" s="36"/>
      <c r="J846" s="37">
        <f t="shared" si="387"/>
        <v>0</v>
      </c>
      <c r="K846" s="35" t="str">
        <f t="shared" si="388"/>
        <v/>
      </c>
      <c r="L846" s="25"/>
      <c r="M846" s="25"/>
      <c r="N846" s="26"/>
      <c r="O846" s="29">
        <f>IFERROR(('Q2 Setup'!$D$17-'Q2 Setup'!$E$17+SUMIFS($N$4:$N845,$C$4:$C845,'Q2 Setup'!$C$17)-SUMIFS($N$4:$N845,$C$4:$C845,'Q2 Setup'!$C$17,$B$4:$B845,"&lt;"&amp;$B846))/IFERROR(NETWORKDAYS($B846,'Q2 Setup'!$G$4),1),0)</f>
        <v>0</v>
      </c>
      <c r="P846" s="38" t="str">
        <f t="shared" si="389"/>
        <v/>
      </c>
    </row>
    <row r="847" spans="2:17" ht="18.75" customHeight="1" x14ac:dyDescent="0.2">
      <c r="B847" s="31">
        <v>46294</v>
      </c>
      <c r="C847" s="39">
        <f>'Q2 Setup'!$C$18</f>
        <v>0</v>
      </c>
      <c r="D847" s="33"/>
      <c r="E847" s="25"/>
      <c r="F847" s="40">
        <f t="shared" si="384"/>
        <v>0</v>
      </c>
      <c r="G847" s="40" t="str">
        <f t="shared" si="385"/>
        <v/>
      </c>
      <c r="H847" s="41" t="str">
        <f t="shared" si="386"/>
        <v/>
      </c>
      <c r="I847" s="36"/>
      <c r="J847" s="42">
        <f t="shared" si="387"/>
        <v>0</v>
      </c>
      <c r="K847" s="41" t="str">
        <f t="shared" si="388"/>
        <v/>
      </c>
      <c r="L847" s="25"/>
      <c r="M847" s="25"/>
      <c r="N847" s="26"/>
      <c r="O847" s="29">
        <f>IFERROR(('Q2 Setup'!$D$18-'Q2 Setup'!$E$18+SUMIFS($N$4:$N846,$C$4:$C846,'Q2 Setup'!$C$18)-SUMIFS($N$4:$N846,$C$4:$C846,'Q2 Setup'!$C$18,$B$4:$B846,"&lt;"&amp;$B847))/IFERROR(NETWORKDAYS($B847,'Q2 Setup'!$G$4),1),0)</f>
        <v>0</v>
      </c>
      <c r="P847" s="43" t="str">
        <f t="shared" si="389"/>
        <v/>
      </c>
    </row>
    <row r="848" spans="2:17" ht="4.5" customHeight="1" x14ac:dyDescent="0.2"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</row>
    <row r="849" spans="2:17" ht="18.75" customHeight="1" x14ac:dyDescent="0.2">
      <c r="B849" s="31">
        <v>46295</v>
      </c>
      <c r="C849" s="32" t="str">
        <f>'Q2 Setup'!$C$7</f>
        <v>Rep 1</v>
      </c>
      <c r="D849" s="33"/>
      <c r="E849" s="25"/>
      <c r="F849" s="34">
        <f t="shared" ref="F849:F860" si="390">IFERROR(D849*7.5,"")</f>
        <v>0</v>
      </c>
      <c r="G849" s="34" t="str">
        <f t="shared" ref="G849:G860" si="391">IFERROR(E849/D849,"")</f>
        <v/>
      </c>
      <c r="H849" s="35" t="str">
        <f t="shared" ref="H849:H860" si="392">IFERROR(E849/F849,"")</f>
        <v/>
      </c>
      <c r="I849" s="36"/>
      <c r="J849" s="37">
        <f t="shared" ref="J849:J860" si="393">IFERROR(D849*0.375/24,"")</f>
        <v>0</v>
      </c>
      <c r="K849" s="35" t="str">
        <f t="shared" ref="K849:K860" si="394">IFERROR(I849/J849,"")</f>
        <v/>
      </c>
      <c r="L849" s="25"/>
      <c r="M849" s="25"/>
      <c r="N849" s="26"/>
      <c r="O849" s="29">
        <f>IFERROR(('Q2 Setup'!$D$7-'Q2 Setup'!$E$7+SUMIFS($N$4:$N848,$C$4:$C848,'Q2 Setup'!$C$7)-SUMIFS($N$4:$N848,$C$4:$C848,'Q2 Setup'!$C$7,$B$4:$B848,"&lt;"&amp;$B849))/IFERROR(NETWORKDAYS($B849,'Q2 Setup'!$G$4),1),0)</f>
        <v>0</v>
      </c>
      <c r="P849" s="38" t="str">
        <f t="shared" ref="P849:P860" si="395">IFERROR(N849/O849,"")</f>
        <v/>
      </c>
    </row>
    <row r="850" spans="2:17" ht="18.75" customHeight="1" x14ac:dyDescent="0.2">
      <c r="B850" s="31">
        <v>46295</v>
      </c>
      <c r="C850" s="39" t="str">
        <f>'Q2 Setup'!$C$8</f>
        <v>Rep 2</v>
      </c>
      <c r="D850" s="33"/>
      <c r="E850" s="25"/>
      <c r="F850" s="40">
        <f t="shared" si="390"/>
        <v>0</v>
      </c>
      <c r="G850" s="40" t="str">
        <f t="shared" si="391"/>
        <v/>
      </c>
      <c r="H850" s="41" t="str">
        <f t="shared" si="392"/>
        <v/>
      </c>
      <c r="I850" s="36"/>
      <c r="J850" s="42">
        <f t="shared" si="393"/>
        <v>0</v>
      </c>
      <c r="K850" s="41" t="str">
        <f t="shared" si="394"/>
        <v/>
      </c>
      <c r="L850" s="25"/>
      <c r="M850" s="25"/>
      <c r="N850" s="26"/>
      <c r="O850" s="29">
        <f>IFERROR(('Q2 Setup'!$D$8-'Q2 Setup'!$E$8+SUMIFS($N$4:$N849,$C$4:$C849,'Q2 Setup'!$C$8)-SUMIFS($N$4:$N849,$C$4:$C849,'Q2 Setup'!$C$8,$B$4:$B849,"&lt;"&amp;$B850))/IFERROR(NETWORKDAYS($B850,'Q2 Setup'!$G$4),1),0)</f>
        <v>0</v>
      </c>
      <c r="P850" s="43" t="str">
        <f t="shared" si="395"/>
        <v/>
      </c>
    </row>
    <row r="851" spans="2:17" ht="18.75" customHeight="1" x14ac:dyDescent="0.2">
      <c r="B851" s="31">
        <v>46295</v>
      </c>
      <c r="C851" s="32" t="str">
        <f>'Q2 Setup'!$C$9</f>
        <v>Rep 3</v>
      </c>
      <c r="D851" s="33"/>
      <c r="E851" s="25"/>
      <c r="F851" s="34">
        <f t="shared" si="390"/>
        <v>0</v>
      </c>
      <c r="G851" s="34" t="str">
        <f t="shared" si="391"/>
        <v/>
      </c>
      <c r="H851" s="35" t="str">
        <f t="shared" si="392"/>
        <v/>
      </c>
      <c r="I851" s="36"/>
      <c r="J851" s="37">
        <f t="shared" si="393"/>
        <v>0</v>
      </c>
      <c r="K851" s="35" t="str">
        <f t="shared" si="394"/>
        <v/>
      </c>
      <c r="L851" s="25"/>
      <c r="M851" s="25"/>
      <c r="N851" s="26"/>
      <c r="O851" s="29">
        <f>IFERROR(('Q2 Setup'!$D$9-'Q2 Setup'!$E$9+SUMIFS($N$4:$N850,$C$4:$C850,'Q2 Setup'!$C$9)-SUMIFS($N$4:$N850,$C$4:$C850,'Q2 Setup'!$C$9,$B$4:$B850,"&lt;"&amp;$B851))/IFERROR(NETWORKDAYS($B851,'Q2 Setup'!$G$4),1),0)</f>
        <v>0</v>
      </c>
      <c r="P851" s="38" t="str">
        <f t="shared" si="395"/>
        <v/>
      </c>
    </row>
    <row r="852" spans="2:17" ht="18.75" customHeight="1" x14ac:dyDescent="0.2">
      <c r="B852" s="31">
        <v>46295</v>
      </c>
      <c r="C852" s="39" t="str">
        <f>'Q2 Setup'!$C$10</f>
        <v>Rep 4</v>
      </c>
      <c r="D852" s="33"/>
      <c r="E852" s="25"/>
      <c r="F852" s="40">
        <f t="shared" si="390"/>
        <v>0</v>
      </c>
      <c r="G852" s="40" t="str">
        <f t="shared" si="391"/>
        <v/>
      </c>
      <c r="H852" s="41" t="str">
        <f t="shared" si="392"/>
        <v/>
      </c>
      <c r="I852" s="36"/>
      <c r="J852" s="42">
        <f t="shared" si="393"/>
        <v>0</v>
      </c>
      <c r="K852" s="41" t="str">
        <f t="shared" si="394"/>
        <v/>
      </c>
      <c r="L852" s="25"/>
      <c r="M852" s="25"/>
      <c r="N852" s="26"/>
      <c r="O852" s="29">
        <f>IFERROR(('Q2 Setup'!$D$10-'Q2 Setup'!$E$10+SUMIFS($N$4:$N851,$C$4:$C851,'Q2 Setup'!$C$10)-SUMIFS($N$4:$N851,$C$4:$C851,'Q2 Setup'!$C$10,$B$4:$B851,"&lt;"&amp;$B852))/IFERROR(NETWORKDAYS($B852,'Q2 Setup'!$G$4),1),0)</f>
        <v>0</v>
      </c>
      <c r="P852" s="43" t="str">
        <f t="shared" si="395"/>
        <v/>
      </c>
    </row>
    <row r="853" spans="2:17" ht="18.75" customHeight="1" x14ac:dyDescent="0.2">
      <c r="B853" s="31">
        <v>46295</v>
      </c>
      <c r="C853" s="32" t="str">
        <f>'Q2 Setup'!$C$11</f>
        <v>Rep 5</v>
      </c>
      <c r="D853" s="33"/>
      <c r="E853" s="25"/>
      <c r="F853" s="34">
        <f t="shared" si="390"/>
        <v>0</v>
      </c>
      <c r="G853" s="34" t="str">
        <f t="shared" si="391"/>
        <v/>
      </c>
      <c r="H853" s="35" t="str">
        <f t="shared" si="392"/>
        <v/>
      </c>
      <c r="I853" s="36"/>
      <c r="J853" s="37">
        <f t="shared" si="393"/>
        <v>0</v>
      </c>
      <c r="K853" s="35" t="str">
        <f t="shared" si="394"/>
        <v/>
      </c>
      <c r="L853" s="25"/>
      <c r="M853" s="25"/>
      <c r="N853" s="26"/>
      <c r="O853" s="29">
        <f>IFERROR(('Q2 Setup'!$D$11-'Q2 Setup'!$E$11+SUMIFS($N$4:$N852,$C$4:$C852,'Q2 Setup'!$C$11)-SUMIFS($N$4:$N852,$C$4:$C852,'Q2 Setup'!$C$11,$B$4:$B852,"&lt;"&amp;$B853))/IFERROR(NETWORKDAYS($B853,'Q2 Setup'!$G$4),1),0)</f>
        <v>0</v>
      </c>
      <c r="P853" s="38" t="str">
        <f t="shared" si="395"/>
        <v/>
      </c>
    </row>
    <row r="854" spans="2:17" ht="18.75" customHeight="1" x14ac:dyDescent="0.2">
      <c r="B854" s="31">
        <v>46295</v>
      </c>
      <c r="C854" s="39" t="str">
        <f>'Q2 Setup'!$C$12</f>
        <v>Rep 6</v>
      </c>
      <c r="D854" s="33"/>
      <c r="E854" s="25"/>
      <c r="F854" s="40">
        <f t="shared" si="390"/>
        <v>0</v>
      </c>
      <c r="G854" s="40" t="str">
        <f t="shared" si="391"/>
        <v/>
      </c>
      <c r="H854" s="41" t="str">
        <f t="shared" si="392"/>
        <v/>
      </c>
      <c r="I854" s="36"/>
      <c r="J854" s="42">
        <f t="shared" si="393"/>
        <v>0</v>
      </c>
      <c r="K854" s="41" t="str">
        <f t="shared" si="394"/>
        <v/>
      </c>
      <c r="L854" s="25"/>
      <c r="M854" s="25"/>
      <c r="N854" s="26"/>
      <c r="O854" s="29">
        <f>IFERROR(('Q2 Setup'!$D$12-'Q2 Setup'!$E$12+SUMIFS($N$4:$N853,$C$4:$C853,'Q2 Setup'!$C$12)-SUMIFS($N$4:$N853,$C$4:$C853,'Q2 Setup'!$C$12,$B$4:$B853,"&lt;"&amp;$B854))/IFERROR(NETWORKDAYS($B854,'Q2 Setup'!$G$4),1),0)</f>
        <v>0</v>
      </c>
      <c r="P854" s="43" t="str">
        <f t="shared" si="395"/>
        <v/>
      </c>
    </row>
    <row r="855" spans="2:17" ht="18.75" customHeight="1" x14ac:dyDescent="0.2">
      <c r="B855" s="31">
        <v>46295</v>
      </c>
      <c r="C855" s="32" t="str">
        <f>'Q2 Setup'!$C$13</f>
        <v>Rep 7</v>
      </c>
      <c r="D855" s="33"/>
      <c r="E855" s="25"/>
      <c r="F855" s="34">
        <f t="shared" si="390"/>
        <v>0</v>
      </c>
      <c r="G855" s="34" t="str">
        <f t="shared" si="391"/>
        <v/>
      </c>
      <c r="H855" s="35" t="str">
        <f t="shared" si="392"/>
        <v/>
      </c>
      <c r="I855" s="36"/>
      <c r="J855" s="37">
        <f t="shared" si="393"/>
        <v>0</v>
      </c>
      <c r="K855" s="35" t="str">
        <f t="shared" si="394"/>
        <v/>
      </c>
      <c r="L855" s="25"/>
      <c r="M855" s="25"/>
      <c r="N855" s="26"/>
      <c r="O855" s="29">
        <f>IFERROR(('Q2 Setup'!$D$13-'Q2 Setup'!$E$13+SUMIFS($N$4:$N854,$C$4:$C854,'Q2 Setup'!$C$13)-SUMIFS($N$4:$N854,$C$4:$C854,'Q2 Setup'!$C$13,$B$4:$B854,"&lt;"&amp;$B855))/IFERROR(NETWORKDAYS($B855,'Q2 Setup'!$G$4),1),0)</f>
        <v>0</v>
      </c>
      <c r="P855" s="38" t="str">
        <f t="shared" si="395"/>
        <v/>
      </c>
    </row>
    <row r="856" spans="2:17" ht="18.75" customHeight="1" x14ac:dyDescent="0.2">
      <c r="B856" s="31">
        <v>46295</v>
      </c>
      <c r="C856" s="39" t="str">
        <f>'Q2 Setup'!$C$14</f>
        <v>Rep 8</v>
      </c>
      <c r="D856" s="33"/>
      <c r="E856" s="25"/>
      <c r="F856" s="40">
        <f t="shared" si="390"/>
        <v>0</v>
      </c>
      <c r="G856" s="40" t="str">
        <f t="shared" si="391"/>
        <v/>
      </c>
      <c r="H856" s="41" t="str">
        <f t="shared" si="392"/>
        <v/>
      </c>
      <c r="I856" s="36"/>
      <c r="J856" s="42">
        <f t="shared" si="393"/>
        <v>0</v>
      </c>
      <c r="K856" s="41" t="str">
        <f t="shared" si="394"/>
        <v/>
      </c>
      <c r="L856" s="25"/>
      <c r="M856" s="25"/>
      <c r="N856" s="26"/>
      <c r="O856" s="29">
        <f>IFERROR(('Q2 Setup'!$D$14-'Q2 Setup'!$E$14+SUMIFS($N$4:$N855,$C$4:$C855,'Q2 Setup'!$C$14)-SUMIFS($N$4:$N855,$C$4:$C855,'Q2 Setup'!$C$14,$B$4:$B855,"&lt;"&amp;$B856))/IFERROR(NETWORKDAYS($B856,'Q2 Setup'!$G$4),1),0)</f>
        <v>0</v>
      </c>
      <c r="P856" s="43" t="str">
        <f t="shared" si="395"/>
        <v/>
      </c>
    </row>
    <row r="857" spans="2:17" ht="18.75" customHeight="1" x14ac:dyDescent="0.2">
      <c r="B857" s="31">
        <v>46295</v>
      </c>
      <c r="C857" s="32" t="str">
        <f>'Q2 Setup'!$C$15</f>
        <v>Rep 9</v>
      </c>
      <c r="D857" s="33"/>
      <c r="E857" s="25"/>
      <c r="F857" s="34">
        <f t="shared" si="390"/>
        <v>0</v>
      </c>
      <c r="G857" s="34" t="str">
        <f t="shared" si="391"/>
        <v/>
      </c>
      <c r="H857" s="35" t="str">
        <f t="shared" si="392"/>
        <v/>
      </c>
      <c r="I857" s="36"/>
      <c r="J857" s="37">
        <f t="shared" si="393"/>
        <v>0</v>
      </c>
      <c r="K857" s="35" t="str">
        <f t="shared" si="394"/>
        <v/>
      </c>
      <c r="L857" s="25"/>
      <c r="M857" s="25"/>
      <c r="N857" s="26"/>
      <c r="O857" s="29">
        <f>IFERROR(('Q2 Setup'!$D$15-'Q2 Setup'!$E$15+SUMIFS($N$4:$N856,$C$4:$C856,'Q2 Setup'!$C$15)-SUMIFS($N$4:$N856,$C$4:$C856,'Q2 Setup'!$C$15,$B$4:$B856,"&lt;"&amp;$B857))/IFERROR(NETWORKDAYS($B857,'Q2 Setup'!$G$4),1),0)</f>
        <v>0</v>
      </c>
      <c r="P857" s="38" t="str">
        <f t="shared" si="395"/>
        <v/>
      </c>
    </row>
    <row r="858" spans="2:17" ht="18.75" customHeight="1" x14ac:dyDescent="0.2">
      <c r="B858" s="31">
        <v>46295</v>
      </c>
      <c r="C858" s="39" t="str">
        <f>'Q2 Setup'!$C$16</f>
        <v>Rep 10</v>
      </c>
      <c r="D858" s="33"/>
      <c r="E858" s="25"/>
      <c r="F858" s="40">
        <f t="shared" si="390"/>
        <v>0</v>
      </c>
      <c r="G858" s="40" t="str">
        <f t="shared" si="391"/>
        <v/>
      </c>
      <c r="H858" s="41" t="str">
        <f t="shared" si="392"/>
        <v/>
      </c>
      <c r="I858" s="36"/>
      <c r="J858" s="42">
        <f t="shared" si="393"/>
        <v>0</v>
      </c>
      <c r="K858" s="41" t="str">
        <f t="shared" si="394"/>
        <v/>
      </c>
      <c r="L858" s="25"/>
      <c r="M858" s="25"/>
      <c r="N858" s="26"/>
      <c r="O858" s="29">
        <f>IFERROR(('Q2 Setup'!$D$16-'Q2 Setup'!$E$16+SUMIFS($N$4:$N857,$C$4:$C857,'Q2 Setup'!$C$16)-SUMIFS($N$4:$N857,$C$4:$C857,'Q2 Setup'!$C$16,$B$4:$B857,"&lt;"&amp;$B858))/IFERROR(NETWORKDAYS($B858,'Q2 Setup'!$G$4),1),0)</f>
        <v>0</v>
      </c>
      <c r="P858" s="43" t="str">
        <f t="shared" si="395"/>
        <v/>
      </c>
    </row>
    <row r="859" spans="2:17" ht="18.75" customHeight="1" x14ac:dyDescent="0.2">
      <c r="B859" s="31">
        <v>46295</v>
      </c>
      <c r="C859" s="32">
        <f>'Q2 Setup'!$C$17</f>
        <v>0</v>
      </c>
      <c r="D859" s="33"/>
      <c r="E859" s="25"/>
      <c r="F859" s="34">
        <f t="shared" si="390"/>
        <v>0</v>
      </c>
      <c r="G859" s="34" t="str">
        <f t="shared" si="391"/>
        <v/>
      </c>
      <c r="H859" s="35" t="str">
        <f t="shared" si="392"/>
        <v/>
      </c>
      <c r="I859" s="36"/>
      <c r="J859" s="37">
        <f t="shared" si="393"/>
        <v>0</v>
      </c>
      <c r="K859" s="35" t="str">
        <f t="shared" si="394"/>
        <v/>
      </c>
      <c r="L859" s="25"/>
      <c r="M859" s="25"/>
      <c r="N859" s="26"/>
      <c r="O859" s="29">
        <f>IFERROR(('Q2 Setup'!$D$17-'Q2 Setup'!$E$17+SUMIFS($N$4:$N858,$C$4:$C858,'Q2 Setup'!$C$17)-SUMIFS($N$4:$N858,$C$4:$C858,'Q2 Setup'!$C$17,$B$4:$B858,"&lt;"&amp;$B859))/IFERROR(NETWORKDAYS($B859,'Q2 Setup'!$G$4),1),0)</f>
        <v>0</v>
      </c>
      <c r="P859" s="38" t="str">
        <f t="shared" si="395"/>
        <v/>
      </c>
    </row>
    <row r="860" spans="2:17" ht="18.75" customHeight="1" x14ac:dyDescent="0.2">
      <c r="B860" s="31">
        <v>46295</v>
      </c>
      <c r="C860" s="39">
        <f>'Q2 Setup'!$C$18</f>
        <v>0</v>
      </c>
      <c r="D860" s="33"/>
      <c r="E860" s="25"/>
      <c r="F860" s="40">
        <f t="shared" si="390"/>
        <v>0</v>
      </c>
      <c r="G860" s="40" t="str">
        <f t="shared" si="391"/>
        <v/>
      </c>
      <c r="H860" s="41" t="str">
        <f t="shared" si="392"/>
        <v/>
      </c>
      <c r="I860" s="36"/>
      <c r="J860" s="42">
        <f t="shared" si="393"/>
        <v>0</v>
      </c>
      <c r="K860" s="41" t="str">
        <f t="shared" si="394"/>
        <v/>
      </c>
      <c r="L860" s="25"/>
      <c r="M860" s="25"/>
      <c r="N860" s="26"/>
      <c r="O860" s="29">
        <f>IFERROR(('Q2 Setup'!$D$18-'Q2 Setup'!$E$18+SUMIFS($N$4:$N859,$C$4:$C859,'Q2 Setup'!$C$18)-SUMIFS($N$4:$N859,$C$4:$C859,'Q2 Setup'!$C$18,$B$4:$B859,"&lt;"&amp;$B860))/IFERROR(NETWORKDAYS($B860,'Q2 Setup'!$G$4),1),0)</f>
        <v>0</v>
      </c>
      <c r="P860" s="43" t="str">
        <f t="shared" si="395"/>
        <v/>
      </c>
    </row>
    <row r="861" spans="2:17" ht="4.5" customHeight="1" x14ac:dyDescent="0.2"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</row>
  </sheetData>
  <mergeCells count="2">
    <mergeCell ref="B1:Q1"/>
    <mergeCell ref="B2:Q2"/>
  </mergeCells>
  <conditionalFormatting sqref="H4:H15">
    <cfRule type="cellIs" dxfId="1907" priority="5" operator="lessThan">
      <formula>0.8</formula>
    </cfRule>
    <cfRule type="cellIs" dxfId="1906" priority="6" operator="between">
      <formula>0.8</formula>
      <formula>0.9999</formula>
    </cfRule>
    <cfRule type="cellIs" dxfId="1905" priority="7" operator="greaterThanOrEqual">
      <formula>1</formula>
    </cfRule>
  </conditionalFormatting>
  <conditionalFormatting sqref="H17:H28">
    <cfRule type="cellIs" dxfId="1904" priority="14" operator="lessThan">
      <formula>0.8</formula>
    </cfRule>
    <cfRule type="cellIs" dxfId="1903" priority="16" operator="greaterThanOrEqual">
      <formula>1</formula>
    </cfRule>
    <cfRule type="cellIs" dxfId="1902" priority="15" operator="between">
      <formula>0.8</formula>
      <formula>0.9999</formula>
    </cfRule>
  </conditionalFormatting>
  <conditionalFormatting sqref="H30:H41">
    <cfRule type="cellIs" dxfId="1901" priority="25" operator="greaterThanOrEqual">
      <formula>1</formula>
    </cfRule>
    <cfRule type="cellIs" dxfId="1900" priority="24" operator="between">
      <formula>0.8</formula>
      <formula>0.9999</formula>
    </cfRule>
    <cfRule type="cellIs" dxfId="1899" priority="23" operator="lessThan">
      <formula>0.8</formula>
    </cfRule>
  </conditionalFormatting>
  <conditionalFormatting sqref="H43:H54">
    <cfRule type="cellIs" dxfId="1898" priority="34" operator="greaterThanOrEqual">
      <formula>1</formula>
    </cfRule>
    <cfRule type="cellIs" dxfId="1897" priority="33" operator="between">
      <formula>0.8</formula>
      <formula>0.9999</formula>
    </cfRule>
    <cfRule type="cellIs" dxfId="1896" priority="32" operator="lessThan">
      <formula>0.8</formula>
    </cfRule>
  </conditionalFormatting>
  <conditionalFormatting sqref="H56:H67">
    <cfRule type="cellIs" dxfId="1895" priority="42" operator="between">
      <formula>0.8</formula>
      <formula>0.9999</formula>
    </cfRule>
    <cfRule type="cellIs" dxfId="1894" priority="43" operator="greaterThanOrEqual">
      <formula>1</formula>
    </cfRule>
    <cfRule type="cellIs" dxfId="1893" priority="41" operator="lessThan">
      <formula>0.8</formula>
    </cfRule>
  </conditionalFormatting>
  <conditionalFormatting sqref="H69:H80">
    <cfRule type="cellIs" dxfId="1892" priority="50" operator="lessThan">
      <formula>0.8</formula>
    </cfRule>
    <cfRule type="cellIs" dxfId="1891" priority="51" operator="between">
      <formula>0.8</formula>
      <formula>0.9999</formula>
    </cfRule>
    <cfRule type="cellIs" dxfId="1890" priority="52" operator="greaterThanOrEqual">
      <formula>1</formula>
    </cfRule>
  </conditionalFormatting>
  <conditionalFormatting sqref="H82:H93">
    <cfRule type="cellIs" dxfId="1889" priority="59" operator="lessThan">
      <formula>0.8</formula>
    </cfRule>
    <cfRule type="cellIs" dxfId="1888" priority="60" operator="between">
      <formula>0.8</formula>
      <formula>0.9999</formula>
    </cfRule>
    <cfRule type="cellIs" dxfId="1887" priority="61" operator="greaterThanOrEqual">
      <formula>1</formula>
    </cfRule>
  </conditionalFormatting>
  <conditionalFormatting sqref="H95:H106">
    <cfRule type="cellIs" dxfId="1886" priority="70" operator="greaterThanOrEqual">
      <formula>1</formula>
    </cfRule>
    <cfRule type="cellIs" dxfId="1885" priority="68" operator="lessThan">
      <formula>0.8</formula>
    </cfRule>
    <cfRule type="cellIs" dxfId="1884" priority="69" operator="between">
      <formula>0.8</formula>
      <formula>0.9999</formula>
    </cfRule>
  </conditionalFormatting>
  <conditionalFormatting sqref="H108:H119">
    <cfRule type="cellIs" dxfId="1883" priority="79" operator="greaterThanOrEqual">
      <formula>1</formula>
    </cfRule>
    <cfRule type="cellIs" dxfId="1882" priority="77" operator="lessThan">
      <formula>0.8</formula>
    </cfRule>
    <cfRule type="cellIs" dxfId="1881" priority="78" operator="between">
      <formula>0.8</formula>
      <formula>0.9999</formula>
    </cfRule>
  </conditionalFormatting>
  <conditionalFormatting sqref="H121:H132">
    <cfRule type="cellIs" dxfId="1880" priority="86" operator="lessThan">
      <formula>0.8</formula>
    </cfRule>
    <cfRule type="cellIs" dxfId="1879" priority="87" operator="between">
      <formula>0.8</formula>
      <formula>0.9999</formula>
    </cfRule>
    <cfRule type="cellIs" dxfId="1878" priority="88" operator="greaterThanOrEqual">
      <formula>1</formula>
    </cfRule>
  </conditionalFormatting>
  <conditionalFormatting sqref="H134:H145">
    <cfRule type="cellIs" dxfId="1877" priority="95" operator="lessThan">
      <formula>0.8</formula>
    </cfRule>
    <cfRule type="cellIs" dxfId="1876" priority="97" operator="greaterThanOrEqual">
      <formula>1</formula>
    </cfRule>
    <cfRule type="cellIs" dxfId="1875" priority="96" operator="between">
      <formula>0.8</formula>
      <formula>0.9999</formula>
    </cfRule>
  </conditionalFormatting>
  <conditionalFormatting sqref="H147:H158">
    <cfRule type="cellIs" dxfId="1874" priority="106" operator="greaterThanOrEqual">
      <formula>1</formula>
    </cfRule>
    <cfRule type="cellIs" dxfId="1873" priority="105" operator="between">
      <formula>0.8</formula>
      <formula>0.9999</formula>
    </cfRule>
    <cfRule type="cellIs" dxfId="1872" priority="104" operator="lessThan">
      <formula>0.8</formula>
    </cfRule>
  </conditionalFormatting>
  <conditionalFormatting sqref="H160:H171">
    <cfRule type="cellIs" dxfId="1871" priority="113" operator="lessThan">
      <formula>0.8</formula>
    </cfRule>
    <cfRule type="cellIs" dxfId="1870" priority="114" operator="between">
      <formula>0.8</formula>
      <formula>0.9999</formula>
    </cfRule>
    <cfRule type="cellIs" dxfId="1869" priority="115" operator="greaterThanOrEqual">
      <formula>1</formula>
    </cfRule>
  </conditionalFormatting>
  <conditionalFormatting sqref="H173:H184">
    <cfRule type="cellIs" dxfId="1868" priority="123" operator="between">
      <formula>0.8</formula>
      <formula>0.9999</formula>
    </cfRule>
    <cfRule type="cellIs" dxfId="1867" priority="124" operator="greaterThanOrEqual">
      <formula>1</formula>
    </cfRule>
    <cfRule type="cellIs" dxfId="1866" priority="122" operator="lessThan">
      <formula>0.8</formula>
    </cfRule>
  </conditionalFormatting>
  <conditionalFormatting sqref="H186:H197">
    <cfRule type="cellIs" dxfId="1865" priority="131" operator="lessThan">
      <formula>0.8</formula>
    </cfRule>
    <cfRule type="cellIs" dxfId="1864" priority="132" operator="between">
      <formula>0.8</formula>
      <formula>0.9999</formula>
    </cfRule>
    <cfRule type="cellIs" dxfId="1863" priority="133" operator="greaterThanOrEqual">
      <formula>1</formula>
    </cfRule>
  </conditionalFormatting>
  <conditionalFormatting sqref="H199:H210">
    <cfRule type="cellIs" dxfId="1862" priority="140" operator="lessThan">
      <formula>0.8</formula>
    </cfRule>
    <cfRule type="cellIs" dxfId="1861" priority="141" operator="between">
      <formula>0.8</formula>
      <formula>0.9999</formula>
    </cfRule>
    <cfRule type="cellIs" dxfId="1860" priority="142" operator="greaterThanOrEqual">
      <formula>1</formula>
    </cfRule>
  </conditionalFormatting>
  <conditionalFormatting sqref="H212:H223">
    <cfRule type="cellIs" dxfId="1859" priority="149" operator="lessThan">
      <formula>0.8</formula>
    </cfRule>
    <cfRule type="cellIs" dxfId="1858" priority="150" operator="between">
      <formula>0.8</formula>
      <formula>0.9999</formula>
    </cfRule>
    <cfRule type="cellIs" dxfId="1857" priority="151" operator="greaterThanOrEqual">
      <formula>1</formula>
    </cfRule>
  </conditionalFormatting>
  <conditionalFormatting sqref="H225:H236">
    <cfRule type="cellIs" dxfId="1856" priority="158" operator="lessThan">
      <formula>0.8</formula>
    </cfRule>
    <cfRule type="cellIs" dxfId="1855" priority="159" operator="between">
      <formula>0.8</formula>
      <formula>0.9999</formula>
    </cfRule>
    <cfRule type="cellIs" dxfId="1854" priority="160" operator="greaterThanOrEqual">
      <formula>1</formula>
    </cfRule>
  </conditionalFormatting>
  <conditionalFormatting sqref="H238:H249">
    <cfRule type="cellIs" dxfId="1853" priority="167" operator="lessThan">
      <formula>0.8</formula>
    </cfRule>
    <cfRule type="cellIs" dxfId="1852" priority="168" operator="between">
      <formula>0.8</formula>
      <formula>0.9999</formula>
    </cfRule>
    <cfRule type="cellIs" dxfId="1851" priority="169" operator="greaterThanOrEqual">
      <formula>1</formula>
    </cfRule>
  </conditionalFormatting>
  <conditionalFormatting sqref="H251:H262">
    <cfRule type="cellIs" dxfId="1850" priority="176" operator="lessThan">
      <formula>0.8</formula>
    </cfRule>
    <cfRule type="cellIs" dxfId="1849" priority="177" operator="between">
      <formula>0.8</formula>
      <formula>0.9999</formula>
    </cfRule>
    <cfRule type="cellIs" dxfId="1848" priority="178" operator="greaterThanOrEqual">
      <formula>1</formula>
    </cfRule>
  </conditionalFormatting>
  <conditionalFormatting sqref="H264:H275">
    <cfRule type="cellIs" dxfId="1847" priority="186" operator="between">
      <formula>0.8</formula>
      <formula>0.9999</formula>
    </cfRule>
    <cfRule type="cellIs" dxfId="1846" priority="185" operator="lessThan">
      <formula>0.8</formula>
    </cfRule>
    <cfRule type="cellIs" dxfId="1845" priority="187" operator="greaterThanOrEqual">
      <formula>1</formula>
    </cfRule>
  </conditionalFormatting>
  <conditionalFormatting sqref="H277:H288">
    <cfRule type="cellIs" dxfId="1844" priority="196" operator="greaterThanOrEqual">
      <formula>1</formula>
    </cfRule>
    <cfRule type="cellIs" dxfId="1843" priority="194" operator="lessThan">
      <formula>0.8</formula>
    </cfRule>
    <cfRule type="cellIs" dxfId="1842" priority="195" operator="between">
      <formula>0.8</formula>
      <formula>0.9999</formula>
    </cfRule>
  </conditionalFormatting>
  <conditionalFormatting sqref="H290:H301">
    <cfRule type="cellIs" dxfId="1841" priority="205" operator="greaterThanOrEqual">
      <formula>1</formula>
    </cfRule>
    <cfRule type="cellIs" dxfId="1840" priority="204" operator="between">
      <formula>0.8</formula>
      <formula>0.9999</formula>
    </cfRule>
    <cfRule type="cellIs" dxfId="1839" priority="203" operator="lessThan">
      <formula>0.8</formula>
    </cfRule>
  </conditionalFormatting>
  <conditionalFormatting sqref="H303:H314">
    <cfRule type="cellIs" dxfId="1838" priority="214" operator="greaterThanOrEqual">
      <formula>1</formula>
    </cfRule>
    <cfRule type="cellIs" dxfId="1837" priority="213" operator="between">
      <formula>0.8</formula>
      <formula>0.9999</formula>
    </cfRule>
    <cfRule type="cellIs" dxfId="1836" priority="212" operator="lessThan">
      <formula>0.8</formula>
    </cfRule>
  </conditionalFormatting>
  <conditionalFormatting sqref="H316:H327">
    <cfRule type="cellIs" dxfId="1835" priority="221" operator="lessThan">
      <formula>0.8</formula>
    </cfRule>
    <cfRule type="cellIs" dxfId="1834" priority="222" operator="between">
      <formula>0.8</formula>
      <formula>0.9999</formula>
    </cfRule>
    <cfRule type="cellIs" dxfId="1833" priority="223" operator="greaterThanOrEqual">
      <formula>1</formula>
    </cfRule>
  </conditionalFormatting>
  <conditionalFormatting sqref="H329:H340">
    <cfRule type="cellIs" dxfId="1832" priority="231" operator="between">
      <formula>0.8</formula>
      <formula>0.9999</formula>
    </cfRule>
    <cfRule type="cellIs" dxfId="1831" priority="230" operator="lessThan">
      <formula>0.8</formula>
    </cfRule>
    <cfRule type="cellIs" dxfId="1830" priority="232" operator="greaterThanOrEqual">
      <formula>1</formula>
    </cfRule>
  </conditionalFormatting>
  <conditionalFormatting sqref="H342:H353">
    <cfRule type="cellIs" dxfId="1829" priority="241" operator="greaterThanOrEqual">
      <formula>1</formula>
    </cfRule>
    <cfRule type="cellIs" dxfId="1828" priority="240" operator="between">
      <formula>0.8</formula>
      <formula>0.9999</formula>
    </cfRule>
    <cfRule type="cellIs" dxfId="1827" priority="239" operator="lessThan">
      <formula>0.8</formula>
    </cfRule>
  </conditionalFormatting>
  <conditionalFormatting sqref="H355:H366">
    <cfRule type="cellIs" dxfId="1826" priority="248" operator="lessThan">
      <formula>0.8</formula>
    </cfRule>
    <cfRule type="cellIs" dxfId="1825" priority="249" operator="between">
      <formula>0.8</formula>
      <formula>0.9999</formula>
    </cfRule>
    <cfRule type="cellIs" dxfId="1824" priority="250" operator="greaterThanOrEqual">
      <formula>1</formula>
    </cfRule>
  </conditionalFormatting>
  <conditionalFormatting sqref="H368:H379">
    <cfRule type="cellIs" dxfId="1823" priority="258" operator="between">
      <formula>0.8</formula>
      <formula>0.9999</formula>
    </cfRule>
    <cfRule type="cellIs" dxfId="1822" priority="257" operator="lessThan">
      <formula>0.8</formula>
    </cfRule>
    <cfRule type="cellIs" dxfId="1821" priority="259" operator="greaterThanOrEqual">
      <formula>1</formula>
    </cfRule>
  </conditionalFormatting>
  <conditionalFormatting sqref="H381:H392">
    <cfRule type="cellIs" dxfId="1820" priority="267" operator="between">
      <formula>0.8</formula>
      <formula>0.9999</formula>
    </cfRule>
    <cfRule type="cellIs" dxfId="1819" priority="266" operator="lessThan">
      <formula>0.8</formula>
    </cfRule>
    <cfRule type="cellIs" dxfId="1818" priority="268" operator="greaterThanOrEqual">
      <formula>1</formula>
    </cfRule>
  </conditionalFormatting>
  <conditionalFormatting sqref="H394:H405">
    <cfRule type="cellIs" dxfId="1817" priority="277" operator="greaterThanOrEqual">
      <formula>1</formula>
    </cfRule>
    <cfRule type="cellIs" dxfId="1816" priority="276" operator="between">
      <formula>0.8</formula>
      <formula>0.9999</formula>
    </cfRule>
    <cfRule type="cellIs" dxfId="1815" priority="275" operator="lessThan">
      <formula>0.8</formula>
    </cfRule>
  </conditionalFormatting>
  <conditionalFormatting sqref="H407:H418">
    <cfRule type="cellIs" dxfId="1814" priority="284" operator="lessThan">
      <formula>0.8</formula>
    </cfRule>
    <cfRule type="cellIs" dxfId="1813" priority="285" operator="between">
      <formula>0.8</formula>
      <formula>0.9999</formula>
    </cfRule>
    <cfRule type="cellIs" dxfId="1812" priority="286" operator="greaterThanOrEqual">
      <formula>1</formula>
    </cfRule>
  </conditionalFormatting>
  <conditionalFormatting sqref="H420:H431">
    <cfRule type="cellIs" dxfId="1811" priority="295" operator="greaterThanOrEqual">
      <formula>1</formula>
    </cfRule>
    <cfRule type="cellIs" dxfId="1810" priority="294" operator="between">
      <formula>0.8</formula>
      <formula>0.9999</formula>
    </cfRule>
    <cfRule type="cellIs" dxfId="1809" priority="293" operator="lessThan">
      <formula>0.8</formula>
    </cfRule>
  </conditionalFormatting>
  <conditionalFormatting sqref="H433:H444">
    <cfRule type="cellIs" dxfId="1808" priority="302" operator="lessThan">
      <formula>0.8</formula>
    </cfRule>
    <cfRule type="cellIs" dxfId="1807" priority="303" operator="between">
      <formula>0.8</formula>
      <formula>0.9999</formula>
    </cfRule>
    <cfRule type="cellIs" dxfId="1806" priority="304" operator="greaterThanOrEqual">
      <formula>1</formula>
    </cfRule>
  </conditionalFormatting>
  <conditionalFormatting sqref="H446:H457">
    <cfRule type="cellIs" dxfId="1805" priority="311" operator="lessThan">
      <formula>0.8</formula>
    </cfRule>
    <cfRule type="cellIs" dxfId="1804" priority="312" operator="between">
      <formula>0.8</formula>
      <formula>0.9999</formula>
    </cfRule>
    <cfRule type="cellIs" dxfId="1803" priority="313" operator="greaterThanOrEqual">
      <formula>1</formula>
    </cfRule>
  </conditionalFormatting>
  <conditionalFormatting sqref="H459:H470">
    <cfRule type="cellIs" dxfId="1802" priority="321" operator="between">
      <formula>0.8</formula>
      <formula>0.9999</formula>
    </cfRule>
    <cfRule type="cellIs" dxfId="1801" priority="322" operator="greaterThanOrEqual">
      <formula>1</formula>
    </cfRule>
    <cfRule type="cellIs" dxfId="1800" priority="320" operator="lessThan">
      <formula>0.8</formula>
    </cfRule>
  </conditionalFormatting>
  <conditionalFormatting sqref="H472:H483">
    <cfRule type="cellIs" dxfId="1799" priority="329" operator="lessThan">
      <formula>0.8</formula>
    </cfRule>
    <cfRule type="cellIs" dxfId="1798" priority="330" operator="between">
      <formula>0.8</formula>
      <formula>0.9999</formula>
    </cfRule>
    <cfRule type="cellIs" dxfId="1797" priority="331" operator="greaterThanOrEqual">
      <formula>1</formula>
    </cfRule>
  </conditionalFormatting>
  <conditionalFormatting sqref="H485:H496">
    <cfRule type="cellIs" dxfId="1796" priority="340" operator="greaterThanOrEqual">
      <formula>1</formula>
    </cfRule>
    <cfRule type="cellIs" dxfId="1795" priority="339" operator="between">
      <formula>0.8</formula>
      <formula>0.9999</formula>
    </cfRule>
    <cfRule type="cellIs" dxfId="1794" priority="338" operator="lessThan">
      <formula>0.8</formula>
    </cfRule>
  </conditionalFormatting>
  <conditionalFormatting sqref="H498:H509">
    <cfRule type="cellIs" dxfId="1793" priority="349" operator="greaterThanOrEqual">
      <formula>1</formula>
    </cfRule>
    <cfRule type="cellIs" dxfId="1792" priority="348" operator="between">
      <formula>0.8</formula>
      <formula>0.9999</formula>
    </cfRule>
    <cfRule type="cellIs" dxfId="1791" priority="347" operator="lessThan">
      <formula>0.8</formula>
    </cfRule>
  </conditionalFormatting>
  <conditionalFormatting sqref="H511:H522">
    <cfRule type="cellIs" dxfId="1790" priority="358" operator="greaterThanOrEqual">
      <formula>1</formula>
    </cfRule>
    <cfRule type="cellIs" dxfId="1789" priority="356" operator="lessThan">
      <formula>0.8</formula>
    </cfRule>
    <cfRule type="cellIs" dxfId="1788" priority="357" operator="between">
      <formula>0.8</formula>
      <formula>0.9999</formula>
    </cfRule>
  </conditionalFormatting>
  <conditionalFormatting sqref="H524:H535">
    <cfRule type="cellIs" dxfId="1787" priority="365" operator="lessThan">
      <formula>0.8</formula>
    </cfRule>
    <cfRule type="cellIs" dxfId="1786" priority="366" operator="between">
      <formula>0.8</formula>
      <formula>0.9999</formula>
    </cfRule>
    <cfRule type="cellIs" dxfId="1785" priority="367" operator="greaterThanOrEqual">
      <formula>1</formula>
    </cfRule>
  </conditionalFormatting>
  <conditionalFormatting sqref="H537:H548">
    <cfRule type="cellIs" dxfId="1784" priority="375" operator="between">
      <formula>0.8</formula>
      <formula>0.9999</formula>
    </cfRule>
    <cfRule type="cellIs" dxfId="1783" priority="376" operator="greaterThanOrEqual">
      <formula>1</formula>
    </cfRule>
    <cfRule type="cellIs" dxfId="1782" priority="374" operator="lessThan">
      <formula>0.8</formula>
    </cfRule>
  </conditionalFormatting>
  <conditionalFormatting sqref="H550:H561">
    <cfRule type="cellIs" dxfId="1781" priority="384" operator="between">
      <formula>0.8</formula>
      <formula>0.9999</formula>
    </cfRule>
    <cfRule type="cellIs" dxfId="1780" priority="383" operator="lessThan">
      <formula>0.8</formula>
    </cfRule>
    <cfRule type="cellIs" dxfId="1779" priority="385" operator="greaterThanOrEqual">
      <formula>1</formula>
    </cfRule>
  </conditionalFormatting>
  <conditionalFormatting sqref="H563:H574">
    <cfRule type="cellIs" dxfId="1778" priority="394" operator="greaterThanOrEqual">
      <formula>1</formula>
    </cfRule>
    <cfRule type="cellIs" dxfId="1777" priority="392" operator="lessThan">
      <formula>0.8</formula>
    </cfRule>
    <cfRule type="cellIs" dxfId="1776" priority="393" operator="between">
      <formula>0.8</formula>
      <formula>0.9999</formula>
    </cfRule>
  </conditionalFormatting>
  <conditionalFormatting sqref="H576:H587">
    <cfRule type="cellIs" dxfId="1775" priority="401" operator="lessThan">
      <formula>0.8</formula>
    </cfRule>
    <cfRule type="cellIs" dxfId="1774" priority="402" operator="between">
      <formula>0.8</formula>
      <formula>0.9999</formula>
    </cfRule>
    <cfRule type="cellIs" dxfId="1773" priority="403" operator="greaterThanOrEqual">
      <formula>1</formula>
    </cfRule>
  </conditionalFormatting>
  <conditionalFormatting sqref="H589:H600">
    <cfRule type="cellIs" dxfId="1772" priority="412" operator="greaterThanOrEqual">
      <formula>1</formula>
    </cfRule>
    <cfRule type="cellIs" dxfId="1771" priority="410" operator="lessThan">
      <formula>0.8</formula>
    </cfRule>
    <cfRule type="cellIs" dxfId="1770" priority="411" operator="between">
      <formula>0.8</formula>
      <formula>0.9999</formula>
    </cfRule>
  </conditionalFormatting>
  <conditionalFormatting sqref="H602:H613">
    <cfRule type="cellIs" dxfId="1769" priority="420" operator="between">
      <formula>0.8</formula>
      <formula>0.9999</formula>
    </cfRule>
    <cfRule type="cellIs" dxfId="1768" priority="421" operator="greaterThanOrEqual">
      <formula>1</formula>
    </cfRule>
    <cfRule type="cellIs" dxfId="1767" priority="419" operator="lessThan">
      <formula>0.8</formula>
    </cfRule>
  </conditionalFormatting>
  <conditionalFormatting sqref="H615:H626">
    <cfRule type="cellIs" dxfId="1766" priority="429" operator="between">
      <formula>0.8</formula>
      <formula>0.9999</formula>
    </cfRule>
    <cfRule type="cellIs" dxfId="1765" priority="430" operator="greaterThanOrEqual">
      <formula>1</formula>
    </cfRule>
    <cfRule type="cellIs" dxfId="1764" priority="428" operator="lessThan">
      <formula>0.8</formula>
    </cfRule>
  </conditionalFormatting>
  <conditionalFormatting sqref="H628:H639">
    <cfRule type="cellIs" dxfId="1763" priority="438" operator="between">
      <formula>0.8</formula>
      <formula>0.9999</formula>
    </cfRule>
    <cfRule type="cellIs" dxfId="1762" priority="439" operator="greaterThanOrEqual">
      <formula>1</formula>
    </cfRule>
    <cfRule type="cellIs" dxfId="1761" priority="437" operator="lessThan">
      <formula>0.8</formula>
    </cfRule>
  </conditionalFormatting>
  <conditionalFormatting sqref="H641:H652">
    <cfRule type="cellIs" dxfId="1760" priority="447" operator="between">
      <formula>0.8</formula>
      <formula>0.9999</formula>
    </cfRule>
    <cfRule type="cellIs" dxfId="1759" priority="446" operator="lessThan">
      <formula>0.8</formula>
    </cfRule>
    <cfRule type="cellIs" dxfId="1758" priority="448" operator="greaterThanOrEqual">
      <formula>1</formula>
    </cfRule>
  </conditionalFormatting>
  <conditionalFormatting sqref="H654:H665">
    <cfRule type="cellIs" dxfId="1757" priority="455" operator="lessThan">
      <formula>0.8</formula>
    </cfRule>
    <cfRule type="cellIs" dxfId="1756" priority="456" operator="between">
      <formula>0.8</formula>
      <formula>0.9999</formula>
    </cfRule>
    <cfRule type="cellIs" dxfId="1755" priority="457" operator="greaterThanOrEqual">
      <formula>1</formula>
    </cfRule>
  </conditionalFormatting>
  <conditionalFormatting sqref="H667:H678">
    <cfRule type="cellIs" dxfId="1754" priority="466" operator="greaterThanOrEqual">
      <formula>1</formula>
    </cfRule>
    <cfRule type="cellIs" dxfId="1753" priority="465" operator="between">
      <formula>0.8</formula>
      <formula>0.9999</formula>
    </cfRule>
    <cfRule type="cellIs" dxfId="1752" priority="464" operator="lessThan">
      <formula>0.8</formula>
    </cfRule>
  </conditionalFormatting>
  <conditionalFormatting sqref="H680:H691">
    <cfRule type="cellIs" dxfId="1751" priority="473" operator="lessThan">
      <formula>0.8</formula>
    </cfRule>
    <cfRule type="cellIs" dxfId="1750" priority="474" operator="between">
      <formula>0.8</formula>
      <formula>0.9999</formula>
    </cfRule>
    <cfRule type="cellIs" dxfId="1749" priority="475" operator="greaterThanOrEqual">
      <formula>1</formula>
    </cfRule>
  </conditionalFormatting>
  <conditionalFormatting sqref="H693:H704">
    <cfRule type="cellIs" dxfId="1748" priority="483" operator="between">
      <formula>0.8</formula>
      <formula>0.9999</formula>
    </cfRule>
    <cfRule type="cellIs" dxfId="1747" priority="482" operator="lessThan">
      <formula>0.8</formula>
    </cfRule>
    <cfRule type="cellIs" dxfId="1746" priority="484" operator="greaterThanOrEqual">
      <formula>1</formula>
    </cfRule>
  </conditionalFormatting>
  <conditionalFormatting sqref="H706:H717">
    <cfRule type="cellIs" dxfId="1745" priority="493" operator="greaterThanOrEqual">
      <formula>1</formula>
    </cfRule>
    <cfRule type="cellIs" dxfId="1744" priority="492" operator="between">
      <formula>0.8</formula>
      <formula>0.9999</formula>
    </cfRule>
    <cfRule type="cellIs" dxfId="1743" priority="491" operator="lessThan">
      <formula>0.8</formula>
    </cfRule>
  </conditionalFormatting>
  <conditionalFormatting sqref="H719:H730">
    <cfRule type="cellIs" dxfId="1742" priority="500" operator="lessThan">
      <formula>0.8</formula>
    </cfRule>
    <cfRule type="cellIs" dxfId="1741" priority="501" operator="between">
      <formula>0.8</formula>
      <formula>0.9999</formula>
    </cfRule>
    <cfRule type="cellIs" dxfId="1740" priority="502" operator="greaterThanOrEqual">
      <formula>1</formula>
    </cfRule>
  </conditionalFormatting>
  <conditionalFormatting sqref="H732:H743">
    <cfRule type="cellIs" dxfId="1739" priority="511" operator="greaterThanOrEqual">
      <formula>1</formula>
    </cfRule>
    <cfRule type="cellIs" dxfId="1738" priority="510" operator="between">
      <formula>0.8</formula>
      <formula>0.9999</formula>
    </cfRule>
    <cfRule type="cellIs" dxfId="1737" priority="509" operator="lessThan">
      <formula>0.8</formula>
    </cfRule>
  </conditionalFormatting>
  <conditionalFormatting sqref="H745:H756">
    <cfRule type="cellIs" dxfId="1736" priority="518" operator="lessThan">
      <formula>0.8</formula>
    </cfRule>
    <cfRule type="cellIs" dxfId="1735" priority="519" operator="between">
      <formula>0.8</formula>
      <formula>0.9999</formula>
    </cfRule>
    <cfRule type="cellIs" dxfId="1734" priority="520" operator="greaterThanOrEqual">
      <formula>1</formula>
    </cfRule>
  </conditionalFormatting>
  <conditionalFormatting sqref="H758:H769">
    <cfRule type="cellIs" dxfId="1733" priority="529" operator="greaterThanOrEqual">
      <formula>1</formula>
    </cfRule>
    <cfRule type="cellIs" dxfId="1732" priority="527" operator="lessThan">
      <formula>0.8</formula>
    </cfRule>
    <cfRule type="cellIs" dxfId="1731" priority="528" operator="between">
      <formula>0.8</formula>
      <formula>0.9999</formula>
    </cfRule>
  </conditionalFormatting>
  <conditionalFormatting sqref="H771:H782">
    <cfRule type="cellIs" dxfId="1730" priority="537" operator="between">
      <formula>0.8</formula>
      <formula>0.9999</formula>
    </cfRule>
    <cfRule type="cellIs" dxfId="1729" priority="536" operator="lessThan">
      <formula>0.8</formula>
    </cfRule>
    <cfRule type="cellIs" dxfId="1728" priority="538" operator="greaterThanOrEqual">
      <formula>1</formula>
    </cfRule>
  </conditionalFormatting>
  <conditionalFormatting sqref="H784:H795">
    <cfRule type="cellIs" dxfId="1727" priority="547" operator="greaterThanOrEqual">
      <formula>1</formula>
    </cfRule>
    <cfRule type="cellIs" dxfId="1726" priority="546" operator="between">
      <formula>0.8</formula>
      <formula>0.9999</formula>
    </cfRule>
    <cfRule type="cellIs" dxfId="1725" priority="545" operator="lessThan">
      <formula>0.8</formula>
    </cfRule>
  </conditionalFormatting>
  <conditionalFormatting sqref="H797:H808">
    <cfRule type="cellIs" dxfId="1724" priority="556" operator="greaterThanOrEqual">
      <formula>1</formula>
    </cfRule>
    <cfRule type="cellIs" dxfId="1723" priority="554" operator="lessThan">
      <formula>0.8</formula>
    </cfRule>
    <cfRule type="cellIs" dxfId="1722" priority="555" operator="between">
      <formula>0.8</formula>
      <formula>0.9999</formula>
    </cfRule>
  </conditionalFormatting>
  <conditionalFormatting sqref="H810:H821">
    <cfRule type="cellIs" dxfId="1721" priority="563" operator="lessThan">
      <formula>0.8</formula>
    </cfRule>
    <cfRule type="cellIs" dxfId="1720" priority="565" operator="greaterThanOrEqual">
      <formula>1</formula>
    </cfRule>
    <cfRule type="cellIs" dxfId="1719" priority="564" operator="between">
      <formula>0.8</formula>
      <formula>0.9999</formula>
    </cfRule>
  </conditionalFormatting>
  <conditionalFormatting sqref="H823:H834">
    <cfRule type="cellIs" dxfId="1718" priority="572" operator="lessThan">
      <formula>0.8</formula>
    </cfRule>
    <cfRule type="cellIs" dxfId="1717" priority="574" operator="greaterThanOrEqual">
      <formula>1</formula>
    </cfRule>
    <cfRule type="cellIs" dxfId="1716" priority="573" operator="between">
      <formula>0.8</formula>
      <formula>0.9999</formula>
    </cfRule>
  </conditionalFormatting>
  <conditionalFormatting sqref="H836:H847">
    <cfRule type="cellIs" dxfId="1715" priority="582" operator="between">
      <formula>0.8</formula>
      <formula>0.9999</formula>
    </cfRule>
    <cfRule type="cellIs" dxfId="1714" priority="581" operator="lessThan">
      <formula>0.8</formula>
    </cfRule>
    <cfRule type="cellIs" dxfId="1713" priority="583" operator="greaterThanOrEqual">
      <formula>1</formula>
    </cfRule>
  </conditionalFormatting>
  <conditionalFormatting sqref="H849:H860">
    <cfRule type="cellIs" dxfId="1712" priority="592" operator="greaterThanOrEqual">
      <formula>1</formula>
    </cfRule>
    <cfRule type="cellIs" dxfId="1711" priority="591" operator="between">
      <formula>0.8</formula>
      <formula>0.9999</formula>
    </cfRule>
    <cfRule type="cellIs" dxfId="1710" priority="590" operator="lessThan">
      <formula>0.8</formula>
    </cfRule>
  </conditionalFormatting>
  <conditionalFormatting sqref="K4:K15">
    <cfRule type="cellIs" dxfId="1709" priority="8" operator="lessThan">
      <formula>0.8</formula>
    </cfRule>
    <cfRule type="cellIs" dxfId="1708" priority="9" operator="between">
      <formula>0.8</formula>
      <formula>0.9999</formula>
    </cfRule>
    <cfRule type="cellIs" dxfId="1707" priority="10" operator="greaterThanOrEqual">
      <formula>1</formula>
    </cfRule>
  </conditionalFormatting>
  <conditionalFormatting sqref="K17:K28">
    <cfRule type="cellIs" dxfId="1706" priority="17" operator="lessThan">
      <formula>0.8</formula>
    </cfRule>
    <cfRule type="cellIs" dxfId="1705" priority="18" operator="between">
      <formula>0.8</formula>
      <formula>0.9999</formula>
    </cfRule>
    <cfRule type="cellIs" dxfId="1704" priority="19" operator="greaterThanOrEqual">
      <formula>1</formula>
    </cfRule>
  </conditionalFormatting>
  <conditionalFormatting sqref="K30:K41">
    <cfRule type="cellIs" dxfId="1703" priority="28" operator="greaterThanOrEqual">
      <formula>1</formula>
    </cfRule>
    <cfRule type="cellIs" dxfId="1702" priority="27" operator="between">
      <formula>0.8</formula>
      <formula>0.9999</formula>
    </cfRule>
    <cfRule type="cellIs" dxfId="1701" priority="26" operator="lessThan">
      <formula>0.8</formula>
    </cfRule>
  </conditionalFormatting>
  <conditionalFormatting sqref="K43:K54">
    <cfRule type="cellIs" dxfId="1700" priority="36" operator="between">
      <formula>0.8</formula>
      <formula>0.9999</formula>
    </cfRule>
    <cfRule type="cellIs" dxfId="1699" priority="37" operator="greaterThanOrEqual">
      <formula>1</formula>
    </cfRule>
    <cfRule type="cellIs" dxfId="1698" priority="35" operator="lessThan">
      <formula>0.8</formula>
    </cfRule>
  </conditionalFormatting>
  <conditionalFormatting sqref="K56:K67">
    <cfRule type="cellIs" dxfId="1697" priority="45" operator="between">
      <formula>0.8</formula>
      <formula>0.9999</formula>
    </cfRule>
    <cfRule type="cellIs" dxfId="1696" priority="44" operator="lessThan">
      <formula>0.8</formula>
    </cfRule>
    <cfRule type="cellIs" dxfId="1695" priority="46" operator="greaterThanOrEqual">
      <formula>1</formula>
    </cfRule>
  </conditionalFormatting>
  <conditionalFormatting sqref="K69:K80">
    <cfRule type="cellIs" dxfId="1694" priority="55" operator="greaterThanOrEqual">
      <formula>1</formula>
    </cfRule>
    <cfRule type="cellIs" dxfId="1693" priority="53" operator="lessThan">
      <formula>0.8</formula>
    </cfRule>
    <cfRule type="cellIs" dxfId="1692" priority="54" operator="between">
      <formula>0.8</formula>
      <formula>0.9999</formula>
    </cfRule>
  </conditionalFormatting>
  <conditionalFormatting sqref="K82:K93">
    <cfRule type="cellIs" dxfId="1691" priority="64" operator="greaterThanOrEqual">
      <formula>1</formula>
    </cfRule>
    <cfRule type="cellIs" dxfId="1690" priority="63" operator="between">
      <formula>0.8</formula>
      <formula>0.9999</formula>
    </cfRule>
    <cfRule type="cellIs" dxfId="1689" priority="62" operator="lessThan">
      <formula>0.8</formula>
    </cfRule>
  </conditionalFormatting>
  <conditionalFormatting sqref="K95:K106">
    <cfRule type="cellIs" dxfId="1688" priority="71" operator="lessThan">
      <formula>0.8</formula>
    </cfRule>
    <cfRule type="cellIs" dxfId="1687" priority="72" operator="between">
      <formula>0.8</formula>
      <formula>0.9999</formula>
    </cfRule>
    <cfRule type="cellIs" dxfId="1686" priority="73" operator="greaterThanOrEqual">
      <formula>1</formula>
    </cfRule>
  </conditionalFormatting>
  <conditionalFormatting sqref="K108:K119">
    <cfRule type="cellIs" dxfId="1685" priority="80" operator="lessThan">
      <formula>0.8</formula>
    </cfRule>
    <cfRule type="cellIs" dxfId="1684" priority="81" operator="between">
      <formula>0.8</formula>
      <formula>0.9999</formula>
    </cfRule>
    <cfRule type="cellIs" dxfId="1683" priority="82" operator="greaterThanOrEqual">
      <formula>1</formula>
    </cfRule>
  </conditionalFormatting>
  <conditionalFormatting sqref="K121:K132">
    <cfRule type="cellIs" dxfId="1682" priority="91" operator="greaterThanOrEqual">
      <formula>1</formula>
    </cfRule>
    <cfRule type="cellIs" dxfId="1681" priority="90" operator="between">
      <formula>0.8</formula>
      <formula>0.9999</formula>
    </cfRule>
    <cfRule type="cellIs" dxfId="1680" priority="89" operator="lessThan">
      <formula>0.8</formula>
    </cfRule>
  </conditionalFormatting>
  <conditionalFormatting sqref="K134:K145">
    <cfRule type="cellIs" dxfId="1679" priority="100" operator="greaterThanOrEqual">
      <formula>1</formula>
    </cfRule>
    <cfRule type="cellIs" dxfId="1678" priority="99" operator="between">
      <formula>0.8</formula>
      <formula>0.9999</formula>
    </cfRule>
    <cfRule type="cellIs" dxfId="1677" priority="98" operator="lessThan">
      <formula>0.8</formula>
    </cfRule>
  </conditionalFormatting>
  <conditionalFormatting sqref="K147:K158">
    <cfRule type="cellIs" dxfId="1676" priority="107" operator="lessThan">
      <formula>0.8</formula>
    </cfRule>
    <cfRule type="cellIs" dxfId="1675" priority="108" operator="between">
      <formula>0.8</formula>
      <formula>0.9999</formula>
    </cfRule>
    <cfRule type="cellIs" dxfId="1674" priority="109" operator="greaterThanOrEqual">
      <formula>1</formula>
    </cfRule>
  </conditionalFormatting>
  <conditionalFormatting sqref="K160:K171">
    <cfRule type="cellIs" dxfId="1673" priority="116" operator="lessThan">
      <formula>0.8</formula>
    </cfRule>
    <cfRule type="cellIs" dxfId="1672" priority="117" operator="between">
      <formula>0.8</formula>
      <formula>0.9999</formula>
    </cfRule>
    <cfRule type="cellIs" dxfId="1671" priority="118" operator="greaterThanOrEqual">
      <formula>1</formula>
    </cfRule>
  </conditionalFormatting>
  <conditionalFormatting sqref="K173:K184">
    <cfRule type="cellIs" dxfId="1670" priority="125" operator="lessThan">
      <formula>0.8</formula>
    </cfRule>
    <cfRule type="cellIs" dxfId="1669" priority="126" operator="between">
      <formula>0.8</formula>
      <formula>0.9999</formula>
    </cfRule>
    <cfRule type="cellIs" dxfId="1668" priority="127" operator="greaterThanOrEqual">
      <formula>1</formula>
    </cfRule>
  </conditionalFormatting>
  <conditionalFormatting sqref="K186:K197">
    <cfRule type="cellIs" dxfId="1667" priority="134" operator="lessThan">
      <formula>0.8</formula>
    </cfRule>
    <cfRule type="cellIs" dxfId="1666" priority="135" operator="between">
      <formula>0.8</formula>
      <formula>0.9999</formula>
    </cfRule>
    <cfRule type="cellIs" dxfId="1665" priority="136" operator="greaterThanOrEqual">
      <formula>1</formula>
    </cfRule>
  </conditionalFormatting>
  <conditionalFormatting sqref="K199:K210">
    <cfRule type="cellIs" dxfId="1664" priority="143" operator="lessThan">
      <formula>0.8</formula>
    </cfRule>
    <cfRule type="cellIs" dxfId="1663" priority="144" operator="between">
      <formula>0.8</formula>
      <formula>0.9999</formula>
    </cfRule>
    <cfRule type="cellIs" dxfId="1662" priority="145" operator="greaterThanOrEqual">
      <formula>1</formula>
    </cfRule>
  </conditionalFormatting>
  <conditionalFormatting sqref="K212:K223">
    <cfRule type="cellIs" dxfId="1661" priority="152" operator="lessThan">
      <formula>0.8</formula>
    </cfRule>
    <cfRule type="cellIs" dxfId="1660" priority="153" operator="between">
      <formula>0.8</formula>
      <formula>0.9999</formula>
    </cfRule>
    <cfRule type="cellIs" dxfId="1659" priority="154" operator="greaterThanOrEqual">
      <formula>1</formula>
    </cfRule>
  </conditionalFormatting>
  <conditionalFormatting sqref="K225:K236">
    <cfRule type="cellIs" dxfId="1658" priority="161" operator="lessThan">
      <formula>0.8</formula>
    </cfRule>
    <cfRule type="cellIs" dxfId="1657" priority="162" operator="between">
      <formula>0.8</formula>
      <formula>0.9999</formula>
    </cfRule>
    <cfRule type="cellIs" dxfId="1656" priority="163" operator="greaterThanOrEqual">
      <formula>1</formula>
    </cfRule>
  </conditionalFormatting>
  <conditionalFormatting sqref="K238:K249">
    <cfRule type="cellIs" dxfId="1655" priority="170" operator="lessThan">
      <formula>0.8</formula>
    </cfRule>
    <cfRule type="cellIs" dxfId="1654" priority="171" operator="between">
      <formula>0.8</formula>
      <formula>0.9999</formula>
    </cfRule>
    <cfRule type="cellIs" dxfId="1653" priority="172" operator="greaterThanOrEqual">
      <formula>1</formula>
    </cfRule>
  </conditionalFormatting>
  <conditionalFormatting sqref="K251:K262">
    <cfRule type="cellIs" dxfId="1652" priority="179" operator="lessThan">
      <formula>0.8</formula>
    </cfRule>
    <cfRule type="cellIs" dxfId="1651" priority="181" operator="greaterThanOrEqual">
      <formula>1</formula>
    </cfRule>
    <cfRule type="cellIs" dxfId="1650" priority="180" operator="between">
      <formula>0.8</formula>
      <formula>0.9999</formula>
    </cfRule>
  </conditionalFormatting>
  <conditionalFormatting sqref="K264:K275">
    <cfRule type="cellIs" dxfId="1649" priority="189" operator="between">
      <formula>0.8</formula>
      <formula>0.9999</formula>
    </cfRule>
    <cfRule type="cellIs" dxfId="1648" priority="188" operator="lessThan">
      <formula>0.8</formula>
    </cfRule>
    <cfRule type="cellIs" dxfId="1647" priority="190" operator="greaterThanOrEqual">
      <formula>1</formula>
    </cfRule>
  </conditionalFormatting>
  <conditionalFormatting sqref="K277:K288">
    <cfRule type="cellIs" dxfId="1646" priority="197" operator="lessThan">
      <formula>0.8</formula>
    </cfRule>
    <cfRule type="cellIs" dxfId="1645" priority="198" operator="between">
      <formula>0.8</formula>
      <formula>0.9999</formula>
    </cfRule>
    <cfRule type="cellIs" dxfId="1644" priority="199" operator="greaterThanOrEqual">
      <formula>1</formula>
    </cfRule>
  </conditionalFormatting>
  <conditionalFormatting sqref="K290:K301">
    <cfRule type="cellIs" dxfId="1643" priority="206" operator="lessThan">
      <formula>0.8</formula>
    </cfRule>
    <cfRule type="cellIs" dxfId="1642" priority="207" operator="between">
      <formula>0.8</formula>
      <formula>0.9999</formula>
    </cfRule>
    <cfRule type="cellIs" dxfId="1641" priority="208" operator="greaterThanOrEqual">
      <formula>1</formula>
    </cfRule>
  </conditionalFormatting>
  <conditionalFormatting sqref="K303:K314">
    <cfRule type="cellIs" dxfId="1640" priority="215" operator="lessThan">
      <formula>0.8</formula>
    </cfRule>
    <cfRule type="cellIs" dxfId="1639" priority="217" operator="greaterThanOrEqual">
      <formula>1</formula>
    </cfRule>
    <cfRule type="cellIs" dxfId="1638" priority="216" operator="between">
      <formula>0.8</formula>
      <formula>0.9999</formula>
    </cfRule>
  </conditionalFormatting>
  <conditionalFormatting sqref="K316:K327">
    <cfRule type="cellIs" dxfId="1637" priority="226" operator="greaterThanOrEqual">
      <formula>1</formula>
    </cfRule>
    <cfRule type="cellIs" dxfId="1636" priority="225" operator="between">
      <formula>0.8</formula>
      <formula>0.9999</formula>
    </cfRule>
    <cfRule type="cellIs" dxfId="1635" priority="224" operator="lessThan">
      <formula>0.8</formula>
    </cfRule>
  </conditionalFormatting>
  <conditionalFormatting sqref="K329:K340">
    <cfRule type="cellIs" dxfId="1634" priority="234" operator="between">
      <formula>0.8</formula>
      <formula>0.9999</formula>
    </cfRule>
    <cfRule type="cellIs" dxfId="1633" priority="233" operator="lessThan">
      <formula>0.8</formula>
    </cfRule>
    <cfRule type="cellIs" dxfId="1632" priority="235" operator="greaterThanOrEqual">
      <formula>1</formula>
    </cfRule>
  </conditionalFormatting>
  <conditionalFormatting sqref="K342:K353">
    <cfRule type="cellIs" dxfId="1631" priority="242" operator="lessThan">
      <formula>0.8</formula>
    </cfRule>
    <cfRule type="cellIs" dxfId="1630" priority="244" operator="greaterThanOrEqual">
      <formula>1</formula>
    </cfRule>
    <cfRule type="cellIs" dxfId="1629" priority="243" operator="between">
      <formula>0.8</formula>
      <formula>0.9999</formula>
    </cfRule>
  </conditionalFormatting>
  <conditionalFormatting sqref="K355:K366">
    <cfRule type="cellIs" dxfId="1628" priority="251" operator="lessThan">
      <formula>0.8</formula>
    </cfRule>
    <cfRule type="cellIs" dxfId="1627" priority="252" operator="between">
      <formula>0.8</formula>
      <formula>0.9999</formula>
    </cfRule>
    <cfRule type="cellIs" dxfId="1626" priority="253" operator="greaterThanOrEqual">
      <formula>1</formula>
    </cfRule>
  </conditionalFormatting>
  <conditionalFormatting sqref="K368:K379">
    <cfRule type="cellIs" dxfId="1625" priority="262" operator="greaterThanOrEqual">
      <formula>1</formula>
    </cfRule>
    <cfRule type="cellIs" dxfId="1624" priority="261" operator="between">
      <formula>0.8</formula>
      <formula>0.9999</formula>
    </cfRule>
    <cfRule type="cellIs" dxfId="1623" priority="260" operator="lessThan">
      <formula>0.8</formula>
    </cfRule>
  </conditionalFormatting>
  <conditionalFormatting sqref="K381:K392">
    <cfRule type="cellIs" dxfId="1622" priority="271" operator="greaterThanOrEqual">
      <formula>1</formula>
    </cfRule>
    <cfRule type="cellIs" dxfId="1621" priority="270" operator="between">
      <formula>0.8</formula>
      <formula>0.9999</formula>
    </cfRule>
    <cfRule type="cellIs" dxfId="1620" priority="269" operator="lessThan">
      <formula>0.8</formula>
    </cfRule>
  </conditionalFormatting>
  <conditionalFormatting sqref="K394:K405">
    <cfRule type="cellIs" dxfId="1619" priority="278" operator="lessThan">
      <formula>0.8</formula>
    </cfRule>
    <cfRule type="cellIs" dxfId="1618" priority="280" operator="greaterThanOrEqual">
      <formula>1</formula>
    </cfRule>
    <cfRule type="cellIs" dxfId="1617" priority="279" operator="between">
      <formula>0.8</formula>
      <formula>0.9999</formula>
    </cfRule>
  </conditionalFormatting>
  <conditionalFormatting sqref="K407:K418">
    <cfRule type="cellIs" dxfId="1616" priority="287" operator="lessThan">
      <formula>0.8</formula>
    </cfRule>
    <cfRule type="cellIs" dxfId="1615" priority="288" operator="between">
      <formula>0.8</formula>
      <formula>0.9999</formula>
    </cfRule>
    <cfRule type="cellIs" dxfId="1614" priority="289" operator="greaterThanOrEqual">
      <formula>1</formula>
    </cfRule>
  </conditionalFormatting>
  <conditionalFormatting sqref="K420:K431">
    <cfRule type="cellIs" dxfId="1613" priority="296" operator="lessThan">
      <formula>0.8</formula>
    </cfRule>
    <cfRule type="cellIs" dxfId="1612" priority="297" operator="between">
      <formula>0.8</formula>
      <formula>0.9999</formula>
    </cfRule>
    <cfRule type="cellIs" dxfId="1611" priority="298" operator="greaterThanOrEqual">
      <formula>1</formula>
    </cfRule>
  </conditionalFormatting>
  <conditionalFormatting sqref="K433:K444">
    <cfRule type="cellIs" dxfId="1610" priority="307" operator="greaterThanOrEqual">
      <formula>1</formula>
    </cfRule>
    <cfRule type="cellIs" dxfId="1609" priority="306" operator="between">
      <formula>0.8</formula>
      <formula>0.9999</formula>
    </cfRule>
    <cfRule type="cellIs" dxfId="1608" priority="305" operator="lessThan">
      <formula>0.8</formula>
    </cfRule>
  </conditionalFormatting>
  <conditionalFormatting sqref="K446:K457">
    <cfRule type="cellIs" dxfId="1607" priority="314" operator="lessThan">
      <formula>0.8</formula>
    </cfRule>
    <cfRule type="cellIs" dxfId="1606" priority="315" operator="between">
      <formula>0.8</formula>
      <formula>0.9999</formula>
    </cfRule>
    <cfRule type="cellIs" dxfId="1605" priority="316" operator="greaterThanOrEqual">
      <formula>1</formula>
    </cfRule>
  </conditionalFormatting>
  <conditionalFormatting sqref="K459:K470">
    <cfRule type="cellIs" dxfId="1604" priority="324" operator="between">
      <formula>0.8</formula>
      <formula>0.9999</formula>
    </cfRule>
    <cfRule type="cellIs" dxfId="1603" priority="323" operator="lessThan">
      <formula>0.8</formula>
    </cfRule>
    <cfRule type="cellIs" dxfId="1602" priority="325" operator="greaterThanOrEqual">
      <formula>1</formula>
    </cfRule>
  </conditionalFormatting>
  <conditionalFormatting sqref="K472:K483">
    <cfRule type="cellIs" dxfId="1601" priority="332" operator="lessThan">
      <formula>0.8</formula>
    </cfRule>
    <cfRule type="cellIs" dxfId="1600" priority="334" operator="greaterThanOrEqual">
      <formula>1</formula>
    </cfRule>
    <cfRule type="cellIs" dxfId="1599" priority="333" operator="between">
      <formula>0.8</formula>
      <formula>0.9999</formula>
    </cfRule>
  </conditionalFormatting>
  <conditionalFormatting sqref="K485:K496">
    <cfRule type="cellIs" dxfId="1598" priority="342" operator="between">
      <formula>0.8</formula>
      <formula>0.9999</formula>
    </cfRule>
    <cfRule type="cellIs" dxfId="1597" priority="343" operator="greaterThanOrEqual">
      <formula>1</formula>
    </cfRule>
    <cfRule type="cellIs" dxfId="1596" priority="341" operator="lessThan">
      <formula>0.8</formula>
    </cfRule>
  </conditionalFormatting>
  <conditionalFormatting sqref="K498:K509">
    <cfRule type="cellIs" dxfId="1595" priority="351" operator="between">
      <formula>0.8</formula>
      <formula>0.9999</formula>
    </cfRule>
    <cfRule type="cellIs" dxfId="1594" priority="352" operator="greaterThanOrEqual">
      <formula>1</formula>
    </cfRule>
    <cfRule type="cellIs" dxfId="1593" priority="350" operator="lessThan">
      <formula>0.8</formula>
    </cfRule>
  </conditionalFormatting>
  <conditionalFormatting sqref="K511:K522">
    <cfRule type="cellIs" dxfId="1592" priority="360" operator="between">
      <formula>0.8</formula>
      <formula>0.9999</formula>
    </cfRule>
    <cfRule type="cellIs" dxfId="1591" priority="359" operator="lessThan">
      <formula>0.8</formula>
    </cfRule>
    <cfRule type="cellIs" dxfId="1590" priority="361" operator="greaterThanOrEqual">
      <formula>1</formula>
    </cfRule>
  </conditionalFormatting>
  <conditionalFormatting sqref="K524:K535">
    <cfRule type="cellIs" dxfId="1589" priority="368" operator="lessThan">
      <formula>0.8</formula>
    </cfRule>
    <cfRule type="cellIs" dxfId="1588" priority="369" operator="between">
      <formula>0.8</formula>
      <formula>0.9999</formula>
    </cfRule>
    <cfRule type="cellIs" dxfId="1587" priority="370" operator="greaterThanOrEqual">
      <formula>1</formula>
    </cfRule>
  </conditionalFormatting>
  <conditionalFormatting sqref="K537:K548">
    <cfRule type="cellIs" dxfId="1586" priority="377" operator="lessThan">
      <formula>0.8</formula>
    </cfRule>
    <cfRule type="cellIs" dxfId="1585" priority="378" operator="between">
      <formula>0.8</formula>
      <formula>0.9999</formula>
    </cfRule>
    <cfRule type="cellIs" dxfId="1584" priority="379" operator="greaterThanOrEqual">
      <formula>1</formula>
    </cfRule>
  </conditionalFormatting>
  <conditionalFormatting sqref="K550:K561">
    <cfRule type="cellIs" dxfId="1583" priority="387" operator="between">
      <formula>0.8</formula>
      <formula>0.9999</formula>
    </cfRule>
    <cfRule type="cellIs" dxfId="1582" priority="388" operator="greaterThanOrEqual">
      <formula>1</formula>
    </cfRule>
    <cfRule type="cellIs" dxfId="1581" priority="386" operator="lessThan">
      <formula>0.8</formula>
    </cfRule>
  </conditionalFormatting>
  <conditionalFormatting sqref="K563:K574">
    <cfRule type="cellIs" dxfId="1580" priority="397" operator="greaterThanOrEqual">
      <formula>1</formula>
    </cfRule>
    <cfRule type="cellIs" dxfId="1579" priority="396" operator="between">
      <formula>0.8</formula>
      <formula>0.9999</formula>
    </cfRule>
    <cfRule type="cellIs" dxfId="1578" priority="395" operator="lessThan">
      <formula>0.8</formula>
    </cfRule>
  </conditionalFormatting>
  <conditionalFormatting sqref="K576:K587">
    <cfRule type="cellIs" dxfId="1577" priority="404" operator="lessThan">
      <formula>0.8</formula>
    </cfRule>
    <cfRule type="cellIs" dxfId="1576" priority="405" operator="between">
      <formula>0.8</formula>
      <formula>0.9999</formula>
    </cfRule>
    <cfRule type="cellIs" dxfId="1575" priority="406" operator="greaterThanOrEqual">
      <formula>1</formula>
    </cfRule>
  </conditionalFormatting>
  <conditionalFormatting sqref="K589:K600">
    <cfRule type="cellIs" dxfId="1574" priority="413" operator="lessThan">
      <formula>0.8</formula>
    </cfRule>
    <cfRule type="cellIs" dxfId="1573" priority="414" operator="between">
      <formula>0.8</formula>
      <formula>0.9999</formula>
    </cfRule>
    <cfRule type="cellIs" dxfId="1572" priority="415" operator="greaterThanOrEqual">
      <formula>1</formula>
    </cfRule>
  </conditionalFormatting>
  <conditionalFormatting sqref="K602:K613">
    <cfRule type="cellIs" dxfId="1571" priority="424" operator="greaterThanOrEqual">
      <formula>1</formula>
    </cfRule>
    <cfRule type="cellIs" dxfId="1570" priority="422" operator="lessThan">
      <formula>0.8</formula>
    </cfRule>
    <cfRule type="cellIs" dxfId="1569" priority="423" operator="between">
      <formula>0.8</formula>
      <formula>0.9999</formula>
    </cfRule>
  </conditionalFormatting>
  <conditionalFormatting sqref="K615:K626">
    <cfRule type="cellIs" dxfId="1568" priority="432" operator="between">
      <formula>0.8</formula>
      <formula>0.9999</formula>
    </cfRule>
    <cfRule type="cellIs" dxfId="1567" priority="433" operator="greaterThanOrEqual">
      <formula>1</formula>
    </cfRule>
    <cfRule type="cellIs" dxfId="1566" priority="431" operator="lessThan">
      <formula>0.8</formula>
    </cfRule>
  </conditionalFormatting>
  <conditionalFormatting sqref="K628:K639">
    <cfRule type="cellIs" dxfId="1565" priority="440" operator="lessThan">
      <formula>0.8</formula>
    </cfRule>
    <cfRule type="cellIs" dxfId="1564" priority="441" operator="between">
      <formula>0.8</formula>
      <formula>0.9999</formula>
    </cfRule>
    <cfRule type="cellIs" dxfId="1563" priority="442" operator="greaterThanOrEqual">
      <formula>1</formula>
    </cfRule>
  </conditionalFormatting>
  <conditionalFormatting sqref="K641:K652">
    <cfRule type="cellIs" dxfId="1562" priority="449" operator="lessThan">
      <formula>0.8</formula>
    </cfRule>
    <cfRule type="cellIs" dxfId="1561" priority="451" operator="greaterThanOrEqual">
      <formula>1</formula>
    </cfRule>
    <cfRule type="cellIs" dxfId="1560" priority="450" operator="between">
      <formula>0.8</formula>
      <formula>0.9999</formula>
    </cfRule>
  </conditionalFormatting>
  <conditionalFormatting sqref="K654:K665">
    <cfRule type="cellIs" dxfId="1559" priority="460" operator="greaterThanOrEqual">
      <formula>1</formula>
    </cfRule>
    <cfRule type="cellIs" dxfId="1558" priority="458" operator="lessThan">
      <formula>0.8</formula>
    </cfRule>
    <cfRule type="cellIs" dxfId="1557" priority="459" operator="between">
      <formula>0.8</formula>
      <formula>0.9999</formula>
    </cfRule>
  </conditionalFormatting>
  <conditionalFormatting sqref="K667:K678">
    <cfRule type="cellIs" dxfId="1556" priority="467" operator="lessThan">
      <formula>0.8</formula>
    </cfRule>
    <cfRule type="cellIs" dxfId="1555" priority="468" operator="between">
      <formula>0.8</formula>
      <formula>0.9999</formula>
    </cfRule>
    <cfRule type="cellIs" dxfId="1554" priority="469" operator="greaterThanOrEqual">
      <formula>1</formula>
    </cfRule>
  </conditionalFormatting>
  <conditionalFormatting sqref="K680:K691">
    <cfRule type="cellIs" dxfId="1553" priority="476" operator="lessThan">
      <formula>0.8</formula>
    </cfRule>
    <cfRule type="cellIs" dxfId="1552" priority="477" operator="between">
      <formula>0.8</formula>
      <formula>0.9999</formula>
    </cfRule>
    <cfRule type="cellIs" dxfId="1551" priority="478" operator="greaterThanOrEqual">
      <formula>1</formula>
    </cfRule>
  </conditionalFormatting>
  <conditionalFormatting sqref="K693:K704">
    <cfRule type="cellIs" dxfId="1550" priority="485" operator="lessThan">
      <formula>0.8</formula>
    </cfRule>
    <cfRule type="cellIs" dxfId="1549" priority="486" operator="between">
      <formula>0.8</formula>
      <formula>0.9999</formula>
    </cfRule>
    <cfRule type="cellIs" dxfId="1548" priority="487" operator="greaterThanOrEqual">
      <formula>1</formula>
    </cfRule>
  </conditionalFormatting>
  <conditionalFormatting sqref="K706:K717">
    <cfRule type="cellIs" dxfId="1547" priority="496" operator="greaterThanOrEqual">
      <formula>1</formula>
    </cfRule>
    <cfRule type="cellIs" dxfId="1546" priority="494" operator="lessThan">
      <formula>0.8</formula>
    </cfRule>
    <cfRule type="cellIs" dxfId="1545" priority="495" operator="between">
      <formula>0.8</formula>
      <formula>0.9999</formula>
    </cfRule>
  </conditionalFormatting>
  <conditionalFormatting sqref="K719:K730">
    <cfRule type="cellIs" dxfId="1544" priority="503" operator="lessThan">
      <formula>0.8</formula>
    </cfRule>
    <cfRule type="cellIs" dxfId="1543" priority="504" operator="between">
      <formula>0.8</formula>
      <formula>0.9999</formula>
    </cfRule>
    <cfRule type="cellIs" dxfId="1542" priority="505" operator="greaterThanOrEqual">
      <formula>1</formula>
    </cfRule>
  </conditionalFormatting>
  <conditionalFormatting sqref="K732:K743">
    <cfRule type="cellIs" dxfId="1541" priority="513" operator="between">
      <formula>0.8</formula>
      <formula>0.9999</formula>
    </cfRule>
    <cfRule type="cellIs" dxfId="1540" priority="514" operator="greaterThanOrEqual">
      <formula>1</formula>
    </cfRule>
    <cfRule type="cellIs" dxfId="1539" priority="512" operator="lessThan">
      <formula>0.8</formula>
    </cfRule>
  </conditionalFormatting>
  <conditionalFormatting sqref="K745:K756">
    <cfRule type="cellIs" dxfId="1538" priority="521" operator="lessThan">
      <formula>0.8</formula>
    </cfRule>
    <cfRule type="cellIs" dxfId="1537" priority="522" operator="between">
      <formula>0.8</formula>
      <formula>0.9999</formula>
    </cfRule>
    <cfRule type="cellIs" dxfId="1536" priority="523" operator="greaterThanOrEqual">
      <formula>1</formula>
    </cfRule>
  </conditionalFormatting>
  <conditionalFormatting sqref="K758:K769">
    <cfRule type="cellIs" dxfId="1535" priority="531" operator="between">
      <formula>0.8</formula>
      <formula>0.9999</formula>
    </cfRule>
    <cfRule type="cellIs" dxfId="1534" priority="532" operator="greaterThanOrEqual">
      <formula>1</formula>
    </cfRule>
    <cfRule type="cellIs" dxfId="1533" priority="530" operator="lessThan">
      <formula>0.8</formula>
    </cfRule>
  </conditionalFormatting>
  <conditionalFormatting sqref="K771:K782">
    <cfRule type="cellIs" dxfId="1532" priority="541" operator="greaterThanOrEqual">
      <formula>1</formula>
    </cfRule>
    <cfRule type="cellIs" dxfId="1531" priority="540" operator="between">
      <formula>0.8</formula>
      <formula>0.9999</formula>
    </cfRule>
    <cfRule type="cellIs" dxfId="1530" priority="539" operator="lessThan">
      <formula>0.8</formula>
    </cfRule>
  </conditionalFormatting>
  <conditionalFormatting sqref="K784:K795">
    <cfRule type="cellIs" dxfId="1529" priority="548" operator="lessThan">
      <formula>0.8</formula>
    </cfRule>
    <cfRule type="cellIs" dxfId="1528" priority="549" operator="between">
      <formula>0.8</formula>
      <formula>0.9999</formula>
    </cfRule>
    <cfRule type="cellIs" dxfId="1527" priority="550" operator="greaterThanOrEqual">
      <formula>1</formula>
    </cfRule>
  </conditionalFormatting>
  <conditionalFormatting sqref="K797:K808">
    <cfRule type="cellIs" dxfId="1526" priority="557" operator="lessThan">
      <formula>0.8</formula>
    </cfRule>
    <cfRule type="cellIs" dxfId="1525" priority="559" operator="greaterThanOrEqual">
      <formula>1</formula>
    </cfRule>
    <cfRule type="cellIs" dxfId="1524" priority="558" operator="between">
      <formula>0.8</formula>
      <formula>0.9999</formula>
    </cfRule>
  </conditionalFormatting>
  <conditionalFormatting sqref="K810:K821">
    <cfRule type="cellIs" dxfId="1523" priority="566" operator="lessThan">
      <formula>0.8</formula>
    </cfRule>
    <cfRule type="cellIs" dxfId="1522" priority="567" operator="between">
      <formula>0.8</formula>
      <formula>0.9999</formula>
    </cfRule>
    <cfRule type="cellIs" dxfId="1521" priority="568" operator="greaterThanOrEqual">
      <formula>1</formula>
    </cfRule>
  </conditionalFormatting>
  <conditionalFormatting sqref="K823:K834">
    <cfRule type="cellIs" dxfId="1520" priority="575" operator="lessThan">
      <formula>0.8</formula>
    </cfRule>
    <cfRule type="cellIs" dxfId="1519" priority="576" operator="between">
      <formula>0.8</formula>
      <formula>0.9999</formula>
    </cfRule>
    <cfRule type="cellIs" dxfId="1518" priority="577" operator="greaterThanOrEqual">
      <formula>1</formula>
    </cfRule>
  </conditionalFormatting>
  <conditionalFormatting sqref="K836:K847">
    <cfRule type="cellIs" dxfId="1517" priority="584" operator="lessThan">
      <formula>0.8</formula>
    </cfRule>
    <cfRule type="cellIs" dxfId="1516" priority="585" operator="between">
      <formula>0.8</formula>
      <formula>0.9999</formula>
    </cfRule>
    <cfRule type="cellIs" dxfId="1515" priority="586" operator="greaterThanOrEqual">
      <formula>1</formula>
    </cfRule>
  </conditionalFormatting>
  <conditionalFormatting sqref="K849:K860">
    <cfRule type="cellIs" dxfId="1514" priority="595" operator="greaterThanOrEqual">
      <formula>1</formula>
    </cfRule>
    <cfRule type="cellIs" dxfId="1513" priority="593" operator="lessThan">
      <formula>0.8</formula>
    </cfRule>
    <cfRule type="cellIs" dxfId="1512" priority="594" operator="between">
      <formula>0.8</formula>
      <formula>0.9999</formula>
    </cfRule>
  </conditionalFormatting>
  <conditionalFormatting sqref="P4:P15">
    <cfRule type="cellIs" dxfId="1511" priority="2" operator="lessThan">
      <formula>0.8</formula>
    </cfRule>
    <cfRule type="cellIs" dxfId="1510" priority="3" operator="between">
      <formula>0.8</formula>
      <formula>0.9999</formula>
    </cfRule>
    <cfRule type="cellIs" dxfId="1509" priority="4" operator="greaterThanOrEqual">
      <formula>1</formula>
    </cfRule>
  </conditionalFormatting>
  <conditionalFormatting sqref="P17:P28">
    <cfRule type="cellIs" dxfId="1508" priority="11" operator="lessThan">
      <formula>0.8</formula>
    </cfRule>
    <cfRule type="cellIs" dxfId="1507" priority="12" operator="between">
      <formula>0.8</formula>
      <formula>0.9999</formula>
    </cfRule>
    <cfRule type="cellIs" dxfId="1506" priority="13" operator="greaterThanOrEqual">
      <formula>1</formula>
    </cfRule>
  </conditionalFormatting>
  <conditionalFormatting sqref="P30:P41">
    <cfRule type="cellIs" dxfId="1505" priority="20" operator="lessThan">
      <formula>0.8</formula>
    </cfRule>
    <cfRule type="cellIs" dxfId="1504" priority="22" operator="greaterThanOrEqual">
      <formula>1</formula>
    </cfRule>
    <cfRule type="cellIs" dxfId="1503" priority="21" operator="between">
      <formula>0.8</formula>
      <formula>0.9999</formula>
    </cfRule>
  </conditionalFormatting>
  <conditionalFormatting sqref="P43:P54">
    <cfRule type="cellIs" dxfId="1502" priority="31" operator="greaterThanOrEqual">
      <formula>1</formula>
    </cfRule>
    <cfRule type="cellIs" dxfId="1501" priority="30" operator="between">
      <formula>0.8</formula>
      <formula>0.9999</formula>
    </cfRule>
    <cfRule type="cellIs" dxfId="1500" priority="29" operator="lessThan">
      <formula>0.8</formula>
    </cfRule>
  </conditionalFormatting>
  <conditionalFormatting sqref="P56:P67">
    <cfRule type="cellIs" dxfId="1499" priority="40" operator="greaterThanOrEqual">
      <formula>1</formula>
    </cfRule>
    <cfRule type="cellIs" dxfId="1498" priority="39" operator="between">
      <formula>0.8</formula>
      <formula>0.9999</formula>
    </cfRule>
    <cfRule type="cellIs" dxfId="1497" priority="38" operator="lessThan">
      <formula>0.8</formula>
    </cfRule>
  </conditionalFormatting>
  <conditionalFormatting sqref="P69:P80">
    <cfRule type="cellIs" dxfId="1496" priority="48" operator="between">
      <formula>0.8</formula>
      <formula>0.9999</formula>
    </cfRule>
    <cfRule type="cellIs" dxfId="1495" priority="49" operator="greaterThanOrEqual">
      <formula>1</formula>
    </cfRule>
    <cfRule type="cellIs" dxfId="1494" priority="47" operator="lessThan">
      <formula>0.8</formula>
    </cfRule>
  </conditionalFormatting>
  <conditionalFormatting sqref="P82:P93">
    <cfRule type="cellIs" dxfId="1493" priority="56" operator="lessThan">
      <formula>0.8</formula>
    </cfRule>
    <cfRule type="cellIs" dxfId="1492" priority="57" operator="between">
      <formula>0.8</formula>
      <formula>0.9999</formula>
    </cfRule>
    <cfRule type="cellIs" dxfId="1491" priority="58" operator="greaterThanOrEqual">
      <formula>1</formula>
    </cfRule>
  </conditionalFormatting>
  <conditionalFormatting sqref="P95:P106">
    <cfRule type="cellIs" dxfId="1490" priority="65" operator="lessThan">
      <formula>0.8</formula>
    </cfRule>
    <cfRule type="cellIs" dxfId="1489" priority="66" operator="between">
      <formula>0.8</formula>
      <formula>0.9999</formula>
    </cfRule>
    <cfRule type="cellIs" dxfId="1488" priority="67" operator="greaterThanOrEqual">
      <formula>1</formula>
    </cfRule>
  </conditionalFormatting>
  <conditionalFormatting sqref="P108:P119">
    <cfRule type="cellIs" dxfId="1487" priority="75" operator="between">
      <formula>0.8</formula>
      <formula>0.9999</formula>
    </cfRule>
    <cfRule type="cellIs" dxfId="1486" priority="74" operator="lessThan">
      <formula>0.8</formula>
    </cfRule>
    <cfRule type="cellIs" dxfId="1485" priority="76" operator="greaterThanOrEqual">
      <formula>1</formula>
    </cfRule>
  </conditionalFormatting>
  <conditionalFormatting sqref="P121:P132">
    <cfRule type="cellIs" dxfId="1484" priority="85" operator="greaterThanOrEqual">
      <formula>1</formula>
    </cfRule>
    <cfRule type="cellIs" dxfId="1483" priority="83" operator="lessThan">
      <formula>0.8</formula>
    </cfRule>
    <cfRule type="cellIs" dxfId="1482" priority="84" operator="between">
      <formula>0.8</formula>
      <formula>0.9999</formula>
    </cfRule>
  </conditionalFormatting>
  <conditionalFormatting sqref="P134:P145">
    <cfRule type="cellIs" dxfId="1481" priority="92" operator="lessThan">
      <formula>0.8</formula>
    </cfRule>
    <cfRule type="cellIs" dxfId="1480" priority="93" operator="between">
      <formula>0.8</formula>
      <formula>0.9999</formula>
    </cfRule>
    <cfRule type="cellIs" dxfId="1479" priority="94" operator="greaterThanOrEqual">
      <formula>1</formula>
    </cfRule>
  </conditionalFormatting>
  <conditionalFormatting sqref="P147:P158">
    <cfRule type="cellIs" dxfId="1478" priority="103" operator="greaterThanOrEqual">
      <formula>1</formula>
    </cfRule>
    <cfRule type="cellIs" dxfId="1477" priority="102" operator="between">
      <formula>0.8</formula>
      <formula>0.9999</formula>
    </cfRule>
    <cfRule type="cellIs" dxfId="1476" priority="101" operator="lessThan">
      <formula>0.8</formula>
    </cfRule>
  </conditionalFormatting>
  <conditionalFormatting sqref="P160:P171">
    <cfRule type="cellIs" dxfId="1475" priority="112" operator="greaterThanOrEqual">
      <formula>1</formula>
    </cfRule>
    <cfRule type="cellIs" dxfId="1474" priority="111" operator="between">
      <formula>0.8</formula>
      <formula>0.9999</formula>
    </cfRule>
    <cfRule type="cellIs" dxfId="1473" priority="110" operator="lessThan">
      <formula>0.8</formula>
    </cfRule>
  </conditionalFormatting>
  <conditionalFormatting sqref="P173:P184">
    <cfRule type="cellIs" dxfId="1472" priority="119" operator="lessThan">
      <formula>0.8</formula>
    </cfRule>
    <cfRule type="cellIs" dxfId="1471" priority="120" operator="between">
      <formula>0.8</formula>
      <formula>0.9999</formula>
    </cfRule>
    <cfRule type="cellIs" dxfId="1470" priority="121" operator="greaterThanOrEqual">
      <formula>1</formula>
    </cfRule>
  </conditionalFormatting>
  <conditionalFormatting sqref="P186:P197">
    <cfRule type="cellIs" dxfId="1469" priority="130" operator="greaterThanOrEqual">
      <formula>1</formula>
    </cfRule>
    <cfRule type="cellIs" dxfId="1468" priority="128" operator="lessThan">
      <formula>0.8</formula>
    </cfRule>
    <cfRule type="cellIs" dxfId="1467" priority="129" operator="between">
      <formula>0.8</formula>
      <formula>0.9999</formula>
    </cfRule>
  </conditionalFormatting>
  <conditionalFormatting sqref="P199:P210">
    <cfRule type="cellIs" dxfId="1466" priority="137" operator="lessThan">
      <formula>0.8</formula>
    </cfRule>
    <cfRule type="cellIs" dxfId="1465" priority="138" operator="between">
      <formula>0.8</formula>
      <formula>0.9999</formula>
    </cfRule>
    <cfRule type="cellIs" dxfId="1464" priority="139" operator="greaterThanOrEqual">
      <formula>1</formula>
    </cfRule>
  </conditionalFormatting>
  <conditionalFormatting sqref="P212:P223">
    <cfRule type="cellIs" dxfId="1463" priority="146" operator="lessThan">
      <formula>0.8</formula>
    </cfRule>
    <cfRule type="cellIs" dxfId="1462" priority="147" operator="between">
      <formula>0.8</formula>
      <formula>0.9999</formula>
    </cfRule>
    <cfRule type="cellIs" dxfId="1461" priority="148" operator="greaterThanOrEqual">
      <formula>1</formula>
    </cfRule>
  </conditionalFormatting>
  <conditionalFormatting sqref="P225:P236">
    <cfRule type="cellIs" dxfId="1460" priority="155" operator="lessThan">
      <formula>0.8</formula>
    </cfRule>
    <cfRule type="cellIs" dxfId="1459" priority="156" operator="between">
      <formula>0.8</formula>
      <formula>0.9999</formula>
    </cfRule>
    <cfRule type="cellIs" dxfId="1458" priority="157" operator="greaterThanOrEqual">
      <formula>1</formula>
    </cfRule>
  </conditionalFormatting>
  <conditionalFormatting sqref="P238:P249">
    <cfRule type="cellIs" dxfId="1457" priority="164" operator="lessThan">
      <formula>0.8</formula>
    </cfRule>
    <cfRule type="cellIs" dxfId="1456" priority="165" operator="between">
      <formula>0.8</formula>
      <formula>0.9999</formula>
    </cfRule>
    <cfRule type="cellIs" dxfId="1455" priority="166" operator="greaterThanOrEqual">
      <formula>1</formula>
    </cfRule>
  </conditionalFormatting>
  <conditionalFormatting sqref="P251:P262">
    <cfRule type="cellIs" dxfId="1454" priority="173" operator="lessThan">
      <formula>0.8</formula>
    </cfRule>
    <cfRule type="cellIs" dxfId="1453" priority="174" operator="between">
      <formula>0.8</formula>
      <formula>0.9999</formula>
    </cfRule>
    <cfRule type="cellIs" dxfId="1452" priority="175" operator="greaterThanOrEqual">
      <formula>1</formula>
    </cfRule>
  </conditionalFormatting>
  <conditionalFormatting sqref="P264:P275">
    <cfRule type="cellIs" dxfId="1451" priority="182" operator="lessThan">
      <formula>0.8</formula>
    </cfRule>
    <cfRule type="cellIs" dxfId="1450" priority="183" operator="between">
      <formula>0.8</formula>
      <formula>0.9999</formula>
    </cfRule>
    <cfRule type="cellIs" dxfId="1449" priority="184" operator="greaterThanOrEqual">
      <formula>1</formula>
    </cfRule>
  </conditionalFormatting>
  <conditionalFormatting sqref="P277:P288">
    <cfRule type="cellIs" dxfId="1448" priority="193" operator="greaterThanOrEqual">
      <formula>1</formula>
    </cfRule>
    <cfRule type="cellIs" dxfId="1447" priority="191" operator="lessThan">
      <formula>0.8</formula>
    </cfRule>
    <cfRule type="cellIs" dxfId="1446" priority="192" operator="between">
      <formula>0.8</formula>
      <formula>0.9999</formula>
    </cfRule>
  </conditionalFormatting>
  <conditionalFormatting sqref="P290:P301">
    <cfRule type="cellIs" dxfId="1445" priority="202" operator="greaterThanOrEqual">
      <formula>1</formula>
    </cfRule>
    <cfRule type="cellIs" dxfId="1444" priority="200" operator="lessThan">
      <formula>0.8</formula>
    </cfRule>
    <cfRule type="cellIs" dxfId="1443" priority="201" operator="between">
      <formula>0.8</formula>
      <formula>0.9999</formula>
    </cfRule>
  </conditionalFormatting>
  <conditionalFormatting sqref="P303:P314">
    <cfRule type="cellIs" dxfId="1442" priority="211" operator="greaterThanOrEqual">
      <formula>1</formula>
    </cfRule>
    <cfRule type="cellIs" dxfId="1441" priority="210" operator="between">
      <formula>0.8</formula>
      <formula>0.9999</formula>
    </cfRule>
    <cfRule type="cellIs" dxfId="1440" priority="209" operator="lessThan">
      <formula>0.8</formula>
    </cfRule>
  </conditionalFormatting>
  <conditionalFormatting sqref="P316:P327">
    <cfRule type="cellIs" dxfId="1439" priority="220" operator="greaterThanOrEqual">
      <formula>1</formula>
    </cfRule>
    <cfRule type="cellIs" dxfId="1438" priority="218" operator="lessThan">
      <formula>0.8</formula>
    </cfRule>
    <cfRule type="cellIs" dxfId="1437" priority="219" operator="between">
      <formula>0.8</formula>
      <formula>0.9999</formula>
    </cfRule>
  </conditionalFormatting>
  <conditionalFormatting sqref="P329:P340">
    <cfRule type="cellIs" dxfId="1436" priority="229" operator="greaterThanOrEqual">
      <formula>1</formula>
    </cfRule>
    <cfRule type="cellIs" dxfId="1435" priority="228" operator="between">
      <formula>0.8</formula>
      <formula>0.9999</formula>
    </cfRule>
    <cfRule type="cellIs" dxfId="1434" priority="227" operator="lessThan">
      <formula>0.8</formula>
    </cfRule>
  </conditionalFormatting>
  <conditionalFormatting sqref="P342:P353">
    <cfRule type="cellIs" dxfId="1433" priority="238" operator="greaterThanOrEqual">
      <formula>1</formula>
    </cfRule>
    <cfRule type="cellIs" dxfId="1432" priority="237" operator="between">
      <formula>0.8</formula>
      <formula>0.9999</formula>
    </cfRule>
    <cfRule type="cellIs" dxfId="1431" priority="236" operator="lessThan">
      <formula>0.8</formula>
    </cfRule>
  </conditionalFormatting>
  <conditionalFormatting sqref="P355:P366">
    <cfRule type="cellIs" dxfId="1430" priority="247" operator="greaterThanOrEqual">
      <formula>1</formula>
    </cfRule>
    <cfRule type="cellIs" dxfId="1429" priority="246" operator="between">
      <formula>0.8</formula>
      <formula>0.9999</formula>
    </cfRule>
    <cfRule type="cellIs" dxfId="1428" priority="245" operator="lessThan">
      <formula>0.8</formula>
    </cfRule>
  </conditionalFormatting>
  <conditionalFormatting sqref="P368:P379">
    <cfRule type="cellIs" dxfId="1427" priority="254" operator="lessThan">
      <formula>0.8</formula>
    </cfRule>
    <cfRule type="cellIs" dxfId="1426" priority="255" operator="between">
      <formula>0.8</formula>
      <formula>0.9999</formula>
    </cfRule>
    <cfRule type="cellIs" dxfId="1425" priority="256" operator="greaterThanOrEqual">
      <formula>1</formula>
    </cfRule>
  </conditionalFormatting>
  <conditionalFormatting sqref="P381:P392">
    <cfRule type="cellIs" dxfId="1424" priority="265" operator="greaterThanOrEqual">
      <formula>1</formula>
    </cfRule>
    <cfRule type="cellIs" dxfId="1423" priority="263" operator="lessThan">
      <formula>0.8</formula>
    </cfRule>
    <cfRule type="cellIs" dxfId="1422" priority="264" operator="between">
      <formula>0.8</formula>
      <formula>0.9999</formula>
    </cfRule>
  </conditionalFormatting>
  <conditionalFormatting sqref="P394:P405">
    <cfRule type="cellIs" dxfId="1421" priority="272" operator="lessThan">
      <formula>0.8</formula>
    </cfRule>
    <cfRule type="cellIs" dxfId="1420" priority="274" operator="greaterThanOrEqual">
      <formula>1</formula>
    </cfRule>
    <cfRule type="cellIs" dxfId="1419" priority="273" operator="between">
      <formula>0.8</formula>
      <formula>0.9999</formula>
    </cfRule>
  </conditionalFormatting>
  <conditionalFormatting sqref="P407:P418">
    <cfRule type="cellIs" dxfId="1418" priority="283" operator="greaterThanOrEqual">
      <formula>1</formula>
    </cfRule>
    <cfRule type="cellIs" dxfId="1417" priority="282" operator="between">
      <formula>0.8</formula>
      <formula>0.9999</formula>
    </cfRule>
    <cfRule type="cellIs" dxfId="1416" priority="281" operator="lessThan">
      <formula>0.8</formula>
    </cfRule>
  </conditionalFormatting>
  <conditionalFormatting sqref="P420:P431">
    <cfRule type="cellIs" dxfId="1415" priority="292" operator="greaterThanOrEqual">
      <formula>1</formula>
    </cfRule>
    <cfRule type="cellIs" dxfId="1414" priority="290" operator="lessThan">
      <formula>0.8</formula>
    </cfRule>
    <cfRule type="cellIs" dxfId="1413" priority="291" operator="between">
      <formula>0.8</formula>
      <formula>0.9999</formula>
    </cfRule>
  </conditionalFormatting>
  <conditionalFormatting sqref="P433:P444">
    <cfRule type="cellIs" dxfId="1412" priority="300" operator="between">
      <formula>0.8</formula>
      <formula>0.9999</formula>
    </cfRule>
    <cfRule type="cellIs" dxfId="1411" priority="301" operator="greaterThanOrEqual">
      <formula>1</formula>
    </cfRule>
    <cfRule type="cellIs" dxfId="1410" priority="299" operator="lessThan">
      <formula>0.8</formula>
    </cfRule>
  </conditionalFormatting>
  <conditionalFormatting sqref="P446:P457">
    <cfRule type="cellIs" dxfId="1409" priority="310" operator="greaterThanOrEqual">
      <formula>1</formula>
    </cfRule>
    <cfRule type="cellIs" dxfId="1408" priority="308" operator="lessThan">
      <formula>0.8</formula>
    </cfRule>
    <cfRule type="cellIs" dxfId="1407" priority="309" operator="between">
      <formula>0.8</formula>
      <formula>0.9999</formula>
    </cfRule>
  </conditionalFormatting>
  <conditionalFormatting sqref="P459:P470">
    <cfRule type="cellIs" dxfId="1406" priority="319" operator="greaterThanOrEqual">
      <formula>1</formula>
    </cfRule>
    <cfRule type="cellIs" dxfId="1405" priority="318" operator="between">
      <formula>0.8</formula>
      <formula>0.9999</formula>
    </cfRule>
    <cfRule type="cellIs" dxfId="1404" priority="317" operator="lessThan">
      <formula>0.8</formula>
    </cfRule>
  </conditionalFormatting>
  <conditionalFormatting sqref="P472:P483">
    <cfRule type="cellIs" dxfId="1403" priority="327" operator="between">
      <formula>0.8</formula>
      <formula>0.9999</formula>
    </cfRule>
    <cfRule type="cellIs" dxfId="1402" priority="328" operator="greaterThanOrEqual">
      <formula>1</formula>
    </cfRule>
    <cfRule type="cellIs" dxfId="1401" priority="326" operator="lessThan">
      <formula>0.8</formula>
    </cfRule>
  </conditionalFormatting>
  <conditionalFormatting sqref="P485:P496">
    <cfRule type="cellIs" dxfId="1400" priority="335" operator="lessThan">
      <formula>0.8</formula>
    </cfRule>
    <cfRule type="cellIs" dxfId="1399" priority="337" operator="greaterThanOrEqual">
      <formula>1</formula>
    </cfRule>
    <cfRule type="cellIs" dxfId="1398" priority="336" operator="between">
      <formula>0.8</formula>
      <formula>0.9999</formula>
    </cfRule>
  </conditionalFormatting>
  <conditionalFormatting sqref="P498:P509">
    <cfRule type="cellIs" dxfId="1397" priority="344" operator="lessThan">
      <formula>0.8</formula>
    </cfRule>
    <cfRule type="cellIs" dxfId="1396" priority="345" operator="between">
      <formula>0.8</formula>
      <formula>0.9999</formula>
    </cfRule>
    <cfRule type="cellIs" dxfId="1395" priority="346" operator="greaterThanOrEqual">
      <formula>1</formula>
    </cfRule>
  </conditionalFormatting>
  <conditionalFormatting sqref="P511:P522">
    <cfRule type="cellIs" dxfId="1394" priority="354" operator="between">
      <formula>0.8</formula>
      <formula>0.9999</formula>
    </cfRule>
    <cfRule type="cellIs" dxfId="1393" priority="355" operator="greaterThanOrEqual">
      <formula>1</formula>
    </cfRule>
    <cfRule type="cellIs" dxfId="1392" priority="353" operator="lessThan">
      <formula>0.8</formula>
    </cfRule>
  </conditionalFormatting>
  <conditionalFormatting sqref="P524:P535">
    <cfRule type="cellIs" dxfId="1391" priority="364" operator="greaterThanOrEqual">
      <formula>1</formula>
    </cfRule>
    <cfRule type="cellIs" dxfId="1390" priority="363" operator="between">
      <formula>0.8</formula>
      <formula>0.9999</formula>
    </cfRule>
    <cfRule type="cellIs" dxfId="1389" priority="362" operator="lessThan">
      <formula>0.8</formula>
    </cfRule>
  </conditionalFormatting>
  <conditionalFormatting sqref="P537:P548">
    <cfRule type="cellIs" dxfId="1388" priority="373" operator="greaterThanOrEqual">
      <formula>1</formula>
    </cfRule>
    <cfRule type="cellIs" dxfId="1387" priority="372" operator="between">
      <formula>0.8</formula>
      <formula>0.9999</formula>
    </cfRule>
    <cfRule type="cellIs" dxfId="1386" priority="371" operator="lessThan">
      <formula>0.8</formula>
    </cfRule>
  </conditionalFormatting>
  <conditionalFormatting sqref="P550:P561">
    <cfRule type="cellIs" dxfId="1385" priority="382" operator="greaterThanOrEqual">
      <formula>1</formula>
    </cfRule>
    <cfRule type="cellIs" dxfId="1384" priority="381" operator="between">
      <formula>0.8</formula>
      <formula>0.9999</formula>
    </cfRule>
    <cfRule type="cellIs" dxfId="1383" priority="380" operator="lessThan">
      <formula>0.8</formula>
    </cfRule>
  </conditionalFormatting>
  <conditionalFormatting sqref="P563:P574">
    <cfRule type="cellIs" dxfId="1382" priority="389" operator="lessThan">
      <formula>0.8</formula>
    </cfRule>
    <cfRule type="cellIs" dxfId="1381" priority="390" operator="between">
      <formula>0.8</formula>
      <formula>0.9999</formula>
    </cfRule>
    <cfRule type="cellIs" dxfId="1380" priority="391" operator="greaterThanOrEqual">
      <formula>1</formula>
    </cfRule>
  </conditionalFormatting>
  <conditionalFormatting sqref="P576:P587">
    <cfRule type="cellIs" dxfId="1379" priority="399" operator="between">
      <formula>0.8</formula>
      <formula>0.9999</formula>
    </cfRule>
    <cfRule type="cellIs" dxfId="1378" priority="400" operator="greaterThanOrEqual">
      <formula>1</formula>
    </cfRule>
    <cfRule type="cellIs" dxfId="1377" priority="398" operator="lessThan">
      <formula>0.8</formula>
    </cfRule>
  </conditionalFormatting>
  <conditionalFormatting sqref="P589:P600">
    <cfRule type="cellIs" dxfId="1376" priority="407" operator="lessThan">
      <formula>0.8</formula>
    </cfRule>
    <cfRule type="cellIs" dxfId="1375" priority="408" operator="between">
      <formula>0.8</formula>
      <formula>0.9999</formula>
    </cfRule>
    <cfRule type="cellIs" dxfId="1374" priority="409" operator="greaterThanOrEqual">
      <formula>1</formula>
    </cfRule>
  </conditionalFormatting>
  <conditionalFormatting sqref="P602:P613">
    <cfRule type="cellIs" dxfId="1373" priority="416" operator="lessThan">
      <formula>0.8</formula>
    </cfRule>
    <cfRule type="cellIs" dxfId="1372" priority="417" operator="between">
      <formula>0.8</formula>
      <formula>0.9999</formula>
    </cfRule>
    <cfRule type="cellIs" dxfId="1371" priority="418" operator="greaterThanOrEqual">
      <formula>1</formula>
    </cfRule>
  </conditionalFormatting>
  <conditionalFormatting sqref="P615:P626">
    <cfRule type="cellIs" dxfId="1370" priority="425" operator="lessThan">
      <formula>0.8</formula>
    </cfRule>
    <cfRule type="cellIs" dxfId="1369" priority="426" operator="between">
      <formula>0.8</formula>
      <formula>0.9999</formula>
    </cfRule>
    <cfRule type="cellIs" dxfId="1368" priority="427" operator="greaterThanOrEqual">
      <formula>1</formula>
    </cfRule>
  </conditionalFormatting>
  <conditionalFormatting sqref="P628:P639">
    <cfRule type="cellIs" dxfId="1367" priority="434" operator="lessThan">
      <formula>0.8</formula>
    </cfRule>
    <cfRule type="cellIs" dxfId="1366" priority="435" operator="between">
      <formula>0.8</formula>
      <formula>0.9999</formula>
    </cfRule>
    <cfRule type="cellIs" dxfId="1365" priority="436" operator="greaterThanOrEqual">
      <formula>1</formula>
    </cfRule>
  </conditionalFormatting>
  <conditionalFormatting sqref="P641:P652">
    <cfRule type="cellIs" dxfId="1364" priority="445" operator="greaterThanOrEqual">
      <formula>1</formula>
    </cfRule>
    <cfRule type="cellIs" dxfId="1363" priority="443" operator="lessThan">
      <formula>0.8</formula>
    </cfRule>
    <cfRule type="cellIs" dxfId="1362" priority="444" operator="between">
      <formula>0.8</formula>
      <formula>0.9999</formula>
    </cfRule>
  </conditionalFormatting>
  <conditionalFormatting sqref="P654:P665">
    <cfRule type="cellIs" dxfId="1361" priority="454" operator="greaterThanOrEqual">
      <formula>1</formula>
    </cfRule>
    <cfRule type="cellIs" dxfId="1360" priority="453" operator="between">
      <formula>0.8</formula>
      <formula>0.9999</formula>
    </cfRule>
    <cfRule type="cellIs" dxfId="1359" priority="452" operator="lessThan">
      <formula>0.8</formula>
    </cfRule>
  </conditionalFormatting>
  <conditionalFormatting sqref="P667:P678">
    <cfRule type="cellIs" dxfId="1358" priority="463" operator="greaterThanOrEqual">
      <formula>1</formula>
    </cfRule>
    <cfRule type="cellIs" dxfId="1357" priority="461" operator="lessThan">
      <formula>0.8</formula>
    </cfRule>
    <cfRule type="cellIs" dxfId="1356" priority="462" operator="between">
      <formula>0.8</formula>
      <formula>0.9999</formula>
    </cfRule>
  </conditionalFormatting>
  <conditionalFormatting sqref="P680:P691">
    <cfRule type="cellIs" dxfId="1355" priority="472" operator="greaterThanOrEqual">
      <formula>1</formula>
    </cfRule>
    <cfRule type="cellIs" dxfId="1354" priority="471" operator="between">
      <formula>0.8</formula>
      <formula>0.9999</formula>
    </cfRule>
    <cfRule type="cellIs" dxfId="1353" priority="470" operator="lessThan">
      <formula>0.8</formula>
    </cfRule>
  </conditionalFormatting>
  <conditionalFormatting sqref="P693:P704">
    <cfRule type="cellIs" dxfId="1352" priority="481" operator="greaterThanOrEqual">
      <formula>1</formula>
    </cfRule>
    <cfRule type="cellIs" dxfId="1351" priority="480" operator="between">
      <formula>0.8</formula>
      <formula>0.9999</formula>
    </cfRule>
    <cfRule type="cellIs" dxfId="1350" priority="479" operator="lessThan">
      <formula>0.8</formula>
    </cfRule>
  </conditionalFormatting>
  <conditionalFormatting sqref="P706:P717">
    <cfRule type="cellIs" dxfId="1349" priority="488" operator="lessThan">
      <formula>0.8</formula>
    </cfRule>
    <cfRule type="cellIs" dxfId="1348" priority="489" operator="between">
      <formula>0.8</formula>
      <formula>0.9999</formula>
    </cfRule>
    <cfRule type="cellIs" dxfId="1347" priority="490" operator="greaterThanOrEqual">
      <formula>1</formula>
    </cfRule>
  </conditionalFormatting>
  <conditionalFormatting sqref="P719:P730">
    <cfRule type="cellIs" dxfId="1346" priority="497" operator="lessThan">
      <formula>0.8</formula>
    </cfRule>
    <cfRule type="cellIs" dxfId="1345" priority="498" operator="between">
      <formula>0.8</formula>
      <formula>0.9999</formula>
    </cfRule>
    <cfRule type="cellIs" dxfId="1344" priority="499" operator="greaterThanOrEqual">
      <formula>1</formula>
    </cfRule>
  </conditionalFormatting>
  <conditionalFormatting sqref="P732:P743">
    <cfRule type="cellIs" dxfId="1343" priority="506" operator="lessThan">
      <formula>0.8</formula>
    </cfRule>
    <cfRule type="cellIs" dxfId="1342" priority="507" operator="between">
      <formula>0.8</formula>
      <formula>0.9999</formula>
    </cfRule>
    <cfRule type="cellIs" dxfId="1341" priority="508" operator="greaterThanOrEqual">
      <formula>1</formula>
    </cfRule>
  </conditionalFormatting>
  <conditionalFormatting sqref="P745:P756">
    <cfRule type="cellIs" dxfId="1340" priority="516" operator="between">
      <formula>0.8</formula>
      <formula>0.9999</formula>
    </cfRule>
    <cfRule type="cellIs" dxfId="1339" priority="517" operator="greaterThanOrEqual">
      <formula>1</formula>
    </cfRule>
    <cfRule type="cellIs" dxfId="1338" priority="515" operator="lessThan">
      <formula>0.8</formula>
    </cfRule>
  </conditionalFormatting>
  <conditionalFormatting sqref="P758:P769">
    <cfRule type="cellIs" dxfId="1337" priority="525" operator="between">
      <formula>0.8</formula>
      <formula>0.9999</formula>
    </cfRule>
    <cfRule type="cellIs" dxfId="1336" priority="524" operator="lessThan">
      <formula>0.8</formula>
    </cfRule>
    <cfRule type="cellIs" dxfId="1335" priority="526" operator="greaterThanOrEqual">
      <formula>1</formula>
    </cfRule>
  </conditionalFormatting>
  <conditionalFormatting sqref="P771:P782">
    <cfRule type="cellIs" dxfId="1334" priority="533" operator="lessThan">
      <formula>0.8</formula>
    </cfRule>
    <cfRule type="cellIs" dxfId="1333" priority="534" operator="between">
      <formula>0.8</formula>
      <formula>0.9999</formula>
    </cfRule>
    <cfRule type="cellIs" dxfId="1332" priority="535" operator="greaterThanOrEqual">
      <formula>1</formula>
    </cfRule>
  </conditionalFormatting>
  <conditionalFormatting sqref="P784:P795">
    <cfRule type="cellIs" dxfId="1331" priority="544" operator="greaterThanOrEqual">
      <formula>1</formula>
    </cfRule>
    <cfRule type="cellIs" dxfId="1330" priority="543" operator="between">
      <formula>0.8</formula>
      <formula>0.9999</formula>
    </cfRule>
    <cfRule type="cellIs" dxfId="1329" priority="542" operator="lessThan">
      <formula>0.8</formula>
    </cfRule>
  </conditionalFormatting>
  <conditionalFormatting sqref="P797:P808">
    <cfRule type="cellIs" dxfId="1328" priority="553" operator="greaterThanOrEqual">
      <formula>1</formula>
    </cfRule>
    <cfRule type="cellIs" dxfId="1327" priority="552" operator="between">
      <formula>0.8</formula>
      <formula>0.9999</formula>
    </cfRule>
    <cfRule type="cellIs" dxfId="1326" priority="551" operator="lessThan">
      <formula>0.8</formula>
    </cfRule>
  </conditionalFormatting>
  <conditionalFormatting sqref="P810:P821">
    <cfRule type="cellIs" dxfId="1325" priority="562" operator="greaterThanOrEqual">
      <formula>1</formula>
    </cfRule>
    <cfRule type="cellIs" dxfId="1324" priority="560" operator="lessThan">
      <formula>0.8</formula>
    </cfRule>
    <cfRule type="cellIs" dxfId="1323" priority="561" operator="between">
      <formula>0.8</formula>
      <formula>0.9999</formula>
    </cfRule>
  </conditionalFormatting>
  <conditionalFormatting sqref="P823:P834">
    <cfRule type="cellIs" dxfId="1322" priority="571" operator="greaterThanOrEqual">
      <formula>1</formula>
    </cfRule>
    <cfRule type="cellIs" dxfId="1321" priority="570" operator="between">
      <formula>0.8</formula>
      <formula>0.9999</formula>
    </cfRule>
    <cfRule type="cellIs" dxfId="1320" priority="569" operator="lessThan">
      <formula>0.8</formula>
    </cfRule>
  </conditionalFormatting>
  <conditionalFormatting sqref="P836:P847">
    <cfRule type="cellIs" dxfId="1319" priority="579" operator="between">
      <formula>0.8</formula>
      <formula>0.9999</formula>
    </cfRule>
    <cfRule type="cellIs" dxfId="1318" priority="578" operator="lessThan">
      <formula>0.8</formula>
    </cfRule>
    <cfRule type="cellIs" dxfId="1317" priority="580" operator="greaterThanOrEqual">
      <formula>1</formula>
    </cfRule>
  </conditionalFormatting>
  <conditionalFormatting sqref="P849:P860">
    <cfRule type="cellIs" dxfId="1316" priority="587" operator="lessThan">
      <formula>0.8</formula>
    </cfRule>
    <cfRule type="cellIs" dxfId="1315" priority="588" operator="between">
      <formula>0.8</formula>
      <formula>0.9999</formula>
    </cfRule>
    <cfRule type="cellIs" dxfId="1314" priority="589" operator="greaterThanOrEqual">
      <formula>1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375623"/>
  </sheetPr>
  <dimension ref="B1:M210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8.6640625" defaultRowHeight="15" x14ac:dyDescent="0.2"/>
  <cols>
    <col min="1" max="1" width="3" customWidth="1"/>
    <col min="2" max="2" width="16" customWidth="1"/>
    <col min="3" max="3" width="22" customWidth="1"/>
    <col min="4" max="4" width="13" customWidth="1"/>
    <col min="5" max="5" width="12" customWidth="1"/>
    <col min="6" max="9" width="13" customWidth="1"/>
    <col min="10" max="11" width="12" customWidth="1"/>
    <col min="12" max="12" width="14" customWidth="1"/>
    <col min="13" max="13" width="13" customWidth="1"/>
  </cols>
  <sheetData>
    <row r="1" spans="2:13" ht="33.75" customHeight="1" x14ac:dyDescent="0.2">
      <c r="B1" s="4" t="s">
        <v>99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2:13" ht="15.75" customHeight="1" x14ac:dyDescent="0.2">
      <c r="B2" s="13" t="s">
        <v>58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2:13" ht="25.5" customHeight="1" x14ac:dyDescent="0.2">
      <c r="B3" s="2" t="s">
        <v>100</v>
      </c>
      <c r="C3" s="2"/>
      <c r="D3" s="65">
        <v>46209</v>
      </c>
      <c r="E3" s="65">
        <v>46213</v>
      </c>
      <c r="F3" s="66"/>
      <c r="G3" s="66"/>
      <c r="H3" s="66"/>
      <c r="I3" s="66"/>
      <c r="J3" s="66"/>
      <c r="K3" s="66"/>
      <c r="L3" s="66"/>
      <c r="M3" s="66"/>
    </row>
    <row r="4" spans="2:13" ht="36" customHeight="1" x14ac:dyDescent="0.2">
      <c r="B4" s="47" t="s">
        <v>60</v>
      </c>
      <c r="C4" s="47" t="s">
        <v>24</v>
      </c>
      <c r="D4" s="47" t="s">
        <v>61</v>
      </c>
      <c r="E4" s="47" t="s">
        <v>62</v>
      </c>
      <c r="F4" s="47" t="s">
        <v>63</v>
      </c>
      <c r="G4" s="47" t="s">
        <v>64</v>
      </c>
      <c r="H4" s="47" t="s">
        <v>65</v>
      </c>
      <c r="I4" s="47" t="s">
        <v>66</v>
      </c>
      <c r="J4" s="47" t="s">
        <v>67</v>
      </c>
      <c r="K4" s="47" t="s">
        <v>68</v>
      </c>
      <c r="L4" s="47" t="s">
        <v>69</v>
      </c>
      <c r="M4" s="47" t="s">
        <v>70</v>
      </c>
    </row>
    <row r="5" spans="2:13" ht="18.75" customHeight="1" x14ac:dyDescent="0.2">
      <c r="B5" s="48" t="s">
        <v>71</v>
      </c>
      <c r="C5" s="49" t="str">
        <f>'Q2 Setup'!$C$7</f>
        <v>Rep 1</v>
      </c>
      <c r="D5" s="50" t="str">
        <f>IFERROR(AVERAGEIFS('Q2 Daily Log'!$E$4:$E$861,'Q2 Daily Log'!$B$4:$B$861,"&gt;="&amp;DATE(2026,7,6),'Q2 Daily Log'!$B$4:$B$861,"&lt;="&amp;DATE(2026,7,10),'Q2 Daily Log'!$C$4:$C$861,'Q2 Setup'!$C$7),"")</f>
        <v/>
      </c>
      <c r="E5" s="51" t="str">
        <f>IFERROR(AVERAGEIFS('Q2 Daily Log'!$H$4:$H$861,'Q2 Daily Log'!$B$4:$B$861,"&gt;="&amp;DATE(2026,7,6),'Q2 Daily Log'!$B$4:$B$861,"&lt;="&amp;DATE(2026,7,10),'Q2 Daily Log'!$C$4:$C$861,'Q2 Setup'!$C$7),"")</f>
        <v/>
      </c>
      <c r="F5" s="52" t="str">
        <f>IFERROR(AVERAGEIFS('Q2 Daily Log'!$I$4:$I$861,'Q2 Daily Log'!$B$4:$B$861,"&gt;="&amp;DATE(2026,7,6),'Q2 Daily Log'!$B$4:$B$861,"&lt;="&amp;DATE(2026,7,10),'Q2 Daily Log'!$C$4:$C$861,'Q2 Setup'!$C$7),"")</f>
        <v/>
      </c>
      <c r="G5" s="51" t="str">
        <f>IFERROR(AVERAGEIFS('Q2 Daily Log'!$K$4:$K$861,'Q2 Daily Log'!$B$4:$B$861,"&gt;="&amp;DATE(2026,7,6),'Q2 Daily Log'!$B$4:$B$861,"&lt;="&amp;DATE(2026,7,10),'Q2 Daily Log'!$C$4:$C$861,'Q2 Setup'!$C$7),"")</f>
        <v/>
      </c>
      <c r="H5" s="50">
        <f>IFERROR(SUMIFS('Q2 Daily Log'!$E$4:$E$861,'Q2 Daily Log'!$B$4:$B$861,"&gt;="&amp;DATE(2026,7,6),'Q2 Daily Log'!$B$4:$B$861,"&lt;="&amp;DATE(2026,7,10),'Q2 Daily Log'!$C$4:$C$861,'Q2 Setup'!$C$7),"")</f>
        <v>0</v>
      </c>
      <c r="I5" s="52">
        <f>IFERROR(SUMIFS('Q2 Daily Log'!$I$4:$I$861,'Q2 Daily Log'!$B$4:$B$861,"&gt;="&amp;DATE(2026,7,6),'Q2 Daily Log'!$B$4:$B$861,"&lt;="&amp;DATE(2026,7,10),'Q2 Daily Log'!$C$4:$C$861,'Q2 Setup'!$C$7),"")</f>
        <v>0</v>
      </c>
      <c r="J5" s="50">
        <f>IFERROR(SUMIFS('Q2 Daily Log'!$L$4:$L$861,'Q2 Daily Log'!$B$4:$B$861,"&gt;="&amp;DATE(2026,7,6),'Q2 Daily Log'!$B$4:$B$861,"&lt;="&amp;DATE(2026,7,10),'Q2 Daily Log'!$C$4:$C$861,'Q2 Setup'!$C$7),"")</f>
        <v>0</v>
      </c>
      <c r="K5" s="50">
        <f>IFERROR(SUMIFS('Q2 Daily Log'!$M$4:$M$861,'Q2 Daily Log'!$B$4:$B$861,"&gt;="&amp;DATE(2026,7,6),'Q2 Daily Log'!$B$4:$B$861,"&lt;="&amp;DATE(2026,7,10),'Q2 Daily Log'!$C$4:$C$861,'Q2 Setup'!$C$7),"")</f>
        <v>0</v>
      </c>
      <c r="L5" s="29">
        <f>IFERROR(SUMIFS('Q2 Daily Log'!$N$4:$N$861,'Q2 Daily Log'!$B$4:$B$861,"&gt;="&amp;DATE(2026,7,6),'Q2 Daily Log'!$B$4:$B$861,"&lt;="&amp;DATE(2026,7,10),'Q2 Daily Log'!$C$4:$C$861,'Q2 Setup'!$C$7),"")</f>
        <v>0</v>
      </c>
      <c r="M5" s="51" t="str">
        <f>IFERROR(SUMIFS('Q2 Daily Log'!$N$4:$N$861,'Q2 Daily Log'!$B$4:$B$861,"&gt;="&amp;DATE(2026,7,6),'Q2 Daily Log'!$B$4:$B$861,"&lt;="&amp;DATE(2026,7,10),'Q2 Daily Log'!$C$4:$C$861,'Q2 Setup'!$C$7)/SUMIFS('Q2 Daily Log'!$O$4:$O$861,'Q2 Daily Log'!$B$4:$B$861,"&gt;="&amp;DATE(2026,7,6),'Q2 Daily Log'!$B$4:$B$861,"&lt;="&amp;DATE(2026,7,10),'Q2 Daily Log'!$C$4:$C$861,'Q2 Setup'!$C$7),"" )</f>
        <v/>
      </c>
    </row>
    <row r="6" spans="2:13" ht="18.75" customHeight="1" x14ac:dyDescent="0.2">
      <c r="B6" s="53" t="s">
        <v>71</v>
      </c>
      <c r="C6" s="54" t="str">
        <f>'Q2 Setup'!$C$8</f>
        <v>Rep 2</v>
      </c>
      <c r="D6" s="55" t="str">
        <f>IFERROR(AVERAGEIFS('Q2 Daily Log'!$E$4:$E$861,'Q2 Daily Log'!$B$4:$B$861,"&gt;="&amp;DATE(2026,7,6),'Q2 Daily Log'!$B$4:$B$861,"&lt;="&amp;DATE(2026,7,10),'Q2 Daily Log'!$C$4:$C$861,'Q2 Setup'!$C$8),"")</f>
        <v/>
      </c>
      <c r="E6" s="56" t="str">
        <f>IFERROR(AVERAGEIFS('Q2 Daily Log'!$H$4:$H$861,'Q2 Daily Log'!$B$4:$B$861,"&gt;="&amp;DATE(2026,7,6),'Q2 Daily Log'!$B$4:$B$861,"&lt;="&amp;DATE(2026,7,10),'Q2 Daily Log'!$C$4:$C$861,'Q2 Setup'!$C$8),"")</f>
        <v/>
      </c>
      <c r="F6" s="57" t="str">
        <f>IFERROR(AVERAGEIFS('Q2 Daily Log'!$I$4:$I$861,'Q2 Daily Log'!$B$4:$B$861,"&gt;="&amp;DATE(2026,7,6),'Q2 Daily Log'!$B$4:$B$861,"&lt;="&amp;DATE(2026,7,10),'Q2 Daily Log'!$C$4:$C$861,'Q2 Setup'!$C$8),"")</f>
        <v/>
      </c>
      <c r="G6" s="56" t="str">
        <f>IFERROR(AVERAGEIFS('Q2 Daily Log'!$K$4:$K$861,'Q2 Daily Log'!$B$4:$B$861,"&gt;="&amp;DATE(2026,7,6),'Q2 Daily Log'!$B$4:$B$861,"&lt;="&amp;DATE(2026,7,10),'Q2 Daily Log'!$C$4:$C$861,'Q2 Setup'!$C$8),"")</f>
        <v/>
      </c>
      <c r="H6" s="55">
        <f>IFERROR(SUMIFS('Q2 Daily Log'!$E$4:$E$861,'Q2 Daily Log'!$B$4:$B$861,"&gt;="&amp;DATE(2026,7,6),'Q2 Daily Log'!$B$4:$B$861,"&lt;="&amp;DATE(2026,7,10),'Q2 Daily Log'!$C$4:$C$861,'Q2 Setup'!$C$8),"")</f>
        <v>0</v>
      </c>
      <c r="I6" s="57">
        <f>IFERROR(SUMIFS('Q2 Daily Log'!$I$4:$I$861,'Q2 Daily Log'!$B$4:$B$861,"&gt;="&amp;DATE(2026,7,6),'Q2 Daily Log'!$B$4:$B$861,"&lt;="&amp;DATE(2026,7,10),'Q2 Daily Log'!$C$4:$C$861,'Q2 Setup'!$C$8),"")</f>
        <v>0</v>
      </c>
      <c r="J6" s="55">
        <f>IFERROR(SUMIFS('Q2 Daily Log'!$L$4:$L$861,'Q2 Daily Log'!$B$4:$B$861,"&gt;="&amp;DATE(2026,7,6),'Q2 Daily Log'!$B$4:$B$861,"&lt;="&amp;DATE(2026,7,10),'Q2 Daily Log'!$C$4:$C$861,'Q2 Setup'!$C$8),"")</f>
        <v>0</v>
      </c>
      <c r="K6" s="55">
        <f>IFERROR(SUMIFS('Q2 Daily Log'!$M$4:$M$861,'Q2 Daily Log'!$B$4:$B$861,"&gt;="&amp;DATE(2026,7,6),'Q2 Daily Log'!$B$4:$B$861,"&lt;="&amp;DATE(2026,7,10),'Q2 Daily Log'!$C$4:$C$861,'Q2 Setup'!$C$8),"")</f>
        <v>0</v>
      </c>
      <c r="L6" s="29">
        <f>IFERROR(SUMIFS('Q2 Daily Log'!$N$4:$N$861,'Q2 Daily Log'!$B$4:$B$861,"&gt;="&amp;DATE(2026,7,6),'Q2 Daily Log'!$B$4:$B$861,"&lt;="&amp;DATE(2026,7,10),'Q2 Daily Log'!$C$4:$C$861,'Q2 Setup'!$C$8),"")</f>
        <v>0</v>
      </c>
      <c r="M6" s="56" t="str">
        <f>IFERROR(SUMIFS('Q2 Daily Log'!$N$4:$N$861,'Q2 Daily Log'!$B$4:$B$861,"&gt;="&amp;DATE(2026,7,6),'Q2 Daily Log'!$B$4:$B$861,"&lt;="&amp;DATE(2026,7,10),'Q2 Daily Log'!$C$4:$C$861,'Q2 Setup'!$C$8)/SUMIFS('Q2 Daily Log'!$O$4:$O$861,'Q2 Daily Log'!$B$4:$B$861,"&gt;="&amp;DATE(2026,7,6),'Q2 Daily Log'!$B$4:$B$861,"&lt;="&amp;DATE(2026,7,10),'Q2 Daily Log'!$C$4:$C$861,'Q2 Setup'!$C$8),"" )</f>
        <v/>
      </c>
    </row>
    <row r="7" spans="2:13" ht="18.75" customHeight="1" x14ac:dyDescent="0.2">
      <c r="B7" s="48" t="s">
        <v>71</v>
      </c>
      <c r="C7" s="49" t="str">
        <f>'Q2 Setup'!$C$9</f>
        <v>Rep 3</v>
      </c>
      <c r="D7" s="50" t="str">
        <f>IFERROR(AVERAGEIFS('Q2 Daily Log'!$E$4:$E$861,'Q2 Daily Log'!$B$4:$B$861,"&gt;="&amp;DATE(2026,7,6),'Q2 Daily Log'!$B$4:$B$861,"&lt;="&amp;DATE(2026,7,10),'Q2 Daily Log'!$C$4:$C$861,'Q2 Setup'!$C$9),"")</f>
        <v/>
      </c>
      <c r="E7" s="51" t="str">
        <f>IFERROR(AVERAGEIFS('Q2 Daily Log'!$H$4:$H$861,'Q2 Daily Log'!$B$4:$B$861,"&gt;="&amp;DATE(2026,7,6),'Q2 Daily Log'!$B$4:$B$861,"&lt;="&amp;DATE(2026,7,10),'Q2 Daily Log'!$C$4:$C$861,'Q2 Setup'!$C$9),"")</f>
        <v/>
      </c>
      <c r="F7" s="52" t="str">
        <f>IFERROR(AVERAGEIFS('Q2 Daily Log'!$I$4:$I$861,'Q2 Daily Log'!$B$4:$B$861,"&gt;="&amp;DATE(2026,7,6),'Q2 Daily Log'!$B$4:$B$861,"&lt;="&amp;DATE(2026,7,10),'Q2 Daily Log'!$C$4:$C$861,'Q2 Setup'!$C$9),"")</f>
        <v/>
      </c>
      <c r="G7" s="51" t="str">
        <f>IFERROR(AVERAGEIFS('Q2 Daily Log'!$K$4:$K$861,'Q2 Daily Log'!$B$4:$B$861,"&gt;="&amp;DATE(2026,7,6),'Q2 Daily Log'!$B$4:$B$861,"&lt;="&amp;DATE(2026,7,10),'Q2 Daily Log'!$C$4:$C$861,'Q2 Setup'!$C$9),"")</f>
        <v/>
      </c>
      <c r="H7" s="50">
        <f>IFERROR(SUMIFS('Q2 Daily Log'!$E$4:$E$861,'Q2 Daily Log'!$B$4:$B$861,"&gt;="&amp;DATE(2026,7,6),'Q2 Daily Log'!$B$4:$B$861,"&lt;="&amp;DATE(2026,7,10),'Q2 Daily Log'!$C$4:$C$861,'Q2 Setup'!$C$9),"")</f>
        <v>0</v>
      </c>
      <c r="I7" s="52">
        <f>IFERROR(SUMIFS('Q2 Daily Log'!$I$4:$I$861,'Q2 Daily Log'!$B$4:$B$861,"&gt;="&amp;DATE(2026,7,6),'Q2 Daily Log'!$B$4:$B$861,"&lt;="&amp;DATE(2026,7,10),'Q2 Daily Log'!$C$4:$C$861,'Q2 Setup'!$C$9),"")</f>
        <v>0</v>
      </c>
      <c r="J7" s="50">
        <f>IFERROR(SUMIFS('Q2 Daily Log'!$L$4:$L$861,'Q2 Daily Log'!$B$4:$B$861,"&gt;="&amp;DATE(2026,7,6),'Q2 Daily Log'!$B$4:$B$861,"&lt;="&amp;DATE(2026,7,10),'Q2 Daily Log'!$C$4:$C$861,'Q2 Setup'!$C$9),"")</f>
        <v>0</v>
      </c>
      <c r="K7" s="50">
        <f>IFERROR(SUMIFS('Q2 Daily Log'!$M$4:$M$861,'Q2 Daily Log'!$B$4:$B$861,"&gt;="&amp;DATE(2026,7,6),'Q2 Daily Log'!$B$4:$B$861,"&lt;="&amp;DATE(2026,7,10),'Q2 Daily Log'!$C$4:$C$861,'Q2 Setup'!$C$9),"")</f>
        <v>0</v>
      </c>
      <c r="L7" s="29">
        <f>IFERROR(SUMIFS('Q2 Daily Log'!$N$4:$N$861,'Q2 Daily Log'!$B$4:$B$861,"&gt;="&amp;DATE(2026,7,6),'Q2 Daily Log'!$B$4:$B$861,"&lt;="&amp;DATE(2026,7,10),'Q2 Daily Log'!$C$4:$C$861,'Q2 Setup'!$C$9),"")</f>
        <v>0</v>
      </c>
      <c r="M7" s="51" t="str">
        <f>IFERROR(SUMIFS('Q2 Daily Log'!$N$4:$N$861,'Q2 Daily Log'!$B$4:$B$861,"&gt;="&amp;DATE(2026,7,6),'Q2 Daily Log'!$B$4:$B$861,"&lt;="&amp;DATE(2026,7,10),'Q2 Daily Log'!$C$4:$C$861,'Q2 Setup'!$C$9)/SUMIFS('Q2 Daily Log'!$O$4:$O$861,'Q2 Daily Log'!$B$4:$B$861,"&gt;="&amp;DATE(2026,7,6),'Q2 Daily Log'!$B$4:$B$861,"&lt;="&amp;DATE(2026,7,10),'Q2 Daily Log'!$C$4:$C$861,'Q2 Setup'!$C$9),"" )</f>
        <v/>
      </c>
    </row>
    <row r="8" spans="2:13" ht="18.75" customHeight="1" x14ac:dyDescent="0.2">
      <c r="B8" s="53" t="s">
        <v>71</v>
      </c>
      <c r="C8" s="54" t="str">
        <f>'Q2 Setup'!$C$10</f>
        <v>Rep 4</v>
      </c>
      <c r="D8" s="55" t="str">
        <f>IFERROR(AVERAGEIFS('Q2 Daily Log'!$E$4:$E$861,'Q2 Daily Log'!$B$4:$B$861,"&gt;="&amp;DATE(2026,7,6),'Q2 Daily Log'!$B$4:$B$861,"&lt;="&amp;DATE(2026,7,10),'Q2 Daily Log'!$C$4:$C$861,'Q2 Setup'!$C$10),"")</f>
        <v/>
      </c>
      <c r="E8" s="56" t="str">
        <f>IFERROR(AVERAGEIFS('Q2 Daily Log'!$H$4:$H$861,'Q2 Daily Log'!$B$4:$B$861,"&gt;="&amp;DATE(2026,7,6),'Q2 Daily Log'!$B$4:$B$861,"&lt;="&amp;DATE(2026,7,10),'Q2 Daily Log'!$C$4:$C$861,'Q2 Setup'!$C$10),"")</f>
        <v/>
      </c>
      <c r="F8" s="57" t="str">
        <f>IFERROR(AVERAGEIFS('Q2 Daily Log'!$I$4:$I$861,'Q2 Daily Log'!$B$4:$B$861,"&gt;="&amp;DATE(2026,7,6),'Q2 Daily Log'!$B$4:$B$861,"&lt;="&amp;DATE(2026,7,10),'Q2 Daily Log'!$C$4:$C$861,'Q2 Setup'!$C$10),"")</f>
        <v/>
      </c>
      <c r="G8" s="56" t="str">
        <f>IFERROR(AVERAGEIFS('Q2 Daily Log'!$K$4:$K$861,'Q2 Daily Log'!$B$4:$B$861,"&gt;="&amp;DATE(2026,7,6),'Q2 Daily Log'!$B$4:$B$861,"&lt;="&amp;DATE(2026,7,10),'Q2 Daily Log'!$C$4:$C$861,'Q2 Setup'!$C$10),"")</f>
        <v/>
      </c>
      <c r="H8" s="55">
        <f>IFERROR(SUMIFS('Q2 Daily Log'!$E$4:$E$861,'Q2 Daily Log'!$B$4:$B$861,"&gt;="&amp;DATE(2026,7,6),'Q2 Daily Log'!$B$4:$B$861,"&lt;="&amp;DATE(2026,7,10),'Q2 Daily Log'!$C$4:$C$861,'Q2 Setup'!$C$10),"")</f>
        <v>0</v>
      </c>
      <c r="I8" s="57">
        <f>IFERROR(SUMIFS('Q2 Daily Log'!$I$4:$I$861,'Q2 Daily Log'!$B$4:$B$861,"&gt;="&amp;DATE(2026,7,6),'Q2 Daily Log'!$B$4:$B$861,"&lt;="&amp;DATE(2026,7,10),'Q2 Daily Log'!$C$4:$C$861,'Q2 Setup'!$C$10),"")</f>
        <v>0</v>
      </c>
      <c r="J8" s="55">
        <f>IFERROR(SUMIFS('Q2 Daily Log'!$L$4:$L$861,'Q2 Daily Log'!$B$4:$B$861,"&gt;="&amp;DATE(2026,7,6),'Q2 Daily Log'!$B$4:$B$861,"&lt;="&amp;DATE(2026,7,10),'Q2 Daily Log'!$C$4:$C$861,'Q2 Setup'!$C$10),"")</f>
        <v>0</v>
      </c>
      <c r="K8" s="55">
        <f>IFERROR(SUMIFS('Q2 Daily Log'!$M$4:$M$861,'Q2 Daily Log'!$B$4:$B$861,"&gt;="&amp;DATE(2026,7,6),'Q2 Daily Log'!$B$4:$B$861,"&lt;="&amp;DATE(2026,7,10),'Q2 Daily Log'!$C$4:$C$861,'Q2 Setup'!$C$10),"")</f>
        <v>0</v>
      </c>
      <c r="L8" s="29">
        <f>IFERROR(SUMIFS('Q2 Daily Log'!$N$4:$N$861,'Q2 Daily Log'!$B$4:$B$861,"&gt;="&amp;DATE(2026,7,6),'Q2 Daily Log'!$B$4:$B$861,"&lt;="&amp;DATE(2026,7,10),'Q2 Daily Log'!$C$4:$C$861,'Q2 Setup'!$C$10),"")</f>
        <v>0</v>
      </c>
      <c r="M8" s="56" t="str">
        <f>IFERROR(SUMIFS('Q2 Daily Log'!$N$4:$N$861,'Q2 Daily Log'!$B$4:$B$861,"&gt;="&amp;DATE(2026,7,6),'Q2 Daily Log'!$B$4:$B$861,"&lt;="&amp;DATE(2026,7,10),'Q2 Daily Log'!$C$4:$C$861,'Q2 Setup'!$C$10)/SUMIFS('Q2 Daily Log'!$O$4:$O$861,'Q2 Daily Log'!$B$4:$B$861,"&gt;="&amp;DATE(2026,7,6),'Q2 Daily Log'!$B$4:$B$861,"&lt;="&amp;DATE(2026,7,10),'Q2 Daily Log'!$C$4:$C$861,'Q2 Setup'!$C$10),"" )</f>
        <v/>
      </c>
    </row>
    <row r="9" spans="2:13" ht="18.75" customHeight="1" x14ac:dyDescent="0.2">
      <c r="B9" s="48" t="s">
        <v>71</v>
      </c>
      <c r="C9" s="49" t="str">
        <f>'Q2 Setup'!$C$11</f>
        <v>Rep 5</v>
      </c>
      <c r="D9" s="50" t="str">
        <f>IFERROR(AVERAGEIFS('Q2 Daily Log'!$E$4:$E$861,'Q2 Daily Log'!$B$4:$B$861,"&gt;="&amp;DATE(2026,7,6),'Q2 Daily Log'!$B$4:$B$861,"&lt;="&amp;DATE(2026,7,10),'Q2 Daily Log'!$C$4:$C$861,'Q2 Setup'!$C$11),"")</f>
        <v/>
      </c>
      <c r="E9" s="51" t="str">
        <f>IFERROR(AVERAGEIFS('Q2 Daily Log'!$H$4:$H$861,'Q2 Daily Log'!$B$4:$B$861,"&gt;="&amp;DATE(2026,7,6),'Q2 Daily Log'!$B$4:$B$861,"&lt;="&amp;DATE(2026,7,10),'Q2 Daily Log'!$C$4:$C$861,'Q2 Setup'!$C$11),"")</f>
        <v/>
      </c>
      <c r="F9" s="52" t="str">
        <f>IFERROR(AVERAGEIFS('Q2 Daily Log'!$I$4:$I$861,'Q2 Daily Log'!$B$4:$B$861,"&gt;="&amp;DATE(2026,7,6),'Q2 Daily Log'!$B$4:$B$861,"&lt;="&amp;DATE(2026,7,10),'Q2 Daily Log'!$C$4:$C$861,'Q2 Setup'!$C$11),"")</f>
        <v/>
      </c>
      <c r="G9" s="51" t="str">
        <f>IFERROR(AVERAGEIFS('Q2 Daily Log'!$K$4:$K$861,'Q2 Daily Log'!$B$4:$B$861,"&gt;="&amp;DATE(2026,7,6),'Q2 Daily Log'!$B$4:$B$861,"&lt;="&amp;DATE(2026,7,10),'Q2 Daily Log'!$C$4:$C$861,'Q2 Setup'!$C$11),"")</f>
        <v/>
      </c>
      <c r="H9" s="50">
        <f>IFERROR(SUMIFS('Q2 Daily Log'!$E$4:$E$861,'Q2 Daily Log'!$B$4:$B$861,"&gt;="&amp;DATE(2026,7,6),'Q2 Daily Log'!$B$4:$B$861,"&lt;="&amp;DATE(2026,7,10),'Q2 Daily Log'!$C$4:$C$861,'Q2 Setup'!$C$11),"")</f>
        <v>0</v>
      </c>
      <c r="I9" s="52">
        <f>IFERROR(SUMIFS('Q2 Daily Log'!$I$4:$I$861,'Q2 Daily Log'!$B$4:$B$861,"&gt;="&amp;DATE(2026,7,6),'Q2 Daily Log'!$B$4:$B$861,"&lt;="&amp;DATE(2026,7,10),'Q2 Daily Log'!$C$4:$C$861,'Q2 Setup'!$C$11),"")</f>
        <v>0</v>
      </c>
      <c r="J9" s="50">
        <f>IFERROR(SUMIFS('Q2 Daily Log'!$L$4:$L$861,'Q2 Daily Log'!$B$4:$B$861,"&gt;="&amp;DATE(2026,7,6),'Q2 Daily Log'!$B$4:$B$861,"&lt;="&amp;DATE(2026,7,10),'Q2 Daily Log'!$C$4:$C$861,'Q2 Setup'!$C$11),"")</f>
        <v>0</v>
      </c>
      <c r="K9" s="50">
        <f>IFERROR(SUMIFS('Q2 Daily Log'!$M$4:$M$861,'Q2 Daily Log'!$B$4:$B$861,"&gt;="&amp;DATE(2026,7,6),'Q2 Daily Log'!$B$4:$B$861,"&lt;="&amp;DATE(2026,7,10),'Q2 Daily Log'!$C$4:$C$861,'Q2 Setup'!$C$11),"")</f>
        <v>0</v>
      </c>
      <c r="L9" s="29">
        <f>IFERROR(SUMIFS('Q2 Daily Log'!$N$4:$N$861,'Q2 Daily Log'!$B$4:$B$861,"&gt;="&amp;DATE(2026,7,6),'Q2 Daily Log'!$B$4:$B$861,"&lt;="&amp;DATE(2026,7,10),'Q2 Daily Log'!$C$4:$C$861,'Q2 Setup'!$C$11),"")</f>
        <v>0</v>
      </c>
      <c r="M9" s="51" t="str">
        <f>IFERROR(SUMIFS('Q2 Daily Log'!$N$4:$N$861,'Q2 Daily Log'!$B$4:$B$861,"&gt;="&amp;DATE(2026,7,6),'Q2 Daily Log'!$B$4:$B$861,"&lt;="&amp;DATE(2026,7,10),'Q2 Daily Log'!$C$4:$C$861,'Q2 Setup'!$C$11)/SUMIFS('Q2 Daily Log'!$O$4:$O$861,'Q2 Daily Log'!$B$4:$B$861,"&gt;="&amp;DATE(2026,7,6),'Q2 Daily Log'!$B$4:$B$861,"&lt;="&amp;DATE(2026,7,10),'Q2 Daily Log'!$C$4:$C$861,'Q2 Setup'!$C$11),"" )</f>
        <v/>
      </c>
    </row>
    <row r="10" spans="2:13" ht="18.75" customHeight="1" x14ac:dyDescent="0.2">
      <c r="B10" s="53" t="s">
        <v>71</v>
      </c>
      <c r="C10" s="54" t="str">
        <f>'Q2 Setup'!$C$12</f>
        <v>Rep 6</v>
      </c>
      <c r="D10" s="55" t="str">
        <f>IFERROR(AVERAGEIFS('Q2 Daily Log'!$E$4:$E$861,'Q2 Daily Log'!$B$4:$B$861,"&gt;="&amp;DATE(2026,7,6),'Q2 Daily Log'!$B$4:$B$861,"&lt;="&amp;DATE(2026,7,10),'Q2 Daily Log'!$C$4:$C$861,'Q2 Setup'!$C$12),"")</f>
        <v/>
      </c>
      <c r="E10" s="56" t="str">
        <f>IFERROR(AVERAGEIFS('Q2 Daily Log'!$H$4:$H$861,'Q2 Daily Log'!$B$4:$B$861,"&gt;="&amp;DATE(2026,7,6),'Q2 Daily Log'!$B$4:$B$861,"&lt;="&amp;DATE(2026,7,10),'Q2 Daily Log'!$C$4:$C$861,'Q2 Setup'!$C$12),"")</f>
        <v/>
      </c>
      <c r="F10" s="57" t="str">
        <f>IFERROR(AVERAGEIFS('Q2 Daily Log'!$I$4:$I$861,'Q2 Daily Log'!$B$4:$B$861,"&gt;="&amp;DATE(2026,7,6),'Q2 Daily Log'!$B$4:$B$861,"&lt;="&amp;DATE(2026,7,10),'Q2 Daily Log'!$C$4:$C$861,'Q2 Setup'!$C$12),"")</f>
        <v/>
      </c>
      <c r="G10" s="56" t="str">
        <f>IFERROR(AVERAGEIFS('Q2 Daily Log'!$K$4:$K$861,'Q2 Daily Log'!$B$4:$B$861,"&gt;="&amp;DATE(2026,7,6),'Q2 Daily Log'!$B$4:$B$861,"&lt;="&amp;DATE(2026,7,10),'Q2 Daily Log'!$C$4:$C$861,'Q2 Setup'!$C$12),"")</f>
        <v/>
      </c>
      <c r="H10" s="55">
        <f>IFERROR(SUMIFS('Q2 Daily Log'!$E$4:$E$861,'Q2 Daily Log'!$B$4:$B$861,"&gt;="&amp;DATE(2026,7,6),'Q2 Daily Log'!$B$4:$B$861,"&lt;="&amp;DATE(2026,7,10),'Q2 Daily Log'!$C$4:$C$861,'Q2 Setup'!$C$12),"")</f>
        <v>0</v>
      </c>
      <c r="I10" s="57">
        <f>IFERROR(SUMIFS('Q2 Daily Log'!$I$4:$I$861,'Q2 Daily Log'!$B$4:$B$861,"&gt;="&amp;DATE(2026,7,6),'Q2 Daily Log'!$B$4:$B$861,"&lt;="&amp;DATE(2026,7,10),'Q2 Daily Log'!$C$4:$C$861,'Q2 Setup'!$C$12),"")</f>
        <v>0</v>
      </c>
      <c r="J10" s="55">
        <f>IFERROR(SUMIFS('Q2 Daily Log'!$L$4:$L$861,'Q2 Daily Log'!$B$4:$B$861,"&gt;="&amp;DATE(2026,7,6),'Q2 Daily Log'!$B$4:$B$861,"&lt;="&amp;DATE(2026,7,10),'Q2 Daily Log'!$C$4:$C$861,'Q2 Setup'!$C$12),"")</f>
        <v>0</v>
      </c>
      <c r="K10" s="55">
        <f>IFERROR(SUMIFS('Q2 Daily Log'!$M$4:$M$861,'Q2 Daily Log'!$B$4:$B$861,"&gt;="&amp;DATE(2026,7,6),'Q2 Daily Log'!$B$4:$B$861,"&lt;="&amp;DATE(2026,7,10),'Q2 Daily Log'!$C$4:$C$861,'Q2 Setup'!$C$12),"")</f>
        <v>0</v>
      </c>
      <c r="L10" s="29">
        <f>IFERROR(SUMIFS('Q2 Daily Log'!$N$4:$N$861,'Q2 Daily Log'!$B$4:$B$861,"&gt;="&amp;DATE(2026,7,6),'Q2 Daily Log'!$B$4:$B$861,"&lt;="&amp;DATE(2026,7,10),'Q2 Daily Log'!$C$4:$C$861,'Q2 Setup'!$C$12),"")</f>
        <v>0</v>
      </c>
      <c r="M10" s="56" t="str">
        <f>IFERROR(SUMIFS('Q2 Daily Log'!$N$4:$N$861,'Q2 Daily Log'!$B$4:$B$861,"&gt;="&amp;DATE(2026,7,6),'Q2 Daily Log'!$B$4:$B$861,"&lt;="&amp;DATE(2026,7,10),'Q2 Daily Log'!$C$4:$C$861,'Q2 Setup'!$C$12)/SUMIFS('Q2 Daily Log'!$O$4:$O$861,'Q2 Daily Log'!$B$4:$B$861,"&gt;="&amp;DATE(2026,7,6),'Q2 Daily Log'!$B$4:$B$861,"&lt;="&amp;DATE(2026,7,10),'Q2 Daily Log'!$C$4:$C$861,'Q2 Setup'!$C$12),"" )</f>
        <v/>
      </c>
    </row>
    <row r="11" spans="2:13" ht="18.75" customHeight="1" x14ac:dyDescent="0.2">
      <c r="B11" s="48" t="s">
        <v>71</v>
      </c>
      <c r="C11" s="49" t="str">
        <f>'Q2 Setup'!$C$13</f>
        <v>Rep 7</v>
      </c>
      <c r="D11" s="50" t="str">
        <f>IFERROR(AVERAGEIFS('Q2 Daily Log'!$E$4:$E$861,'Q2 Daily Log'!$B$4:$B$861,"&gt;="&amp;DATE(2026,7,6),'Q2 Daily Log'!$B$4:$B$861,"&lt;="&amp;DATE(2026,7,10),'Q2 Daily Log'!$C$4:$C$861,'Q2 Setup'!$C$13),"")</f>
        <v/>
      </c>
      <c r="E11" s="51" t="str">
        <f>IFERROR(AVERAGEIFS('Q2 Daily Log'!$H$4:$H$861,'Q2 Daily Log'!$B$4:$B$861,"&gt;="&amp;DATE(2026,7,6),'Q2 Daily Log'!$B$4:$B$861,"&lt;="&amp;DATE(2026,7,10),'Q2 Daily Log'!$C$4:$C$861,'Q2 Setup'!$C$13),"")</f>
        <v/>
      </c>
      <c r="F11" s="52" t="str">
        <f>IFERROR(AVERAGEIFS('Q2 Daily Log'!$I$4:$I$861,'Q2 Daily Log'!$B$4:$B$861,"&gt;="&amp;DATE(2026,7,6),'Q2 Daily Log'!$B$4:$B$861,"&lt;="&amp;DATE(2026,7,10),'Q2 Daily Log'!$C$4:$C$861,'Q2 Setup'!$C$13),"")</f>
        <v/>
      </c>
      <c r="G11" s="51" t="str">
        <f>IFERROR(AVERAGEIFS('Q2 Daily Log'!$K$4:$K$861,'Q2 Daily Log'!$B$4:$B$861,"&gt;="&amp;DATE(2026,7,6),'Q2 Daily Log'!$B$4:$B$861,"&lt;="&amp;DATE(2026,7,10),'Q2 Daily Log'!$C$4:$C$861,'Q2 Setup'!$C$13),"")</f>
        <v/>
      </c>
      <c r="H11" s="50">
        <f>IFERROR(SUMIFS('Q2 Daily Log'!$E$4:$E$861,'Q2 Daily Log'!$B$4:$B$861,"&gt;="&amp;DATE(2026,7,6),'Q2 Daily Log'!$B$4:$B$861,"&lt;="&amp;DATE(2026,7,10),'Q2 Daily Log'!$C$4:$C$861,'Q2 Setup'!$C$13),"")</f>
        <v>0</v>
      </c>
      <c r="I11" s="52">
        <f>IFERROR(SUMIFS('Q2 Daily Log'!$I$4:$I$861,'Q2 Daily Log'!$B$4:$B$861,"&gt;="&amp;DATE(2026,7,6),'Q2 Daily Log'!$B$4:$B$861,"&lt;="&amp;DATE(2026,7,10),'Q2 Daily Log'!$C$4:$C$861,'Q2 Setup'!$C$13),"")</f>
        <v>0</v>
      </c>
      <c r="J11" s="50">
        <f>IFERROR(SUMIFS('Q2 Daily Log'!$L$4:$L$861,'Q2 Daily Log'!$B$4:$B$861,"&gt;="&amp;DATE(2026,7,6),'Q2 Daily Log'!$B$4:$B$861,"&lt;="&amp;DATE(2026,7,10),'Q2 Daily Log'!$C$4:$C$861,'Q2 Setup'!$C$13),"")</f>
        <v>0</v>
      </c>
      <c r="K11" s="50">
        <f>IFERROR(SUMIFS('Q2 Daily Log'!$M$4:$M$861,'Q2 Daily Log'!$B$4:$B$861,"&gt;="&amp;DATE(2026,7,6),'Q2 Daily Log'!$B$4:$B$861,"&lt;="&amp;DATE(2026,7,10),'Q2 Daily Log'!$C$4:$C$861,'Q2 Setup'!$C$13),"")</f>
        <v>0</v>
      </c>
      <c r="L11" s="29">
        <f>IFERROR(SUMIFS('Q2 Daily Log'!$N$4:$N$861,'Q2 Daily Log'!$B$4:$B$861,"&gt;="&amp;DATE(2026,7,6),'Q2 Daily Log'!$B$4:$B$861,"&lt;="&amp;DATE(2026,7,10),'Q2 Daily Log'!$C$4:$C$861,'Q2 Setup'!$C$13),"")</f>
        <v>0</v>
      </c>
      <c r="M11" s="51" t="str">
        <f>IFERROR(SUMIFS('Q2 Daily Log'!$N$4:$N$861,'Q2 Daily Log'!$B$4:$B$861,"&gt;="&amp;DATE(2026,7,6),'Q2 Daily Log'!$B$4:$B$861,"&lt;="&amp;DATE(2026,7,10),'Q2 Daily Log'!$C$4:$C$861,'Q2 Setup'!$C$13)/SUMIFS('Q2 Daily Log'!$O$4:$O$861,'Q2 Daily Log'!$B$4:$B$861,"&gt;="&amp;DATE(2026,7,6),'Q2 Daily Log'!$B$4:$B$861,"&lt;="&amp;DATE(2026,7,10),'Q2 Daily Log'!$C$4:$C$861,'Q2 Setup'!$C$13),"" )</f>
        <v/>
      </c>
    </row>
    <row r="12" spans="2:13" ht="18.75" customHeight="1" x14ac:dyDescent="0.2">
      <c r="B12" s="53" t="s">
        <v>71</v>
      </c>
      <c r="C12" s="54" t="str">
        <f>'Q2 Setup'!$C$14</f>
        <v>Rep 8</v>
      </c>
      <c r="D12" s="55" t="str">
        <f>IFERROR(AVERAGEIFS('Q2 Daily Log'!$E$4:$E$861,'Q2 Daily Log'!$B$4:$B$861,"&gt;="&amp;DATE(2026,7,6),'Q2 Daily Log'!$B$4:$B$861,"&lt;="&amp;DATE(2026,7,10),'Q2 Daily Log'!$C$4:$C$861,'Q2 Setup'!$C$14),"")</f>
        <v/>
      </c>
      <c r="E12" s="56" t="str">
        <f>IFERROR(AVERAGEIFS('Q2 Daily Log'!$H$4:$H$861,'Q2 Daily Log'!$B$4:$B$861,"&gt;="&amp;DATE(2026,7,6),'Q2 Daily Log'!$B$4:$B$861,"&lt;="&amp;DATE(2026,7,10),'Q2 Daily Log'!$C$4:$C$861,'Q2 Setup'!$C$14),"")</f>
        <v/>
      </c>
      <c r="F12" s="57" t="str">
        <f>IFERROR(AVERAGEIFS('Q2 Daily Log'!$I$4:$I$861,'Q2 Daily Log'!$B$4:$B$861,"&gt;="&amp;DATE(2026,7,6),'Q2 Daily Log'!$B$4:$B$861,"&lt;="&amp;DATE(2026,7,10),'Q2 Daily Log'!$C$4:$C$861,'Q2 Setup'!$C$14),"")</f>
        <v/>
      </c>
      <c r="G12" s="56" t="str">
        <f>IFERROR(AVERAGEIFS('Q2 Daily Log'!$K$4:$K$861,'Q2 Daily Log'!$B$4:$B$861,"&gt;="&amp;DATE(2026,7,6),'Q2 Daily Log'!$B$4:$B$861,"&lt;="&amp;DATE(2026,7,10),'Q2 Daily Log'!$C$4:$C$861,'Q2 Setup'!$C$14),"")</f>
        <v/>
      </c>
      <c r="H12" s="55">
        <f>IFERROR(SUMIFS('Q2 Daily Log'!$E$4:$E$861,'Q2 Daily Log'!$B$4:$B$861,"&gt;="&amp;DATE(2026,7,6),'Q2 Daily Log'!$B$4:$B$861,"&lt;="&amp;DATE(2026,7,10),'Q2 Daily Log'!$C$4:$C$861,'Q2 Setup'!$C$14),"")</f>
        <v>0</v>
      </c>
      <c r="I12" s="57">
        <f>IFERROR(SUMIFS('Q2 Daily Log'!$I$4:$I$861,'Q2 Daily Log'!$B$4:$B$861,"&gt;="&amp;DATE(2026,7,6),'Q2 Daily Log'!$B$4:$B$861,"&lt;="&amp;DATE(2026,7,10),'Q2 Daily Log'!$C$4:$C$861,'Q2 Setup'!$C$14),"")</f>
        <v>0</v>
      </c>
      <c r="J12" s="55">
        <f>IFERROR(SUMIFS('Q2 Daily Log'!$L$4:$L$861,'Q2 Daily Log'!$B$4:$B$861,"&gt;="&amp;DATE(2026,7,6),'Q2 Daily Log'!$B$4:$B$861,"&lt;="&amp;DATE(2026,7,10),'Q2 Daily Log'!$C$4:$C$861,'Q2 Setup'!$C$14),"")</f>
        <v>0</v>
      </c>
      <c r="K12" s="55">
        <f>IFERROR(SUMIFS('Q2 Daily Log'!$M$4:$M$861,'Q2 Daily Log'!$B$4:$B$861,"&gt;="&amp;DATE(2026,7,6),'Q2 Daily Log'!$B$4:$B$861,"&lt;="&amp;DATE(2026,7,10),'Q2 Daily Log'!$C$4:$C$861,'Q2 Setup'!$C$14),"")</f>
        <v>0</v>
      </c>
      <c r="L12" s="29">
        <f>IFERROR(SUMIFS('Q2 Daily Log'!$N$4:$N$861,'Q2 Daily Log'!$B$4:$B$861,"&gt;="&amp;DATE(2026,7,6),'Q2 Daily Log'!$B$4:$B$861,"&lt;="&amp;DATE(2026,7,10),'Q2 Daily Log'!$C$4:$C$861,'Q2 Setup'!$C$14),"")</f>
        <v>0</v>
      </c>
      <c r="M12" s="56" t="str">
        <f>IFERROR(SUMIFS('Q2 Daily Log'!$N$4:$N$861,'Q2 Daily Log'!$B$4:$B$861,"&gt;="&amp;DATE(2026,7,6),'Q2 Daily Log'!$B$4:$B$861,"&lt;="&amp;DATE(2026,7,10),'Q2 Daily Log'!$C$4:$C$861,'Q2 Setup'!$C$14)/SUMIFS('Q2 Daily Log'!$O$4:$O$861,'Q2 Daily Log'!$B$4:$B$861,"&gt;="&amp;DATE(2026,7,6),'Q2 Daily Log'!$B$4:$B$861,"&lt;="&amp;DATE(2026,7,10),'Q2 Daily Log'!$C$4:$C$861,'Q2 Setup'!$C$14),"" )</f>
        <v/>
      </c>
    </row>
    <row r="13" spans="2:13" ht="18.75" customHeight="1" x14ac:dyDescent="0.2">
      <c r="B13" s="48" t="s">
        <v>71</v>
      </c>
      <c r="C13" s="49" t="str">
        <f>'Q2 Setup'!$C$15</f>
        <v>Rep 9</v>
      </c>
      <c r="D13" s="50" t="str">
        <f>IFERROR(AVERAGEIFS('Q2 Daily Log'!$E$4:$E$861,'Q2 Daily Log'!$B$4:$B$861,"&gt;="&amp;DATE(2026,7,6),'Q2 Daily Log'!$B$4:$B$861,"&lt;="&amp;DATE(2026,7,10),'Q2 Daily Log'!$C$4:$C$861,'Q2 Setup'!$C$15),"")</f>
        <v/>
      </c>
      <c r="E13" s="51" t="str">
        <f>IFERROR(AVERAGEIFS('Q2 Daily Log'!$H$4:$H$861,'Q2 Daily Log'!$B$4:$B$861,"&gt;="&amp;DATE(2026,7,6),'Q2 Daily Log'!$B$4:$B$861,"&lt;="&amp;DATE(2026,7,10),'Q2 Daily Log'!$C$4:$C$861,'Q2 Setup'!$C$15),"")</f>
        <v/>
      </c>
      <c r="F13" s="52" t="str">
        <f>IFERROR(AVERAGEIFS('Q2 Daily Log'!$I$4:$I$861,'Q2 Daily Log'!$B$4:$B$861,"&gt;="&amp;DATE(2026,7,6),'Q2 Daily Log'!$B$4:$B$861,"&lt;="&amp;DATE(2026,7,10),'Q2 Daily Log'!$C$4:$C$861,'Q2 Setup'!$C$15),"")</f>
        <v/>
      </c>
      <c r="G13" s="51" t="str">
        <f>IFERROR(AVERAGEIFS('Q2 Daily Log'!$K$4:$K$861,'Q2 Daily Log'!$B$4:$B$861,"&gt;="&amp;DATE(2026,7,6),'Q2 Daily Log'!$B$4:$B$861,"&lt;="&amp;DATE(2026,7,10),'Q2 Daily Log'!$C$4:$C$861,'Q2 Setup'!$C$15),"")</f>
        <v/>
      </c>
      <c r="H13" s="50">
        <f>IFERROR(SUMIFS('Q2 Daily Log'!$E$4:$E$861,'Q2 Daily Log'!$B$4:$B$861,"&gt;="&amp;DATE(2026,7,6),'Q2 Daily Log'!$B$4:$B$861,"&lt;="&amp;DATE(2026,7,10),'Q2 Daily Log'!$C$4:$C$861,'Q2 Setup'!$C$15),"")</f>
        <v>0</v>
      </c>
      <c r="I13" s="52">
        <f>IFERROR(SUMIFS('Q2 Daily Log'!$I$4:$I$861,'Q2 Daily Log'!$B$4:$B$861,"&gt;="&amp;DATE(2026,7,6),'Q2 Daily Log'!$B$4:$B$861,"&lt;="&amp;DATE(2026,7,10),'Q2 Daily Log'!$C$4:$C$861,'Q2 Setup'!$C$15),"")</f>
        <v>0</v>
      </c>
      <c r="J13" s="50">
        <f>IFERROR(SUMIFS('Q2 Daily Log'!$L$4:$L$861,'Q2 Daily Log'!$B$4:$B$861,"&gt;="&amp;DATE(2026,7,6),'Q2 Daily Log'!$B$4:$B$861,"&lt;="&amp;DATE(2026,7,10),'Q2 Daily Log'!$C$4:$C$861,'Q2 Setup'!$C$15),"")</f>
        <v>0</v>
      </c>
      <c r="K13" s="50">
        <f>IFERROR(SUMIFS('Q2 Daily Log'!$M$4:$M$861,'Q2 Daily Log'!$B$4:$B$861,"&gt;="&amp;DATE(2026,7,6),'Q2 Daily Log'!$B$4:$B$861,"&lt;="&amp;DATE(2026,7,10),'Q2 Daily Log'!$C$4:$C$861,'Q2 Setup'!$C$15),"")</f>
        <v>0</v>
      </c>
      <c r="L13" s="29">
        <f>IFERROR(SUMIFS('Q2 Daily Log'!$N$4:$N$861,'Q2 Daily Log'!$B$4:$B$861,"&gt;="&amp;DATE(2026,7,6),'Q2 Daily Log'!$B$4:$B$861,"&lt;="&amp;DATE(2026,7,10),'Q2 Daily Log'!$C$4:$C$861,'Q2 Setup'!$C$15),"")</f>
        <v>0</v>
      </c>
      <c r="M13" s="51" t="str">
        <f>IFERROR(SUMIFS('Q2 Daily Log'!$N$4:$N$861,'Q2 Daily Log'!$B$4:$B$861,"&gt;="&amp;DATE(2026,7,6),'Q2 Daily Log'!$B$4:$B$861,"&lt;="&amp;DATE(2026,7,10),'Q2 Daily Log'!$C$4:$C$861,'Q2 Setup'!$C$15)/SUMIFS('Q2 Daily Log'!$O$4:$O$861,'Q2 Daily Log'!$B$4:$B$861,"&gt;="&amp;DATE(2026,7,6),'Q2 Daily Log'!$B$4:$B$861,"&lt;="&amp;DATE(2026,7,10),'Q2 Daily Log'!$C$4:$C$861,'Q2 Setup'!$C$15),"" )</f>
        <v/>
      </c>
    </row>
    <row r="14" spans="2:13" ht="18.75" customHeight="1" x14ac:dyDescent="0.2">
      <c r="B14" s="53" t="s">
        <v>71</v>
      </c>
      <c r="C14" s="54" t="str">
        <f>'Q2 Setup'!$C$16</f>
        <v>Rep 10</v>
      </c>
      <c r="D14" s="55" t="str">
        <f>IFERROR(AVERAGEIFS('Q2 Daily Log'!$E$4:$E$861,'Q2 Daily Log'!$B$4:$B$861,"&gt;="&amp;DATE(2026,7,6),'Q2 Daily Log'!$B$4:$B$861,"&lt;="&amp;DATE(2026,7,10),'Q2 Daily Log'!$C$4:$C$861,'Q2 Setup'!$C$16),"")</f>
        <v/>
      </c>
      <c r="E14" s="56" t="str">
        <f>IFERROR(AVERAGEIFS('Q2 Daily Log'!$H$4:$H$861,'Q2 Daily Log'!$B$4:$B$861,"&gt;="&amp;DATE(2026,7,6),'Q2 Daily Log'!$B$4:$B$861,"&lt;="&amp;DATE(2026,7,10),'Q2 Daily Log'!$C$4:$C$861,'Q2 Setup'!$C$16),"")</f>
        <v/>
      </c>
      <c r="F14" s="57" t="str">
        <f>IFERROR(AVERAGEIFS('Q2 Daily Log'!$I$4:$I$861,'Q2 Daily Log'!$B$4:$B$861,"&gt;="&amp;DATE(2026,7,6),'Q2 Daily Log'!$B$4:$B$861,"&lt;="&amp;DATE(2026,7,10),'Q2 Daily Log'!$C$4:$C$861,'Q2 Setup'!$C$16),"")</f>
        <v/>
      </c>
      <c r="G14" s="56" t="str">
        <f>IFERROR(AVERAGEIFS('Q2 Daily Log'!$K$4:$K$861,'Q2 Daily Log'!$B$4:$B$861,"&gt;="&amp;DATE(2026,7,6),'Q2 Daily Log'!$B$4:$B$861,"&lt;="&amp;DATE(2026,7,10),'Q2 Daily Log'!$C$4:$C$861,'Q2 Setup'!$C$16),"")</f>
        <v/>
      </c>
      <c r="H14" s="55">
        <f>IFERROR(SUMIFS('Q2 Daily Log'!$E$4:$E$861,'Q2 Daily Log'!$B$4:$B$861,"&gt;="&amp;DATE(2026,7,6),'Q2 Daily Log'!$B$4:$B$861,"&lt;="&amp;DATE(2026,7,10),'Q2 Daily Log'!$C$4:$C$861,'Q2 Setup'!$C$16),"")</f>
        <v>0</v>
      </c>
      <c r="I14" s="57">
        <f>IFERROR(SUMIFS('Q2 Daily Log'!$I$4:$I$861,'Q2 Daily Log'!$B$4:$B$861,"&gt;="&amp;DATE(2026,7,6),'Q2 Daily Log'!$B$4:$B$861,"&lt;="&amp;DATE(2026,7,10),'Q2 Daily Log'!$C$4:$C$861,'Q2 Setup'!$C$16),"")</f>
        <v>0</v>
      </c>
      <c r="J14" s="55">
        <f>IFERROR(SUMIFS('Q2 Daily Log'!$L$4:$L$861,'Q2 Daily Log'!$B$4:$B$861,"&gt;="&amp;DATE(2026,7,6),'Q2 Daily Log'!$B$4:$B$861,"&lt;="&amp;DATE(2026,7,10),'Q2 Daily Log'!$C$4:$C$861,'Q2 Setup'!$C$16),"")</f>
        <v>0</v>
      </c>
      <c r="K14" s="55">
        <f>IFERROR(SUMIFS('Q2 Daily Log'!$M$4:$M$861,'Q2 Daily Log'!$B$4:$B$861,"&gt;="&amp;DATE(2026,7,6),'Q2 Daily Log'!$B$4:$B$861,"&lt;="&amp;DATE(2026,7,10),'Q2 Daily Log'!$C$4:$C$861,'Q2 Setup'!$C$16),"")</f>
        <v>0</v>
      </c>
      <c r="L14" s="29">
        <f>IFERROR(SUMIFS('Q2 Daily Log'!$N$4:$N$861,'Q2 Daily Log'!$B$4:$B$861,"&gt;="&amp;DATE(2026,7,6),'Q2 Daily Log'!$B$4:$B$861,"&lt;="&amp;DATE(2026,7,10),'Q2 Daily Log'!$C$4:$C$861,'Q2 Setup'!$C$16),"")</f>
        <v>0</v>
      </c>
      <c r="M14" s="56" t="str">
        <f>IFERROR(SUMIFS('Q2 Daily Log'!$N$4:$N$861,'Q2 Daily Log'!$B$4:$B$861,"&gt;="&amp;DATE(2026,7,6),'Q2 Daily Log'!$B$4:$B$861,"&lt;="&amp;DATE(2026,7,10),'Q2 Daily Log'!$C$4:$C$861,'Q2 Setup'!$C$16)/SUMIFS('Q2 Daily Log'!$O$4:$O$861,'Q2 Daily Log'!$B$4:$B$861,"&gt;="&amp;DATE(2026,7,6),'Q2 Daily Log'!$B$4:$B$861,"&lt;="&amp;DATE(2026,7,10),'Q2 Daily Log'!$C$4:$C$861,'Q2 Setup'!$C$16),"" )</f>
        <v/>
      </c>
    </row>
    <row r="15" spans="2:13" ht="18.75" customHeight="1" x14ac:dyDescent="0.2">
      <c r="B15" s="48" t="s">
        <v>71</v>
      </c>
      <c r="C15" s="49">
        <f>'Q2 Setup'!$C$17</f>
        <v>0</v>
      </c>
      <c r="D15" s="50" t="str">
        <f>IFERROR(AVERAGEIFS('Q2 Daily Log'!$E$4:$E$861,'Q2 Daily Log'!$B$4:$B$861,"&gt;="&amp;DATE(2026,7,6),'Q2 Daily Log'!$B$4:$B$861,"&lt;="&amp;DATE(2026,7,10),'Q2 Daily Log'!$C$4:$C$861,'Q2 Setup'!$C$17),"")</f>
        <v/>
      </c>
      <c r="E15" s="51" t="str">
        <f>IFERROR(AVERAGEIFS('Q2 Daily Log'!$H$4:$H$861,'Q2 Daily Log'!$B$4:$B$861,"&gt;="&amp;DATE(2026,7,6),'Q2 Daily Log'!$B$4:$B$861,"&lt;="&amp;DATE(2026,7,10),'Q2 Daily Log'!$C$4:$C$861,'Q2 Setup'!$C$17),"")</f>
        <v/>
      </c>
      <c r="F15" s="52" t="str">
        <f>IFERROR(AVERAGEIFS('Q2 Daily Log'!$I$4:$I$861,'Q2 Daily Log'!$B$4:$B$861,"&gt;="&amp;DATE(2026,7,6),'Q2 Daily Log'!$B$4:$B$861,"&lt;="&amp;DATE(2026,7,10),'Q2 Daily Log'!$C$4:$C$861,'Q2 Setup'!$C$17),"")</f>
        <v/>
      </c>
      <c r="G15" s="51" t="str">
        <f>IFERROR(AVERAGEIFS('Q2 Daily Log'!$K$4:$K$861,'Q2 Daily Log'!$B$4:$B$861,"&gt;="&amp;DATE(2026,7,6),'Q2 Daily Log'!$B$4:$B$861,"&lt;="&amp;DATE(2026,7,10),'Q2 Daily Log'!$C$4:$C$861,'Q2 Setup'!$C$17),"")</f>
        <v/>
      </c>
      <c r="H15" s="50">
        <f>IFERROR(SUMIFS('Q2 Daily Log'!$E$4:$E$861,'Q2 Daily Log'!$B$4:$B$861,"&gt;="&amp;DATE(2026,7,6),'Q2 Daily Log'!$B$4:$B$861,"&lt;="&amp;DATE(2026,7,10),'Q2 Daily Log'!$C$4:$C$861,'Q2 Setup'!$C$17),"")</f>
        <v>0</v>
      </c>
      <c r="I15" s="52">
        <f>IFERROR(SUMIFS('Q2 Daily Log'!$I$4:$I$861,'Q2 Daily Log'!$B$4:$B$861,"&gt;="&amp;DATE(2026,7,6),'Q2 Daily Log'!$B$4:$B$861,"&lt;="&amp;DATE(2026,7,10),'Q2 Daily Log'!$C$4:$C$861,'Q2 Setup'!$C$17),"")</f>
        <v>0</v>
      </c>
      <c r="J15" s="50">
        <f>IFERROR(SUMIFS('Q2 Daily Log'!$L$4:$L$861,'Q2 Daily Log'!$B$4:$B$861,"&gt;="&amp;DATE(2026,7,6),'Q2 Daily Log'!$B$4:$B$861,"&lt;="&amp;DATE(2026,7,10),'Q2 Daily Log'!$C$4:$C$861,'Q2 Setup'!$C$17),"")</f>
        <v>0</v>
      </c>
      <c r="K15" s="50">
        <f>IFERROR(SUMIFS('Q2 Daily Log'!$M$4:$M$861,'Q2 Daily Log'!$B$4:$B$861,"&gt;="&amp;DATE(2026,7,6),'Q2 Daily Log'!$B$4:$B$861,"&lt;="&amp;DATE(2026,7,10),'Q2 Daily Log'!$C$4:$C$861,'Q2 Setup'!$C$17),"")</f>
        <v>0</v>
      </c>
      <c r="L15" s="29">
        <f>IFERROR(SUMIFS('Q2 Daily Log'!$N$4:$N$861,'Q2 Daily Log'!$B$4:$B$861,"&gt;="&amp;DATE(2026,7,6),'Q2 Daily Log'!$B$4:$B$861,"&lt;="&amp;DATE(2026,7,10),'Q2 Daily Log'!$C$4:$C$861,'Q2 Setup'!$C$17),"")</f>
        <v>0</v>
      </c>
      <c r="M15" s="51" t="str">
        <f>IFERROR(SUMIFS('Q2 Daily Log'!$N$4:$N$861,'Q2 Daily Log'!$B$4:$B$861,"&gt;="&amp;DATE(2026,7,6),'Q2 Daily Log'!$B$4:$B$861,"&lt;="&amp;DATE(2026,7,10),'Q2 Daily Log'!$C$4:$C$861,'Q2 Setup'!$C$17)/SUMIFS('Q2 Daily Log'!$O$4:$O$861,'Q2 Daily Log'!$B$4:$B$861,"&gt;="&amp;DATE(2026,7,6),'Q2 Daily Log'!$B$4:$B$861,"&lt;="&amp;DATE(2026,7,10),'Q2 Daily Log'!$C$4:$C$861,'Q2 Setup'!$C$17),"" )</f>
        <v/>
      </c>
    </row>
    <row r="16" spans="2:13" ht="18.75" customHeight="1" x14ac:dyDescent="0.2">
      <c r="B16" s="53" t="s">
        <v>71</v>
      </c>
      <c r="C16" s="54">
        <f>'Q2 Setup'!$C$18</f>
        <v>0</v>
      </c>
      <c r="D16" s="55" t="str">
        <f>IFERROR(AVERAGEIFS('Q2 Daily Log'!$E$4:$E$861,'Q2 Daily Log'!$B$4:$B$861,"&gt;="&amp;DATE(2026,7,6),'Q2 Daily Log'!$B$4:$B$861,"&lt;="&amp;DATE(2026,7,10),'Q2 Daily Log'!$C$4:$C$861,'Q2 Setup'!$C$18),"")</f>
        <v/>
      </c>
      <c r="E16" s="56" t="str">
        <f>IFERROR(AVERAGEIFS('Q2 Daily Log'!$H$4:$H$861,'Q2 Daily Log'!$B$4:$B$861,"&gt;="&amp;DATE(2026,7,6),'Q2 Daily Log'!$B$4:$B$861,"&lt;="&amp;DATE(2026,7,10),'Q2 Daily Log'!$C$4:$C$861,'Q2 Setup'!$C$18),"")</f>
        <v/>
      </c>
      <c r="F16" s="57" t="str">
        <f>IFERROR(AVERAGEIFS('Q2 Daily Log'!$I$4:$I$861,'Q2 Daily Log'!$B$4:$B$861,"&gt;="&amp;DATE(2026,7,6),'Q2 Daily Log'!$B$4:$B$861,"&lt;="&amp;DATE(2026,7,10),'Q2 Daily Log'!$C$4:$C$861,'Q2 Setup'!$C$18),"")</f>
        <v/>
      </c>
      <c r="G16" s="56" t="str">
        <f>IFERROR(AVERAGEIFS('Q2 Daily Log'!$K$4:$K$861,'Q2 Daily Log'!$B$4:$B$861,"&gt;="&amp;DATE(2026,7,6),'Q2 Daily Log'!$B$4:$B$861,"&lt;="&amp;DATE(2026,7,10),'Q2 Daily Log'!$C$4:$C$861,'Q2 Setup'!$C$18),"")</f>
        <v/>
      </c>
      <c r="H16" s="55">
        <f>IFERROR(SUMIFS('Q2 Daily Log'!$E$4:$E$861,'Q2 Daily Log'!$B$4:$B$861,"&gt;="&amp;DATE(2026,7,6),'Q2 Daily Log'!$B$4:$B$861,"&lt;="&amp;DATE(2026,7,10),'Q2 Daily Log'!$C$4:$C$861,'Q2 Setup'!$C$18),"")</f>
        <v>0</v>
      </c>
      <c r="I16" s="57">
        <f>IFERROR(SUMIFS('Q2 Daily Log'!$I$4:$I$861,'Q2 Daily Log'!$B$4:$B$861,"&gt;="&amp;DATE(2026,7,6),'Q2 Daily Log'!$B$4:$B$861,"&lt;="&amp;DATE(2026,7,10),'Q2 Daily Log'!$C$4:$C$861,'Q2 Setup'!$C$18),"")</f>
        <v>0</v>
      </c>
      <c r="J16" s="55">
        <f>IFERROR(SUMIFS('Q2 Daily Log'!$L$4:$L$861,'Q2 Daily Log'!$B$4:$B$861,"&gt;="&amp;DATE(2026,7,6),'Q2 Daily Log'!$B$4:$B$861,"&lt;="&amp;DATE(2026,7,10),'Q2 Daily Log'!$C$4:$C$861,'Q2 Setup'!$C$18),"")</f>
        <v>0</v>
      </c>
      <c r="K16" s="55">
        <f>IFERROR(SUMIFS('Q2 Daily Log'!$M$4:$M$861,'Q2 Daily Log'!$B$4:$B$861,"&gt;="&amp;DATE(2026,7,6),'Q2 Daily Log'!$B$4:$B$861,"&lt;="&amp;DATE(2026,7,10),'Q2 Daily Log'!$C$4:$C$861,'Q2 Setup'!$C$18),"")</f>
        <v>0</v>
      </c>
      <c r="L16" s="29">
        <f>IFERROR(SUMIFS('Q2 Daily Log'!$N$4:$N$861,'Q2 Daily Log'!$B$4:$B$861,"&gt;="&amp;DATE(2026,7,6),'Q2 Daily Log'!$B$4:$B$861,"&lt;="&amp;DATE(2026,7,10),'Q2 Daily Log'!$C$4:$C$861,'Q2 Setup'!$C$18),"")</f>
        <v>0</v>
      </c>
      <c r="M16" s="56" t="str">
        <f>IFERROR(SUMIFS('Q2 Daily Log'!$N$4:$N$861,'Q2 Daily Log'!$B$4:$B$861,"&gt;="&amp;DATE(2026,7,6),'Q2 Daily Log'!$B$4:$B$861,"&lt;="&amp;DATE(2026,7,10),'Q2 Daily Log'!$C$4:$C$861,'Q2 Setup'!$C$18)/SUMIFS('Q2 Daily Log'!$O$4:$O$861,'Q2 Daily Log'!$B$4:$B$861,"&gt;="&amp;DATE(2026,7,6),'Q2 Daily Log'!$B$4:$B$861,"&lt;="&amp;DATE(2026,7,10),'Q2 Daily Log'!$C$4:$C$861,'Q2 Setup'!$C$18),"" )</f>
        <v/>
      </c>
    </row>
    <row r="17" spans="2:13" ht="18.75" customHeight="1" x14ac:dyDescent="0.2">
      <c r="B17" s="1" t="s">
        <v>72</v>
      </c>
      <c r="C17" s="1"/>
      <c r="D17" s="67" t="str">
        <f>IFERROR(AVERAGE(D5:D16),"")</f>
        <v/>
      </c>
      <c r="E17" s="68" t="str">
        <f>IFERROR(AVERAGE(E5:E16),"")</f>
        <v/>
      </c>
      <c r="F17" s="69" t="str">
        <f>IFERROR(AVERAGE(F5:F16),"")</f>
        <v/>
      </c>
      <c r="G17" s="68" t="str">
        <f>IFERROR(AVERAGE(G5:G16),"")</f>
        <v/>
      </c>
      <c r="H17" s="67">
        <f>IFERROR(SUM(H5:H16),"")</f>
        <v>0</v>
      </c>
      <c r="I17" s="70">
        <f>IFERROR(SUM(I5:I16),"")</f>
        <v>0</v>
      </c>
      <c r="J17" s="67">
        <f>IFERROR(SUM(J5:J16),"")</f>
        <v>0</v>
      </c>
      <c r="K17" s="67">
        <f>IFERROR(SUM(K5:K16),"")</f>
        <v>0</v>
      </c>
      <c r="L17" s="71">
        <f>IFERROR(SUM(L5:L16),"")</f>
        <v>0</v>
      </c>
      <c r="M17" s="68" t="str">
        <f>IFERROR(AVERAGE(M5:M16),"")</f>
        <v/>
      </c>
    </row>
    <row r="18" spans="2:13" ht="7.5" customHeight="1" x14ac:dyDescent="0.2"/>
    <row r="19" spans="2:13" ht="25.5" customHeight="1" x14ac:dyDescent="0.2">
      <c r="B19" s="2" t="s">
        <v>101</v>
      </c>
      <c r="C19" s="2"/>
      <c r="D19" s="65">
        <v>46216</v>
      </c>
      <c r="E19" s="65">
        <v>46220</v>
      </c>
      <c r="F19" s="66"/>
      <c r="G19" s="66"/>
      <c r="H19" s="66"/>
      <c r="I19" s="66"/>
      <c r="J19" s="66"/>
      <c r="K19" s="66"/>
      <c r="L19" s="66"/>
      <c r="M19" s="66"/>
    </row>
    <row r="20" spans="2:13" ht="36" customHeight="1" x14ac:dyDescent="0.2">
      <c r="B20" s="47" t="s">
        <v>60</v>
      </c>
      <c r="C20" s="47" t="s">
        <v>24</v>
      </c>
      <c r="D20" s="47" t="s">
        <v>61</v>
      </c>
      <c r="E20" s="47" t="s">
        <v>62</v>
      </c>
      <c r="F20" s="47" t="s">
        <v>63</v>
      </c>
      <c r="G20" s="47" t="s">
        <v>64</v>
      </c>
      <c r="H20" s="47" t="s">
        <v>65</v>
      </c>
      <c r="I20" s="47" t="s">
        <v>66</v>
      </c>
      <c r="J20" s="47" t="s">
        <v>67</v>
      </c>
      <c r="K20" s="47" t="s">
        <v>68</v>
      </c>
      <c r="L20" s="47" t="s">
        <v>69</v>
      </c>
      <c r="M20" s="47" t="s">
        <v>70</v>
      </c>
    </row>
    <row r="21" spans="2:13" ht="18.75" customHeight="1" x14ac:dyDescent="0.2">
      <c r="B21" s="48" t="s">
        <v>74</v>
      </c>
      <c r="C21" s="49" t="str">
        <f>'Q2 Setup'!$C$7</f>
        <v>Rep 1</v>
      </c>
      <c r="D21" s="50" t="str">
        <f>IFERROR(AVERAGEIFS('Q2 Daily Log'!$E$4:$E$861,'Q2 Daily Log'!$B$4:$B$861,"&gt;="&amp;DATE(2026,7,13),'Q2 Daily Log'!$B$4:$B$861,"&lt;="&amp;DATE(2026,7,17),'Q2 Daily Log'!$C$4:$C$861,'Q2 Setup'!$C$7),"")</f>
        <v/>
      </c>
      <c r="E21" s="51" t="str">
        <f>IFERROR(AVERAGEIFS('Q2 Daily Log'!$H$4:$H$861,'Q2 Daily Log'!$B$4:$B$861,"&gt;="&amp;DATE(2026,7,13),'Q2 Daily Log'!$B$4:$B$861,"&lt;="&amp;DATE(2026,7,17),'Q2 Daily Log'!$C$4:$C$861,'Q2 Setup'!$C$7),"")</f>
        <v/>
      </c>
      <c r="F21" s="52" t="str">
        <f>IFERROR(AVERAGEIFS('Q2 Daily Log'!$I$4:$I$861,'Q2 Daily Log'!$B$4:$B$861,"&gt;="&amp;DATE(2026,7,13),'Q2 Daily Log'!$B$4:$B$861,"&lt;="&amp;DATE(2026,7,17),'Q2 Daily Log'!$C$4:$C$861,'Q2 Setup'!$C$7),"")</f>
        <v/>
      </c>
      <c r="G21" s="51" t="str">
        <f>IFERROR(AVERAGEIFS('Q2 Daily Log'!$K$4:$K$861,'Q2 Daily Log'!$B$4:$B$861,"&gt;="&amp;DATE(2026,7,13),'Q2 Daily Log'!$B$4:$B$861,"&lt;="&amp;DATE(2026,7,17),'Q2 Daily Log'!$C$4:$C$861,'Q2 Setup'!$C$7),"")</f>
        <v/>
      </c>
      <c r="H21" s="50">
        <f>IFERROR(SUMIFS('Q2 Daily Log'!$E$4:$E$861,'Q2 Daily Log'!$B$4:$B$861,"&gt;="&amp;DATE(2026,7,13),'Q2 Daily Log'!$B$4:$B$861,"&lt;="&amp;DATE(2026,7,17),'Q2 Daily Log'!$C$4:$C$861,'Q2 Setup'!$C$7),"")</f>
        <v>0</v>
      </c>
      <c r="I21" s="52">
        <f>IFERROR(SUMIFS('Q2 Daily Log'!$I$4:$I$861,'Q2 Daily Log'!$B$4:$B$861,"&gt;="&amp;DATE(2026,7,13),'Q2 Daily Log'!$B$4:$B$861,"&lt;="&amp;DATE(2026,7,17),'Q2 Daily Log'!$C$4:$C$861,'Q2 Setup'!$C$7),"")</f>
        <v>0</v>
      </c>
      <c r="J21" s="50">
        <f>IFERROR(SUMIFS('Q2 Daily Log'!$L$4:$L$861,'Q2 Daily Log'!$B$4:$B$861,"&gt;="&amp;DATE(2026,7,13),'Q2 Daily Log'!$B$4:$B$861,"&lt;="&amp;DATE(2026,7,17),'Q2 Daily Log'!$C$4:$C$861,'Q2 Setup'!$C$7),"")</f>
        <v>0</v>
      </c>
      <c r="K21" s="50">
        <f>IFERROR(SUMIFS('Q2 Daily Log'!$M$4:$M$861,'Q2 Daily Log'!$B$4:$B$861,"&gt;="&amp;DATE(2026,7,13),'Q2 Daily Log'!$B$4:$B$861,"&lt;="&amp;DATE(2026,7,17),'Q2 Daily Log'!$C$4:$C$861,'Q2 Setup'!$C$7),"")</f>
        <v>0</v>
      </c>
      <c r="L21" s="29">
        <f>IFERROR(SUMIFS('Q2 Daily Log'!$N$4:$N$861,'Q2 Daily Log'!$B$4:$B$861,"&gt;="&amp;DATE(2026,7,13),'Q2 Daily Log'!$B$4:$B$861,"&lt;="&amp;DATE(2026,7,17),'Q2 Daily Log'!$C$4:$C$861,'Q2 Setup'!$C$7),"")</f>
        <v>0</v>
      </c>
      <c r="M21" s="51" t="str">
        <f>IFERROR(SUMIFS('Q2 Daily Log'!$N$4:$N$861,'Q2 Daily Log'!$B$4:$B$861,"&gt;="&amp;DATE(2026,7,13),'Q2 Daily Log'!$B$4:$B$861,"&lt;="&amp;DATE(2026,7,17),'Q2 Daily Log'!$C$4:$C$861,'Q2 Setup'!$C$7)/SUMIFS('Q2 Daily Log'!$O$4:$O$861,'Q2 Daily Log'!$B$4:$B$861,"&gt;="&amp;DATE(2026,7,13),'Q2 Daily Log'!$B$4:$B$861,"&lt;="&amp;DATE(2026,7,17),'Q2 Daily Log'!$C$4:$C$861,'Q2 Setup'!$C$7),"" )</f>
        <v/>
      </c>
    </row>
    <row r="22" spans="2:13" ht="18.75" customHeight="1" x14ac:dyDescent="0.2">
      <c r="B22" s="53" t="s">
        <v>74</v>
      </c>
      <c r="C22" s="54" t="str">
        <f>'Q2 Setup'!$C$8</f>
        <v>Rep 2</v>
      </c>
      <c r="D22" s="55" t="str">
        <f>IFERROR(AVERAGEIFS('Q2 Daily Log'!$E$4:$E$861,'Q2 Daily Log'!$B$4:$B$861,"&gt;="&amp;DATE(2026,7,13),'Q2 Daily Log'!$B$4:$B$861,"&lt;="&amp;DATE(2026,7,17),'Q2 Daily Log'!$C$4:$C$861,'Q2 Setup'!$C$8),"")</f>
        <v/>
      </c>
      <c r="E22" s="56" t="str">
        <f>IFERROR(AVERAGEIFS('Q2 Daily Log'!$H$4:$H$861,'Q2 Daily Log'!$B$4:$B$861,"&gt;="&amp;DATE(2026,7,13),'Q2 Daily Log'!$B$4:$B$861,"&lt;="&amp;DATE(2026,7,17),'Q2 Daily Log'!$C$4:$C$861,'Q2 Setup'!$C$8),"")</f>
        <v/>
      </c>
      <c r="F22" s="57" t="str">
        <f>IFERROR(AVERAGEIFS('Q2 Daily Log'!$I$4:$I$861,'Q2 Daily Log'!$B$4:$B$861,"&gt;="&amp;DATE(2026,7,13),'Q2 Daily Log'!$B$4:$B$861,"&lt;="&amp;DATE(2026,7,17),'Q2 Daily Log'!$C$4:$C$861,'Q2 Setup'!$C$8),"")</f>
        <v/>
      </c>
      <c r="G22" s="56" t="str">
        <f>IFERROR(AVERAGEIFS('Q2 Daily Log'!$K$4:$K$861,'Q2 Daily Log'!$B$4:$B$861,"&gt;="&amp;DATE(2026,7,13),'Q2 Daily Log'!$B$4:$B$861,"&lt;="&amp;DATE(2026,7,17),'Q2 Daily Log'!$C$4:$C$861,'Q2 Setup'!$C$8),"")</f>
        <v/>
      </c>
      <c r="H22" s="55">
        <f>IFERROR(SUMIFS('Q2 Daily Log'!$E$4:$E$861,'Q2 Daily Log'!$B$4:$B$861,"&gt;="&amp;DATE(2026,7,13),'Q2 Daily Log'!$B$4:$B$861,"&lt;="&amp;DATE(2026,7,17),'Q2 Daily Log'!$C$4:$C$861,'Q2 Setup'!$C$8),"")</f>
        <v>0</v>
      </c>
      <c r="I22" s="57">
        <f>IFERROR(SUMIFS('Q2 Daily Log'!$I$4:$I$861,'Q2 Daily Log'!$B$4:$B$861,"&gt;="&amp;DATE(2026,7,13),'Q2 Daily Log'!$B$4:$B$861,"&lt;="&amp;DATE(2026,7,17),'Q2 Daily Log'!$C$4:$C$861,'Q2 Setup'!$C$8),"")</f>
        <v>0</v>
      </c>
      <c r="J22" s="55">
        <f>IFERROR(SUMIFS('Q2 Daily Log'!$L$4:$L$861,'Q2 Daily Log'!$B$4:$B$861,"&gt;="&amp;DATE(2026,7,13),'Q2 Daily Log'!$B$4:$B$861,"&lt;="&amp;DATE(2026,7,17),'Q2 Daily Log'!$C$4:$C$861,'Q2 Setup'!$C$8),"")</f>
        <v>0</v>
      </c>
      <c r="K22" s="55">
        <f>IFERROR(SUMIFS('Q2 Daily Log'!$M$4:$M$861,'Q2 Daily Log'!$B$4:$B$861,"&gt;="&amp;DATE(2026,7,13),'Q2 Daily Log'!$B$4:$B$861,"&lt;="&amp;DATE(2026,7,17),'Q2 Daily Log'!$C$4:$C$861,'Q2 Setup'!$C$8),"")</f>
        <v>0</v>
      </c>
      <c r="L22" s="29">
        <f>IFERROR(SUMIFS('Q2 Daily Log'!$N$4:$N$861,'Q2 Daily Log'!$B$4:$B$861,"&gt;="&amp;DATE(2026,7,13),'Q2 Daily Log'!$B$4:$B$861,"&lt;="&amp;DATE(2026,7,17),'Q2 Daily Log'!$C$4:$C$861,'Q2 Setup'!$C$8),"")</f>
        <v>0</v>
      </c>
      <c r="M22" s="56" t="str">
        <f>IFERROR(SUMIFS('Q2 Daily Log'!$N$4:$N$861,'Q2 Daily Log'!$B$4:$B$861,"&gt;="&amp;DATE(2026,7,13),'Q2 Daily Log'!$B$4:$B$861,"&lt;="&amp;DATE(2026,7,17),'Q2 Daily Log'!$C$4:$C$861,'Q2 Setup'!$C$8)/SUMIFS('Q2 Daily Log'!$O$4:$O$861,'Q2 Daily Log'!$B$4:$B$861,"&gt;="&amp;DATE(2026,7,13),'Q2 Daily Log'!$B$4:$B$861,"&lt;="&amp;DATE(2026,7,17),'Q2 Daily Log'!$C$4:$C$861,'Q2 Setup'!$C$8),"" )</f>
        <v/>
      </c>
    </row>
    <row r="23" spans="2:13" ht="18.75" customHeight="1" x14ac:dyDescent="0.2">
      <c r="B23" s="48" t="s">
        <v>74</v>
      </c>
      <c r="C23" s="49" t="str">
        <f>'Q2 Setup'!$C$9</f>
        <v>Rep 3</v>
      </c>
      <c r="D23" s="50" t="str">
        <f>IFERROR(AVERAGEIFS('Q2 Daily Log'!$E$4:$E$861,'Q2 Daily Log'!$B$4:$B$861,"&gt;="&amp;DATE(2026,7,13),'Q2 Daily Log'!$B$4:$B$861,"&lt;="&amp;DATE(2026,7,17),'Q2 Daily Log'!$C$4:$C$861,'Q2 Setup'!$C$9),"")</f>
        <v/>
      </c>
      <c r="E23" s="51" t="str">
        <f>IFERROR(AVERAGEIFS('Q2 Daily Log'!$H$4:$H$861,'Q2 Daily Log'!$B$4:$B$861,"&gt;="&amp;DATE(2026,7,13),'Q2 Daily Log'!$B$4:$B$861,"&lt;="&amp;DATE(2026,7,17),'Q2 Daily Log'!$C$4:$C$861,'Q2 Setup'!$C$9),"")</f>
        <v/>
      </c>
      <c r="F23" s="52" t="str">
        <f>IFERROR(AVERAGEIFS('Q2 Daily Log'!$I$4:$I$861,'Q2 Daily Log'!$B$4:$B$861,"&gt;="&amp;DATE(2026,7,13),'Q2 Daily Log'!$B$4:$B$861,"&lt;="&amp;DATE(2026,7,17),'Q2 Daily Log'!$C$4:$C$861,'Q2 Setup'!$C$9),"")</f>
        <v/>
      </c>
      <c r="G23" s="51" t="str">
        <f>IFERROR(AVERAGEIFS('Q2 Daily Log'!$K$4:$K$861,'Q2 Daily Log'!$B$4:$B$861,"&gt;="&amp;DATE(2026,7,13),'Q2 Daily Log'!$B$4:$B$861,"&lt;="&amp;DATE(2026,7,17),'Q2 Daily Log'!$C$4:$C$861,'Q2 Setup'!$C$9),"")</f>
        <v/>
      </c>
      <c r="H23" s="50">
        <f>IFERROR(SUMIFS('Q2 Daily Log'!$E$4:$E$861,'Q2 Daily Log'!$B$4:$B$861,"&gt;="&amp;DATE(2026,7,13),'Q2 Daily Log'!$B$4:$B$861,"&lt;="&amp;DATE(2026,7,17),'Q2 Daily Log'!$C$4:$C$861,'Q2 Setup'!$C$9),"")</f>
        <v>0</v>
      </c>
      <c r="I23" s="52">
        <f>IFERROR(SUMIFS('Q2 Daily Log'!$I$4:$I$861,'Q2 Daily Log'!$B$4:$B$861,"&gt;="&amp;DATE(2026,7,13),'Q2 Daily Log'!$B$4:$B$861,"&lt;="&amp;DATE(2026,7,17),'Q2 Daily Log'!$C$4:$C$861,'Q2 Setup'!$C$9),"")</f>
        <v>0</v>
      </c>
      <c r="J23" s="50">
        <f>IFERROR(SUMIFS('Q2 Daily Log'!$L$4:$L$861,'Q2 Daily Log'!$B$4:$B$861,"&gt;="&amp;DATE(2026,7,13),'Q2 Daily Log'!$B$4:$B$861,"&lt;="&amp;DATE(2026,7,17),'Q2 Daily Log'!$C$4:$C$861,'Q2 Setup'!$C$9),"")</f>
        <v>0</v>
      </c>
      <c r="K23" s="50">
        <f>IFERROR(SUMIFS('Q2 Daily Log'!$M$4:$M$861,'Q2 Daily Log'!$B$4:$B$861,"&gt;="&amp;DATE(2026,7,13),'Q2 Daily Log'!$B$4:$B$861,"&lt;="&amp;DATE(2026,7,17),'Q2 Daily Log'!$C$4:$C$861,'Q2 Setup'!$C$9),"")</f>
        <v>0</v>
      </c>
      <c r="L23" s="29">
        <f>IFERROR(SUMIFS('Q2 Daily Log'!$N$4:$N$861,'Q2 Daily Log'!$B$4:$B$861,"&gt;="&amp;DATE(2026,7,13),'Q2 Daily Log'!$B$4:$B$861,"&lt;="&amp;DATE(2026,7,17),'Q2 Daily Log'!$C$4:$C$861,'Q2 Setup'!$C$9),"")</f>
        <v>0</v>
      </c>
      <c r="M23" s="51" t="str">
        <f>IFERROR(SUMIFS('Q2 Daily Log'!$N$4:$N$861,'Q2 Daily Log'!$B$4:$B$861,"&gt;="&amp;DATE(2026,7,13),'Q2 Daily Log'!$B$4:$B$861,"&lt;="&amp;DATE(2026,7,17),'Q2 Daily Log'!$C$4:$C$861,'Q2 Setup'!$C$9)/SUMIFS('Q2 Daily Log'!$O$4:$O$861,'Q2 Daily Log'!$B$4:$B$861,"&gt;="&amp;DATE(2026,7,13),'Q2 Daily Log'!$B$4:$B$861,"&lt;="&amp;DATE(2026,7,17),'Q2 Daily Log'!$C$4:$C$861,'Q2 Setup'!$C$9),"" )</f>
        <v/>
      </c>
    </row>
    <row r="24" spans="2:13" ht="18.75" customHeight="1" x14ac:dyDescent="0.2">
      <c r="B24" s="53" t="s">
        <v>74</v>
      </c>
      <c r="C24" s="54" t="str">
        <f>'Q2 Setup'!$C$10</f>
        <v>Rep 4</v>
      </c>
      <c r="D24" s="55" t="str">
        <f>IFERROR(AVERAGEIFS('Q2 Daily Log'!$E$4:$E$861,'Q2 Daily Log'!$B$4:$B$861,"&gt;="&amp;DATE(2026,7,13),'Q2 Daily Log'!$B$4:$B$861,"&lt;="&amp;DATE(2026,7,17),'Q2 Daily Log'!$C$4:$C$861,'Q2 Setup'!$C$10),"")</f>
        <v/>
      </c>
      <c r="E24" s="56" t="str">
        <f>IFERROR(AVERAGEIFS('Q2 Daily Log'!$H$4:$H$861,'Q2 Daily Log'!$B$4:$B$861,"&gt;="&amp;DATE(2026,7,13),'Q2 Daily Log'!$B$4:$B$861,"&lt;="&amp;DATE(2026,7,17),'Q2 Daily Log'!$C$4:$C$861,'Q2 Setup'!$C$10),"")</f>
        <v/>
      </c>
      <c r="F24" s="57" t="str">
        <f>IFERROR(AVERAGEIFS('Q2 Daily Log'!$I$4:$I$861,'Q2 Daily Log'!$B$4:$B$861,"&gt;="&amp;DATE(2026,7,13),'Q2 Daily Log'!$B$4:$B$861,"&lt;="&amp;DATE(2026,7,17),'Q2 Daily Log'!$C$4:$C$861,'Q2 Setup'!$C$10),"")</f>
        <v/>
      </c>
      <c r="G24" s="56" t="str">
        <f>IFERROR(AVERAGEIFS('Q2 Daily Log'!$K$4:$K$861,'Q2 Daily Log'!$B$4:$B$861,"&gt;="&amp;DATE(2026,7,13),'Q2 Daily Log'!$B$4:$B$861,"&lt;="&amp;DATE(2026,7,17),'Q2 Daily Log'!$C$4:$C$861,'Q2 Setup'!$C$10),"")</f>
        <v/>
      </c>
      <c r="H24" s="55">
        <f>IFERROR(SUMIFS('Q2 Daily Log'!$E$4:$E$861,'Q2 Daily Log'!$B$4:$B$861,"&gt;="&amp;DATE(2026,7,13),'Q2 Daily Log'!$B$4:$B$861,"&lt;="&amp;DATE(2026,7,17),'Q2 Daily Log'!$C$4:$C$861,'Q2 Setup'!$C$10),"")</f>
        <v>0</v>
      </c>
      <c r="I24" s="57">
        <f>IFERROR(SUMIFS('Q2 Daily Log'!$I$4:$I$861,'Q2 Daily Log'!$B$4:$B$861,"&gt;="&amp;DATE(2026,7,13),'Q2 Daily Log'!$B$4:$B$861,"&lt;="&amp;DATE(2026,7,17),'Q2 Daily Log'!$C$4:$C$861,'Q2 Setup'!$C$10),"")</f>
        <v>0</v>
      </c>
      <c r="J24" s="55">
        <f>IFERROR(SUMIFS('Q2 Daily Log'!$L$4:$L$861,'Q2 Daily Log'!$B$4:$B$861,"&gt;="&amp;DATE(2026,7,13),'Q2 Daily Log'!$B$4:$B$861,"&lt;="&amp;DATE(2026,7,17),'Q2 Daily Log'!$C$4:$C$861,'Q2 Setup'!$C$10),"")</f>
        <v>0</v>
      </c>
      <c r="K24" s="55">
        <f>IFERROR(SUMIFS('Q2 Daily Log'!$M$4:$M$861,'Q2 Daily Log'!$B$4:$B$861,"&gt;="&amp;DATE(2026,7,13),'Q2 Daily Log'!$B$4:$B$861,"&lt;="&amp;DATE(2026,7,17),'Q2 Daily Log'!$C$4:$C$861,'Q2 Setup'!$C$10),"")</f>
        <v>0</v>
      </c>
      <c r="L24" s="29">
        <f>IFERROR(SUMIFS('Q2 Daily Log'!$N$4:$N$861,'Q2 Daily Log'!$B$4:$B$861,"&gt;="&amp;DATE(2026,7,13),'Q2 Daily Log'!$B$4:$B$861,"&lt;="&amp;DATE(2026,7,17),'Q2 Daily Log'!$C$4:$C$861,'Q2 Setup'!$C$10),"")</f>
        <v>0</v>
      </c>
      <c r="M24" s="56" t="str">
        <f>IFERROR(SUMIFS('Q2 Daily Log'!$N$4:$N$861,'Q2 Daily Log'!$B$4:$B$861,"&gt;="&amp;DATE(2026,7,13),'Q2 Daily Log'!$B$4:$B$861,"&lt;="&amp;DATE(2026,7,17),'Q2 Daily Log'!$C$4:$C$861,'Q2 Setup'!$C$10)/SUMIFS('Q2 Daily Log'!$O$4:$O$861,'Q2 Daily Log'!$B$4:$B$861,"&gt;="&amp;DATE(2026,7,13),'Q2 Daily Log'!$B$4:$B$861,"&lt;="&amp;DATE(2026,7,17),'Q2 Daily Log'!$C$4:$C$861,'Q2 Setup'!$C$10),"" )</f>
        <v/>
      </c>
    </row>
    <row r="25" spans="2:13" ht="18.75" customHeight="1" x14ac:dyDescent="0.2">
      <c r="B25" s="48" t="s">
        <v>74</v>
      </c>
      <c r="C25" s="49" t="str">
        <f>'Q2 Setup'!$C$11</f>
        <v>Rep 5</v>
      </c>
      <c r="D25" s="50" t="str">
        <f>IFERROR(AVERAGEIFS('Q2 Daily Log'!$E$4:$E$861,'Q2 Daily Log'!$B$4:$B$861,"&gt;="&amp;DATE(2026,7,13),'Q2 Daily Log'!$B$4:$B$861,"&lt;="&amp;DATE(2026,7,17),'Q2 Daily Log'!$C$4:$C$861,'Q2 Setup'!$C$11),"")</f>
        <v/>
      </c>
      <c r="E25" s="51" t="str">
        <f>IFERROR(AVERAGEIFS('Q2 Daily Log'!$H$4:$H$861,'Q2 Daily Log'!$B$4:$B$861,"&gt;="&amp;DATE(2026,7,13),'Q2 Daily Log'!$B$4:$B$861,"&lt;="&amp;DATE(2026,7,17),'Q2 Daily Log'!$C$4:$C$861,'Q2 Setup'!$C$11),"")</f>
        <v/>
      </c>
      <c r="F25" s="52" t="str">
        <f>IFERROR(AVERAGEIFS('Q2 Daily Log'!$I$4:$I$861,'Q2 Daily Log'!$B$4:$B$861,"&gt;="&amp;DATE(2026,7,13),'Q2 Daily Log'!$B$4:$B$861,"&lt;="&amp;DATE(2026,7,17),'Q2 Daily Log'!$C$4:$C$861,'Q2 Setup'!$C$11),"")</f>
        <v/>
      </c>
      <c r="G25" s="51" t="str">
        <f>IFERROR(AVERAGEIFS('Q2 Daily Log'!$K$4:$K$861,'Q2 Daily Log'!$B$4:$B$861,"&gt;="&amp;DATE(2026,7,13),'Q2 Daily Log'!$B$4:$B$861,"&lt;="&amp;DATE(2026,7,17),'Q2 Daily Log'!$C$4:$C$861,'Q2 Setup'!$C$11),"")</f>
        <v/>
      </c>
      <c r="H25" s="50">
        <f>IFERROR(SUMIFS('Q2 Daily Log'!$E$4:$E$861,'Q2 Daily Log'!$B$4:$B$861,"&gt;="&amp;DATE(2026,7,13),'Q2 Daily Log'!$B$4:$B$861,"&lt;="&amp;DATE(2026,7,17),'Q2 Daily Log'!$C$4:$C$861,'Q2 Setup'!$C$11),"")</f>
        <v>0</v>
      </c>
      <c r="I25" s="52">
        <f>IFERROR(SUMIFS('Q2 Daily Log'!$I$4:$I$861,'Q2 Daily Log'!$B$4:$B$861,"&gt;="&amp;DATE(2026,7,13),'Q2 Daily Log'!$B$4:$B$861,"&lt;="&amp;DATE(2026,7,17),'Q2 Daily Log'!$C$4:$C$861,'Q2 Setup'!$C$11),"")</f>
        <v>0</v>
      </c>
      <c r="J25" s="50">
        <f>IFERROR(SUMIFS('Q2 Daily Log'!$L$4:$L$861,'Q2 Daily Log'!$B$4:$B$861,"&gt;="&amp;DATE(2026,7,13),'Q2 Daily Log'!$B$4:$B$861,"&lt;="&amp;DATE(2026,7,17),'Q2 Daily Log'!$C$4:$C$861,'Q2 Setup'!$C$11),"")</f>
        <v>0</v>
      </c>
      <c r="K25" s="50">
        <f>IFERROR(SUMIFS('Q2 Daily Log'!$M$4:$M$861,'Q2 Daily Log'!$B$4:$B$861,"&gt;="&amp;DATE(2026,7,13),'Q2 Daily Log'!$B$4:$B$861,"&lt;="&amp;DATE(2026,7,17),'Q2 Daily Log'!$C$4:$C$861,'Q2 Setup'!$C$11),"")</f>
        <v>0</v>
      </c>
      <c r="L25" s="29">
        <f>IFERROR(SUMIFS('Q2 Daily Log'!$N$4:$N$861,'Q2 Daily Log'!$B$4:$B$861,"&gt;="&amp;DATE(2026,7,13),'Q2 Daily Log'!$B$4:$B$861,"&lt;="&amp;DATE(2026,7,17),'Q2 Daily Log'!$C$4:$C$861,'Q2 Setup'!$C$11),"")</f>
        <v>0</v>
      </c>
      <c r="M25" s="51" t="str">
        <f>IFERROR(SUMIFS('Q2 Daily Log'!$N$4:$N$861,'Q2 Daily Log'!$B$4:$B$861,"&gt;="&amp;DATE(2026,7,13),'Q2 Daily Log'!$B$4:$B$861,"&lt;="&amp;DATE(2026,7,17),'Q2 Daily Log'!$C$4:$C$861,'Q2 Setup'!$C$11)/SUMIFS('Q2 Daily Log'!$O$4:$O$861,'Q2 Daily Log'!$B$4:$B$861,"&gt;="&amp;DATE(2026,7,13),'Q2 Daily Log'!$B$4:$B$861,"&lt;="&amp;DATE(2026,7,17),'Q2 Daily Log'!$C$4:$C$861,'Q2 Setup'!$C$11),"" )</f>
        <v/>
      </c>
    </row>
    <row r="26" spans="2:13" ht="18.75" customHeight="1" x14ac:dyDescent="0.2">
      <c r="B26" s="53" t="s">
        <v>74</v>
      </c>
      <c r="C26" s="54" t="str">
        <f>'Q2 Setup'!$C$12</f>
        <v>Rep 6</v>
      </c>
      <c r="D26" s="55" t="str">
        <f>IFERROR(AVERAGEIFS('Q2 Daily Log'!$E$4:$E$861,'Q2 Daily Log'!$B$4:$B$861,"&gt;="&amp;DATE(2026,7,13),'Q2 Daily Log'!$B$4:$B$861,"&lt;="&amp;DATE(2026,7,17),'Q2 Daily Log'!$C$4:$C$861,'Q2 Setup'!$C$12),"")</f>
        <v/>
      </c>
      <c r="E26" s="56" t="str">
        <f>IFERROR(AVERAGEIFS('Q2 Daily Log'!$H$4:$H$861,'Q2 Daily Log'!$B$4:$B$861,"&gt;="&amp;DATE(2026,7,13),'Q2 Daily Log'!$B$4:$B$861,"&lt;="&amp;DATE(2026,7,17),'Q2 Daily Log'!$C$4:$C$861,'Q2 Setup'!$C$12),"")</f>
        <v/>
      </c>
      <c r="F26" s="57" t="str">
        <f>IFERROR(AVERAGEIFS('Q2 Daily Log'!$I$4:$I$861,'Q2 Daily Log'!$B$4:$B$861,"&gt;="&amp;DATE(2026,7,13),'Q2 Daily Log'!$B$4:$B$861,"&lt;="&amp;DATE(2026,7,17),'Q2 Daily Log'!$C$4:$C$861,'Q2 Setup'!$C$12),"")</f>
        <v/>
      </c>
      <c r="G26" s="56" t="str">
        <f>IFERROR(AVERAGEIFS('Q2 Daily Log'!$K$4:$K$861,'Q2 Daily Log'!$B$4:$B$861,"&gt;="&amp;DATE(2026,7,13),'Q2 Daily Log'!$B$4:$B$861,"&lt;="&amp;DATE(2026,7,17),'Q2 Daily Log'!$C$4:$C$861,'Q2 Setup'!$C$12),"")</f>
        <v/>
      </c>
      <c r="H26" s="55">
        <f>IFERROR(SUMIFS('Q2 Daily Log'!$E$4:$E$861,'Q2 Daily Log'!$B$4:$B$861,"&gt;="&amp;DATE(2026,7,13),'Q2 Daily Log'!$B$4:$B$861,"&lt;="&amp;DATE(2026,7,17),'Q2 Daily Log'!$C$4:$C$861,'Q2 Setup'!$C$12),"")</f>
        <v>0</v>
      </c>
      <c r="I26" s="57">
        <f>IFERROR(SUMIFS('Q2 Daily Log'!$I$4:$I$861,'Q2 Daily Log'!$B$4:$B$861,"&gt;="&amp;DATE(2026,7,13),'Q2 Daily Log'!$B$4:$B$861,"&lt;="&amp;DATE(2026,7,17),'Q2 Daily Log'!$C$4:$C$861,'Q2 Setup'!$C$12),"")</f>
        <v>0</v>
      </c>
      <c r="J26" s="55">
        <f>IFERROR(SUMIFS('Q2 Daily Log'!$L$4:$L$861,'Q2 Daily Log'!$B$4:$B$861,"&gt;="&amp;DATE(2026,7,13),'Q2 Daily Log'!$B$4:$B$861,"&lt;="&amp;DATE(2026,7,17),'Q2 Daily Log'!$C$4:$C$861,'Q2 Setup'!$C$12),"")</f>
        <v>0</v>
      </c>
      <c r="K26" s="55">
        <f>IFERROR(SUMIFS('Q2 Daily Log'!$M$4:$M$861,'Q2 Daily Log'!$B$4:$B$861,"&gt;="&amp;DATE(2026,7,13),'Q2 Daily Log'!$B$4:$B$861,"&lt;="&amp;DATE(2026,7,17),'Q2 Daily Log'!$C$4:$C$861,'Q2 Setup'!$C$12),"")</f>
        <v>0</v>
      </c>
      <c r="L26" s="29">
        <f>IFERROR(SUMIFS('Q2 Daily Log'!$N$4:$N$861,'Q2 Daily Log'!$B$4:$B$861,"&gt;="&amp;DATE(2026,7,13),'Q2 Daily Log'!$B$4:$B$861,"&lt;="&amp;DATE(2026,7,17),'Q2 Daily Log'!$C$4:$C$861,'Q2 Setup'!$C$12),"")</f>
        <v>0</v>
      </c>
      <c r="M26" s="56" t="str">
        <f>IFERROR(SUMIFS('Q2 Daily Log'!$N$4:$N$861,'Q2 Daily Log'!$B$4:$B$861,"&gt;="&amp;DATE(2026,7,13),'Q2 Daily Log'!$B$4:$B$861,"&lt;="&amp;DATE(2026,7,17),'Q2 Daily Log'!$C$4:$C$861,'Q2 Setup'!$C$12)/SUMIFS('Q2 Daily Log'!$O$4:$O$861,'Q2 Daily Log'!$B$4:$B$861,"&gt;="&amp;DATE(2026,7,13),'Q2 Daily Log'!$B$4:$B$861,"&lt;="&amp;DATE(2026,7,17),'Q2 Daily Log'!$C$4:$C$861,'Q2 Setup'!$C$12),"" )</f>
        <v/>
      </c>
    </row>
    <row r="27" spans="2:13" ht="18.75" customHeight="1" x14ac:dyDescent="0.2">
      <c r="B27" s="48" t="s">
        <v>74</v>
      </c>
      <c r="C27" s="49" t="str">
        <f>'Q2 Setup'!$C$13</f>
        <v>Rep 7</v>
      </c>
      <c r="D27" s="50" t="str">
        <f>IFERROR(AVERAGEIFS('Q2 Daily Log'!$E$4:$E$861,'Q2 Daily Log'!$B$4:$B$861,"&gt;="&amp;DATE(2026,7,13),'Q2 Daily Log'!$B$4:$B$861,"&lt;="&amp;DATE(2026,7,17),'Q2 Daily Log'!$C$4:$C$861,'Q2 Setup'!$C$13),"")</f>
        <v/>
      </c>
      <c r="E27" s="51" t="str">
        <f>IFERROR(AVERAGEIFS('Q2 Daily Log'!$H$4:$H$861,'Q2 Daily Log'!$B$4:$B$861,"&gt;="&amp;DATE(2026,7,13),'Q2 Daily Log'!$B$4:$B$861,"&lt;="&amp;DATE(2026,7,17),'Q2 Daily Log'!$C$4:$C$861,'Q2 Setup'!$C$13),"")</f>
        <v/>
      </c>
      <c r="F27" s="52" t="str">
        <f>IFERROR(AVERAGEIFS('Q2 Daily Log'!$I$4:$I$861,'Q2 Daily Log'!$B$4:$B$861,"&gt;="&amp;DATE(2026,7,13),'Q2 Daily Log'!$B$4:$B$861,"&lt;="&amp;DATE(2026,7,17),'Q2 Daily Log'!$C$4:$C$861,'Q2 Setup'!$C$13),"")</f>
        <v/>
      </c>
      <c r="G27" s="51" t="str">
        <f>IFERROR(AVERAGEIFS('Q2 Daily Log'!$K$4:$K$861,'Q2 Daily Log'!$B$4:$B$861,"&gt;="&amp;DATE(2026,7,13),'Q2 Daily Log'!$B$4:$B$861,"&lt;="&amp;DATE(2026,7,17),'Q2 Daily Log'!$C$4:$C$861,'Q2 Setup'!$C$13),"")</f>
        <v/>
      </c>
      <c r="H27" s="50">
        <f>IFERROR(SUMIFS('Q2 Daily Log'!$E$4:$E$861,'Q2 Daily Log'!$B$4:$B$861,"&gt;="&amp;DATE(2026,7,13),'Q2 Daily Log'!$B$4:$B$861,"&lt;="&amp;DATE(2026,7,17),'Q2 Daily Log'!$C$4:$C$861,'Q2 Setup'!$C$13),"")</f>
        <v>0</v>
      </c>
      <c r="I27" s="52">
        <f>IFERROR(SUMIFS('Q2 Daily Log'!$I$4:$I$861,'Q2 Daily Log'!$B$4:$B$861,"&gt;="&amp;DATE(2026,7,13),'Q2 Daily Log'!$B$4:$B$861,"&lt;="&amp;DATE(2026,7,17),'Q2 Daily Log'!$C$4:$C$861,'Q2 Setup'!$C$13),"")</f>
        <v>0</v>
      </c>
      <c r="J27" s="50">
        <f>IFERROR(SUMIFS('Q2 Daily Log'!$L$4:$L$861,'Q2 Daily Log'!$B$4:$B$861,"&gt;="&amp;DATE(2026,7,13),'Q2 Daily Log'!$B$4:$B$861,"&lt;="&amp;DATE(2026,7,17),'Q2 Daily Log'!$C$4:$C$861,'Q2 Setup'!$C$13),"")</f>
        <v>0</v>
      </c>
      <c r="K27" s="50">
        <f>IFERROR(SUMIFS('Q2 Daily Log'!$M$4:$M$861,'Q2 Daily Log'!$B$4:$B$861,"&gt;="&amp;DATE(2026,7,13),'Q2 Daily Log'!$B$4:$B$861,"&lt;="&amp;DATE(2026,7,17),'Q2 Daily Log'!$C$4:$C$861,'Q2 Setup'!$C$13),"")</f>
        <v>0</v>
      </c>
      <c r="L27" s="29">
        <f>IFERROR(SUMIFS('Q2 Daily Log'!$N$4:$N$861,'Q2 Daily Log'!$B$4:$B$861,"&gt;="&amp;DATE(2026,7,13),'Q2 Daily Log'!$B$4:$B$861,"&lt;="&amp;DATE(2026,7,17),'Q2 Daily Log'!$C$4:$C$861,'Q2 Setup'!$C$13),"")</f>
        <v>0</v>
      </c>
      <c r="M27" s="51" t="str">
        <f>IFERROR(SUMIFS('Q2 Daily Log'!$N$4:$N$861,'Q2 Daily Log'!$B$4:$B$861,"&gt;="&amp;DATE(2026,7,13),'Q2 Daily Log'!$B$4:$B$861,"&lt;="&amp;DATE(2026,7,17),'Q2 Daily Log'!$C$4:$C$861,'Q2 Setup'!$C$13)/SUMIFS('Q2 Daily Log'!$O$4:$O$861,'Q2 Daily Log'!$B$4:$B$861,"&gt;="&amp;DATE(2026,7,13),'Q2 Daily Log'!$B$4:$B$861,"&lt;="&amp;DATE(2026,7,17),'Q2 Daily Log'!$C$4:$C$861,'Q2 Setup'!$C$13),"" )</f>
        <v/>
      </c>
    </row>
    <row r="28" spans="2:13" ht="18.75" customHeight="1" x14ac:dyDescent="0.2">
      <c r="B28" s="53" t="s">
        <v>74</v>
      </c>
      <c r="C28" s="54" t="str">
        <f>'Q2 Setup'!$C$14</f>
        <v>Rep 8</v>
      </c>
      <c r="D28" s="55" t="str">
        <f>IFERROR(AVERAGEIFS('Q2 Daily Log'!$E$4:$E$861,'Q2 Daily Log'!$B$4:$B$861,"&gt;="&amp;DATE(2026,7,13),'Q2 Daily Log'!$B$4:$B$861,"&lt;="&amp;DATE(2026,7,17),'Q2 Daily Log'!$C$4:$C$861,'Q2 Setup'!$C$14),"")</f>
        <v/>
      </c>
      <c r="E28" s="56" t="str">
        <f>IFERROR(AVERAGEIFS('Q2 Daily Log'!$H$4:$H$861,'Q2 Daily Log'!$B$4:$B$861,"&gt;="&amp;DATE(2026,7,13),'Q2 Daily Log'!$B$4:$B$861,"&lt;="&amp;DATE(2026,7,17),'Q2 Daily Log'!$C$4:$C$861,'Q2 Setup'!$C$14),"")</f>
        <v/>
      </c>
      <c r="F28" s="57" t="str">
        <f>IFERROR(AVERAGEIFS('Q2 Daily Log'!$I$4:$I$861,'Q2 Daily Log'!$B$4:$B$861,"&gt;="&amp;DATE(2026,7,13),'Q2 Daily Log'!$B$4:$B$861,"&lt;="&amp;DATE(2026,7,17),'Q2 Daily Log'!$C$4:$C$861,'Q2 Setup'!$C$14),"")</f>
        <v/>
      </c>
      <c r="G28" s="56" t="str">
        <f>IFERROR(AVERAGEIFS('Q2 Daily Log'!$K$4:$K$861,'Q2 Daily Log'!$B$4:$B$861,"&gt;="&amp;DATE(2026,7,13),'Q2 Daily Log'!$B$4:$B$861,"&lt;="&amp;DATE(2026,7,17),'Q2 Daily Log'!$C$4:$C$861,'Q2 Setup'!$C$14),"")</f>
        <v/>
      </c>
      <c r="H28" s="55">
        <f>IFERROR(SUMIFS('Q2 Daily Log'!$E$4:$E$861,'Q2 Daily Log'!$B$4:$B$861,"&gt;="&amp;DATE(2026,7,13),'Q2 Daily Log'!$B$4:$B$861,"&lt;="&amp;DATE(2026,7,17),'Q2 Daily Log'!$C$4:$C$861,'Q2 Setup'!$C$14),"")</f>
        <v>0</v>
      </c>
      <c r="I28" s="57">
        <f>IFERROR(SUMIFS('Q2 Daily Log'!$I$4:$I$861,'Q2 Daily Log'!$B$4:$B$861,"&gt;="&amp;DATE(2026,7,13),'Q2 Daily Log'!$B$4:$B$861,"&lt;="&amp;DATE(2026,7,17),'Q2 Daily Log'!$C$4:$C$861,'Q2 Setup'!$C$14),"")</f>
        <v>0</v>
      </c>
      <c r="J28" s="55">
        <f>IFERROR(SUMIFS('Q2 Daily Log'!$L$4:$L$861,'Q2 Daily Log'!$B$4:$B$861,"&gt;="&amp;DATE(2026,7,13),'Q2 Daily Log'!$B$4:$B$861,"&lt;="&amp;DATE(2026,7,17),'Q2 Daily Log'!$C$4:$C$861,'Q2 Setup'!$C$14),"")</f>
        <v>0</v>
      </c>
      <c r="K28" s="55">
        <f>IFERROR(SUMIFS('Q2 Daily Log'!$M$4:$M$861,'Q2 Daily Log'!$B$4:$B$861,"&gt;="&amp;DATE(2026,7,13),'Q2 Daily Log'!$B$4:$B$861,"&lt;="&amp;DATE(2026,7,17),'Q2 Daily Log'!$C$4:$C$861,'Q2 Setup'!$C$14),"")</f>
        <v>0</v>
      </c>
      <c r="L28" s="29">
        <f>IFERROR(SUMIFS('Q2 Daily Log'!$N$4:$N$861,'Q2 Daily Log'!$B$4:$B$861,"&gt;="&amp;DATE(2026,7,13),'Q2 Daily Log'!$B$4:$B$861,"&lt;="&amp;DATE(2026,7,17),'Q2 Daily Log'!$C$4:$C$861,'Q2 Setup'!$C$14),"")</f>
        <v>0</v>
      </c>
      <c r="M28" s="56" t="str">
        <f>IFERROR(SUMIFS('Q2 Daily Log'!$N$4:$N$861,'Q2 Daily Log'!$B$4:$B$861,"&gt;="&amp;DATE(2026,7,13),'Q2 Daily Log'!$B$4:$B$861,"&lt;="&amp;DATE(2026,7,17),'Q2 Daily Log'!$C$4:$C$861,'Q2 Setup'!$C$14)/SUMIFS('Q2 Daily Log'!$O$4:$O$861,'Q2 Daily Log'!$B$4:$B$861,"&gt;="&amp;DATE(2026,7,13),'Q2 Daily Log'!$B$4:$B$861,"&lt;="&amp;DATE(2026,7,17),'Q2 Daily Log'!$C$4:$C$861,'Q2 Setup'!$C$14),"" )</f>
        <v/>
      </c>
    </row>
    <row r="29" spans="2:13" ht="18.75" customHeight="1" x14ac:dyDescent="0.2">
      <c r="B29" s="48" t="s">
        <v>74</v>
      </c>
      <c r="C29" s="49" t="str">
        <f>'Q2 Setup'!$C$15</f>
        <v>Rep 9</v>
      </c>
      <c r="D29" s="50" t="str">
        <f>IFERROR(AVERAGEIFS('Q2 Daily Log'!$E$4:$E$861,'Q2 Daily Log'!$B$4:$B$861,"&gt;="&amp;DATE(2026,7,13),'Q2 Daily Log'!$B$4:$B$861,"&lt;="&amp;DATE(2026,7,17),'Q2 Daily Log'!$C$4:$C$861,'Q2 Setup'!$C$15),"")</f>
        <v/>
      </c>
      <c r="E29" s="51" t="str">
        <f>IFERROR(AVERAGEIFS('Q2 Daily Log'!$H$4:$H$861,'Q2 Daily Log'!$B$4:$B$861,"&gt;="&amp;DATE(2026,7,13),'Q2 Daily Log'!$B$4:$B$861,"&lt;="&amp;DATE(2026,7,17),'Q2 Daily Log'!$C$4:$C$861,'Q2 Setup'!$C$15),"")</f>
        <v/>
      </c>
      <c r="F29" s="52" t="str">
        <f>IFERROR(AVERAGEIFS('Q2 Daily Log'!$I$4:$I$861,'Q2 Daily Log'!$B$4:$B$861,"&gt;="&amp;DATE(2026,7,13),'Q2 Daily Log'!$B$4:$B$861,"&lt;="&amp;DATE(2026,7,17),'Q2 Daily Log'!$C$4:$C$861,'Q2 Setup'!$C$15),"")</f>
        <v/>
      </c>
      <c r="G29" s="51" t="str">
        <f>IFERROR(AVERAGEIFS('Q2 Daily Log'!$K$4:$K$861,'Q2 Daily Log'!$B$4:$B$861,"&gt;="&amp;DATE(2026,7,13),'Q2 Daily Log'!$B$4:$B$861,"&lt;="&amp;DATE(2026,7,17),'Q2 Daily Log'!$C$4:$C$861,'Q2 Setup'!$C$15),"")</f>
        <v/>
      </c>
      <c r="H29" s="50">
        <f>IFERROR(SUMIFS('Q2 Daily Log'!$E$4:$E$861,'Q2 Daily Log'!$B$4:$B$861,"&gt;="&amp;DATE(2026,7,13),'Q2 Daily Log'!$B$4:$B$861,"&lt;="&amp;DATE(2026,7,17),'Q2 Daily Log'!$C$4:$C$861,'Q2 Setup'!$C$15),"")</f>
        <v>0</v>
      </c>
      <c r="I29" s="52">
        <f>IFERROR(SUMIFS('Q2 Daily Log'!$I$4:$I$861,'Q2 Daily Log'!$B$4:$B$861,"&gt;="&amp;DATE(2026,7,13),'Q2 Daily Log'!$B$4:$B$861,"&lt;="&amp;DATE(2026,7,17),'Q2 Daily Log'!$C$4:$C$861,'Q2 Setup'!$C$15),"")</f>
        <v>0</v>
      </c>
      <c r="J29" s="50">
        <f>IFERROR(SUMIFS('Q2 Daily Log'!$L$4:$L$861,'Q2 Daily Log'!$B$4:$B$861,"&gt;="&amp;DATE(2026,7,13),'Q2 Daily Log'!$B$4:$B$861,"&lt;="&amp;DATE(2026,7,17),'Q2 Daily Log'!$C$4:$C$861,'Q2 Setup'!$C$15),"")</f>
        <v>0</v>
      </c>
      <c r="K29" s="50">
        <f>IFERROR(SUMIFS('Q2 Daily Log'!$M$4:$M$861,'Q2 Daily Log'!$B$4:$B$861,"&gt;="&amp;DATE(2026,7,13),'Q2 Daily Log'!$B$4:$B$861,"&lt;="&amp;DATE(2026,7,17),'Q2 Daily Log'!$C$4:$C$861,'Q2 Setup'!$C$15),"")</f>
        <v>0</v>
      </c>
      <c r="L29" s="29">
        <f>IFERROR(SUMIFS('Q2 Daily Log'!$N$4:$N$861,'Q2 Daily Log'!$B$4:$B$861,"&gt;="&amp;DATE(2026,7,13),'Q2 Daily Log'!$B$4:$B$861,"&lt;="&amp;DATE(2026,7,17),'Q2 Daily Log'!$C$4:$C$861,'Q2 Setup'!$C$15),"")</f>
        <v>0</v>
      </c>
      <c r="M29" s="51" t="str">
        <f>IFERROR(SUMIFS('Q2 Daily Log'!$N$4:$N$861,'Q2 Daily Log'!$B$4:$B$861,"&gt;="&amp;DATE(2026,7,13),'Q2 Daily Log'!$B$4:$B$861,"&lt;="&amp;DATE(2026,7,17),'Q2 Daily Log'!$C$4:$C$861,'Q2 Setup'!$C$15)/SUMIFS('Q2 Daily Log'!$O$4:$O$861,'Q2 Daily Log'!$B$4:$B$861,"&gt;="&amp;DATE(2026,7,13),'Q2 Daily Log'!$B$4:$B$861,"&lt;="&amp;DATE(2026,7,17),'Q2 Daily Log'!$C$4:$C$861,'Q2 Setup'!$C$15),"" )</f>
        <v/>
      </c>
    </row>
    <row r="30" spans="2:13" ht="18.75" customHeight="1" x14ac:dyDescent="0.2">
      <c r="B30" s="53" t="s">
        <v>74</v>
      </c>
      <c r="C30" s="54" t="str">
        <f>'Q2 Setup'!$C$16</f>
        <v>Rep 10</v>
      </c>
      <c r="D30" s="55" t="str">
        <f>IFERROR(AVERAGEIFS('Q2 Daily Log'!$E$4:$E$861,'Q2 Daily Log'!$B$4:$B$861,"&gt;="&amp;DATE(2026,7,13),'Q2 Daily Log'!$B$4:$B$861,"&lt;="&amp;DATE(2026,7,17),'Q2 Daily Log'!$C$4:$C$861,'Q2 Setup'!$C$16),"")</f>
        <v/>
      </c>
      <c r="E30" s="56" t="str">
        <f>IFERROR(AVERAGEIFS('Q2 Daily Log'!$H$4:$H$861,'Q2 Daily Log'!$B$4:$B$861,"&gt;="&amp;DATE(2026,7,13),'Q2 Daily Log'!$B$4:$B$861,"&lt;="&amp;DATE(2026,7,17),'Q2 Daily Log'!$C$4:$C$861,'Q2 Setup'!$C$16),"")</f>
        <v/>
      </c>
      <c r="F30" s="57" t="str">
        <f>IFERROR(AVERAGEIFS('Q2 Daily Log'!$I$4:$I$861,'Q2 Daily Log'!$B$4:$B$861,"&gt;="&amp;DATE(2026,7,13),'Q2 Daily Log'!$B$4:$B$861,"&lt;="&amp;DATE(2026,7,17),'Q2 Daily Log'!$C$4:$C$861,'Q2 Setup'!$C$16),"")</f>
        <v/>
      </c>
      <c r="G30" s="56" t="str">
        <f>IFERROR(AVERAGEIFS('Q2 Daily Log'!$K$4:$K$861,'Q2 Daily Log'!$B$4:$B$861,"&gt;="&amp;DATE(2026,7,13),'Q2 Daily Log'!$B$4:$B$861,"&lt;="&amp;DATE(2026,7,17),'Q2 Daily Log'!$C$4:$C$861,'Q2 Setup'!$C$16),"")</f>
        <v/>
      </c>
      <c r="H30" s="55">
        <f>IFERROR(SUMIFS('Q2 Daily Log'!$E$4:$E$861,'Q2 Daily Log'!$B$4:$B$861,"&gt;="&amp;DATE(2026,7,13),'Q2 Daily Log'!$B$4:$B$861,"&lt;="&amp;DATE(2026,7,17),'Q2 Daily Log'!$C$4:$C$861,'Q2 Setup'!$C$16),"")</f>
        <v>0</v>
      </c>
      <c r="I30" s="57">
        <f>IFERROR(SUMIFS('Q2 Daily Log'!$I$4:$I$861,'Q2 Daily Log'!$B$4:$B$861,"&gt;="&amp;DATE(2026,7,13),'Q2 Daily Log'!$B$4:$B$861,"&lt;="&amp;DATE(2026,7,17),'Q2 Daily Log'!$C$4:$C$861,'Q2 Setup'!$C$16),"")</f>
        <v>0</v>
      </c>
      <c r="J30" s="55">
        <f>IFERROR(SUMIFS('Q2 Daily Log'!$L$4:$L$861,'Q2 Daily Log'!$B$4:$B$861,"&gt;="&amp;DATE(2026,7,13),'Q2 Daily Log'!$B$4:$B$861,"&lt;="&amp;DATE(2026,7,17),'Q2 Daily Log'!$C$4:$C$861,'Q2 Setup'!$C$16),"")</f>
        <v>0</v>
      </c>
      <c r="K30" s="55">
        <f>IFERROR(SUMIFS('Q2 Daily Log'!$M$4:$M$861,'Q2 Daily Log'!$B$4:$B$861,"&gt;="&amp;DATE(2026,7,13),'Q2 Daily Log'!$B$4:$B$861,"&lt;="&amp;DATE(2026,7,17),'Q2 Daily Log'!$C$4:$C$861,'Q2 Setup'!$C$16),"")</f>
        <v>0</v>
      </c>
      <c r="L30" s="29">
        <f>IFERROR(SUMIFS('Q2 Daily Log'!$N$4:$N$861,'Q2 Daily Log'!$B$4:$B$861,"&gt;="&amp;DATE(2026,7,13),'Q2 Daily Log'!$B$4:$B$861,"&lt;="&amp;DATE(2026,7,17),'Q2 Daily Log'!$C$4:$C$861,'Q2 Setup'!$C$16),"")</f>
        <v>0</v>
      </c>
      <c r="M30" s="56" t="str">
        <f>IFERROR(SUMIFS('Q2 Daily Log'!$N$4:$N$861,'Q2 Daily Log'!$B$4:$B$861,"&gt;="&amp;DATE(2026,7,13),'Q2 Daily Log'!$B$4:$B$861,"&lt;="&amp;DATE(2026,7,17),'Q2 Daily Log'!$C$4:$C$861,'Q2 Setup'!$C$16)/SUMIFS('Q2 Daily Log'!$O$4:$O$861,'Q2 Daily Log'!$B$4:$B$861,"&gt;="&amp;DATE(2026,7,13),'Q2 Daily Log'!$B$4:$B$861,"&lt;="&amp;DATE(2026,7,17),'Q2 Daily Log'!$C$4:$C$861,'Q2 Setup'!$C$16),"" )</f>
        <v/>
      </c>
    </row>
    <row r="31" spans="2:13" ht="18.75" customHeight="1" x14ac:dyDescent="0.2">
      <c r="B31" s="48" t="s">
        <v>74</v>
      </c>
      <c r="C31" s="49">
        <f>'Q2 Setup'!$C$17</f>
        <v>0</v>
      </c>
      <c r="D31" s="50" t="str">
        <f>IFERROR(AVERAGEIFS('Q2 Daily Log'!$E$4:$E$861,'Q2 Daily Log'!$B$4:$B$861,"&gt;="&amp;DATE(2026,7,13),'Q2 Daily Log'!$B$4:$B$861,"&lt;="&amp;DATE(2026,7,17),'Q2 Daily Log'!$C$4:$C$861,'Q2 Setup'!$C$17),"")</f>
        <v/>
      </c>
      <c r="E31" s="51" t="str">
        <f>IFERROR(AVERAGEIFS('Q2 Daily Log'!$H$4:$H$861,'Q2 Daily Log'!$B$4:$B$861,"&gt;="&amp;DATE(2026,7,13),'Q2 Daily Log'!$B$4:$B$861,"&lt;="&amp;DATE(2026,7,17),'Q2 Daily Log'!$C$4:$C$861,'Q2 Setup'!$C$17),"")</f>
        <v/>
      </c>
      <c r="F31" s="52" t="str">
        <f>IFERROR(AVERAGEIFS('Q2 Daily Log'!$I$4:$I$861,'Q2 Daily Log'!$B$4:$B$861,"&gt;="&amp;DATE(2026,7,13),'Q2 Daily Log'!$B$4:$B$861,"&lt;="&amp;DATE(2026,7,17),'Q2 Daily Log'!$C$4:$C$861,'Q2 Setup'!$C$17),"")</f>
        <v/>
      </c>
      <c r="G31" s="51" t="str">
        <f>IFERROR(AVERAGEIFS('Q2 Daily Log'!$K$4:$K$861,'Q2 Daily Log'!$B$4:$B$861,"&gt;="&amp;DATE(2026,7,13),'Q2 Daily Log'!$B$4:$B$861,"&lt;="&amp;DATE(2026,7,17),'Q2 Daily Log'!$C$4:$C$861,'Q2 Setup'!$C$17),"")</f>
        <v/>
      </c>
      <c r="H31" s="50">
        <f>IFERROR(SUMIFS('Q2 Daily Log'!$E$4:$E$861,'Q2 Daily Log'!$B$4:$B$861,"&gt;="&amp;DATE(2026,7,13),'Q2 Daily Log'!$B$4:$B$861,"&lt;="&amp;DATE(2026,7,17),'Q2 Daily Log'!$C$4:$C$861,'Q2 Setup'!$C$17),"")</f>
        <v>0</v>
      </c>
      <c r="I31" s="52">
        <f>IFERROR(SUMIFS('Q2 Daily Log'!$I$4:$I$861,'Q2 Daily Log'!$B$4:$B$861,"&gt;="&amp;DATE(2026,7,13),'Q2 Daily Log'!$B$4:$B$861,"&lt;="&amp;DATE(2026,7,17),'Q2 Daily Log'!$C$4:$C$861,'Q2 Setup'!$C$17),"")</f>
        <v>0</v>
      </c>
      <c r="J31" s="50">
        <f>IFERROR(SUMIFS('Q2 Daily Log'!$L$4:$L$861,'Q2 Daily Log'!$B$4:$B$861,"&gt;="&amp;DATE(2026,7,13),'Q2 Daily Log'!$B$4:$B$861,"&lt;="&amp;DATE(2026,7,17),'Q2 Daily Log'!$C$4:$C$861,'Q2 Setup'!$C$17),"")</f>
        <v>0</v>
      </c>
      <c r="K31" s="50">
        <f>IFERROR(SUMIFS('Q2 Daily Log'!$M$4:$M$861,'Q2 Daily Log'!$B$4:$B$861,"&gt;="&amp;DATE(2026,7,13),'Q2 Daily Log'!$B$4:$B$861,"&lt;="&amp;DATE(2026,7,17),'Q2 Daily Log'!$C$4:$C$861,'Q2 Setup'!$C$17),"")</f>
        <v>0</v>
      </c>
      <c r="L31" s="29">
        <f>IFERROR(SUMIFS('Q2 Daily Log'!$N$4:$N$861,'Q2 Daily Log'!$B$4:$B$861,"&gt;="&amp;DATE(2026,7,13),'Q2 Daily Log'!$B$4:$B$861,"&lt;="&amp;DATE(2026,7,17),'Q2 Daily Log'!$C$4:$C$861,'Q2 Setup'!$C$17),"")</f>
        <v>0</v>
      </c>
      <c r="M31" s="51" t="str">
        <f>IFERROR(SUMIFS('Q2 Daily Log'!$N$4:$N$861,'Q2 Daily Log'!$B$4:$B$861,"&gt;="&amp;DATE(2026,7,13),'Q2 Daily Log'!$B$4:$B$861,"&lt;="&amp;DATE(2026,7,17),'Q2 Daily Log'!$C$4:$C$861,'Q2 Setup'!$C$17)/SUMIFS('Q2 Daily Log'!$O$4:$O$861,'Q2 Daily Log'!$B$4:$B$861,"&gt;="&amp;DATE(2026,7,13),'Q2 Daily Log'!$B$4:$B$861,"&lt;="&amp;DATE(2026,7,17),'Q2 Daily Log'!$C$4:$C$861,'Q2 Setup'!$C$17),"" )</f>
        <v/>
      </c>
    </row>
    <row r="32" spans="2:13" ht="18.75" customHeight="1" x14ac:dyDescent="0.2">
      <c r="B32" s="53" t="s">
        <v>74</v>
      </c>
      <c r="C32" s="54">
        <f>'Q2 Setup'!$C$18</f>
        <v>0</v>
      </c>
      <c r="D32" s="55" t="str">
        <f>IFERROR(AVERAGEIFS('Q2 Daily Log'!$E$4:$E$861,'Q2 Daily Log'!$B$4:$B$861,"&gt;="&amp;DATE(2026,7,13),'Q2 Daily Log'!$B$4:$B$861,"&lt;="&amp;DATE(2026,7,17),'Q2 Daily Log'!$C$4:$C$861,'Q2 Setup'!$C$18),"")</f>
        <v/>
      </c>
      <c r="E32" s="56" t="str">
        <f>IFERROR(AVERAGEIFS('Q2 Daily Log'!$H$4:$H$861,'Q2 Daily Log'!$B$4:$B$861,"&gt;="&amp;DATE(2026,7,13),'Q2 Daily Log'!$B$4:$B$861,"&lt;="&amp;DATE(2026,7,17),'Q2 Daily Log'!$C$4:$C$861,'Q2 Setup'!$C$18),"")</f>
        <v/>
      </c>
      <c r="F32" s="57" t="str">
        <f>IFERROR(AVERAGEIFS('Q2 Daily Log'!$I$4:$I$861,'Q2 Daily Log'!$B$4:$B$861,"&gt;="&amp;DATE(2026,7,13),'Q2 Daily Log'!$B$4:$B$861,"&lt;="&amp;DATE(2026,7,17),'Q2 Daily Log'!$C$4:$C$861,'Q2 Setup'!$C$18),"")</f>
        <v/>
      </c>
      <c r="G32" s="56" t="str">
        <f>IFERROR(AVERAGEIFS('Q2 Daily Log'!$K$4:$K$861,'Q2 Daily Log'!$B$4:$B$861,"&gt;="&amp;DATE(2026,7,13),'Q2 Daily Log'!$B$4:$B$861,"&lt;="&amp;DATE(2026,7,17),'Q2 Daily Log'!$C$4:$C$861,'Q2 Setup'!$C$18),"")</f>
        <v/>
      </c>
      <c r="H32" s="55">
        <f>IFERROR(SUMIFS('Q2 Daily Log'!$E$4:$E$861,'Q2 Daily Log'!$B$4:$B$861,"&gt;="&amp;DATE(2026,7,13),'Q2 Daily Log'!$B$4:$B$861,"&lt;="&amp;DATE(2026,7,17),'Q2 Daily Log'!$C$4:$C$861,'Q2 Setup'!$C$18),"")</f>
        <v>0</v>
      </c>
      <c r="I32" s="57">
        <f>IFERROR(SUMIFS('Q2 Daily Log'!$I$4:$I$861,'Q2 Daily Log'!$B$4:$B$861,"&gt;="&amp;DATE(2026,7,13),'Q2 Daily Log'!$B$4:$B$861,"&lt;="&amp;DATE(2026,7,17),'Q2 Daily Log'!$C$4:$C$861,'Q2 Setup'!$C$18),"")</f>
        <v>0</v>
      </c>
      <c r="J32" s="55">
        <f>IFERROR(SUMIFS('Q2 Daily Log'!$L$4:$L$861,'Q2 Daily Log'!$B$4:$B$861,"&gt;="&amp;DATE(2026,7,13),'Q2 Daily Log'!$B$4:$B$861,"&lt;="&amp;DATE(2026,7,17),'Q2 Daily Log'!$C$4:$C$861,'Q2 Setup'!$C$18),"")</f>
        <v>0</v>
      </c>
      <c r="K32" s="55">
        <f>IFERROR(SUMIFS('Q2 Daily Log'!$M$4:$M$861,'Q2 Daily Log'!$B$4:$B$861,"&gt;="&amp;DATE(2026,7,13),'Q2 Daily Log'!$B$4:$B$861,"&lt;="&amp;DATE(2026,7,17),'Q2 Daily Log'!$C$4:$C$861,'Q2 Setup'!$C$18),"")</f>
        <v>0</v>
      </c>
      <c r="L32" s="29">
        <f>IFERROR(SUMIFS('Q2 Daily Log'!$N$4:$N$861,'Q2 Daily Log'!$B$4:$B$861,"&gt;="&amp;DATE(2026,7,13),'Q2 Daily Log'!$B$4:$B$861,"&lt;="&amp;DATE(2026,7,17),'Q2 Daily Log'!$C$4:$C$861,'Q2 Setup'!$C$18),"")</f>
        <v>0</v>
      </c>
      <c r="M32" s="56" t="str">
        <f>IFERROR(SUMIFS('Q2 Daily Log'!$N$4:$N$861,'Q2 Daily Log'!$B$4:$B$861,"&gt;="&amp;DATE(2026,7,13),'Q2 Daily Log'!$B$4:$B$861,"&lt;="&amp;DATE(2026,7,17),'Q2 Daily Log'!$C$4:$C$861,'Q2 Setup'!$C$18)/SUMIFS('Q2 Daily Log'!$O$4:$O$861,'Q2 Daily Log'!$B$4:$B$861,"&gt;="&amp;DATE(2026,7,13),'Q2 Daily Log'!$B$4:$B$861,"&lt;="&amp;DATE(2026,7,17),'Q2 Daily Log'!$C$4:$C$861,'Q2 Setup'!$C$18),"" )</f>
        <v/>
      </c>
    </row>
    <row r="33" spans="2:13" ht="18.75" customHeight="1" x14ac:dyDescent="0.2">
      <c r="B33" s="1" t="s">
        <v>75</v>
      </c>
      <c r="C33" s="1"/>
      <c r="D33" s="67" t="str">
        <f>IFERROR(AVERAGE(D21:D32),"")</f>
        <v/>
      </c>
      <c r="E33" s="68" t="str">
        <f>IFERROR(AVERAGE(E21:E32),"")</f>
        <v/>
      </c>
      <c r="F33" s="69" t="str">
        <f>IFERROR(AVERAGE(F21:F32),"")</f>
        <v/>
      </c>
      <c r="G33" s="68" t="str">
        <f>IFERROR(AVERAGE(G21:G32),"")</f>
        <v/>
      </c>
      <c r="H33" s="67">
        <f>IFERROR(SUM(H21:H32),"")</f>
        <v>0</v>
      </c>
      <c r="I33" s="70">
        <f>IFERROR(SUM(I21:I32),"")</f>
        <v>0</v>
      </c>
      <c r="J33" s="67">
        <f>IFERROR(SUM(J21:J32),"")</f>
        <v>0</v>
      </c>
      <c r="K33" s="67">
        <f>IFERROR(SUM(K21:K32),"")</f>
        <v>0</v>
      </c>
      <c r="L33" s="71">
        <f>IFERROR(SUM(L21:L32),"")</f>
        <v>0</v>
      </c>
      <c r="M33" s="68" t="str">
        <f>IFERROR(AVERAGE(M21:M32),"")</f>
        <v/>
      </c>
    </row>
    <row r="34" spans="2:13" ht="7.5" customHeight="1" x14ac:dyDescent="0.2"/>
    <row r="35" spans="2:13" ht="25.5" customHeight="1" x14ac:dyDescent="0.2">
      <c r="B35" s="2" t="s">
        <v>102</v>
      </c>
      <c r="C35" s="2"/>
      <c r="D35" s="65">
        <v>46223</v>
      </c>
      <c r="E35" s="65">
        <v>46227</v>
      </c>
      <c r="F35" s="66"/>
      <c r="G35" s="66"/>
      <c r="H35" s="66"/>
      <c r="I35" s="66"/>
      <c r="J35" s="66"/>
      <c r="K35" s="66"/>
      <c r="L35" s="66"/>
      <c r="M35" s="66"/>
    </row>
    <row r="36" spans="2:13" ht="36" customHeight="1" x14ac:dyDescent="0.2">
      <c r="B36" s="47" t="s">
        <v>60</v>
      </c>
      <c r="C36" s="47" t="s">
        <v>24</v>
      </c>
      <c r="D36" s="47" t="s">
        <v>61</v>
      </c>
      <c r="E36" s="47" t="s">
        <v>62</v>
      </c>
      <c r="F36" s="47" t="s">
        <v>63</v>
      </c>
      <c r="G36" s="47" t="s">
        <v>64</v>
      </c>
      <c r="H36" s="47" t="s">
        <v>65</v>
      </c>
      <c r="I36" s="47" t="s">
        <v>66</v>
      </c>
      <c r="J36" s="47" t="s">
        <v>67</v>
      </c>
      <c r="K36" s="47" t="s">
        <v>68</v>
      </c>
      <c r="L36" s="47" t="s">
        <v>69</v>
      </c>
      <c r="M36" s="47" t="s">
        <v>70</v>
      </c>
    </row>
    <row r="37" spans="2:13" ht="18.75" customHeight="1" x14ac:dyDescent="0.2">
      <c r="B37" s="48" t="s">
        <v>77</v>
      </c>
      <c r="C37" s="49" t="str">
        <f>'Q2 Setup'!$C$7</f>
        <v>Rep 1</v>
      </c>
      <c r="D37" s="50" t="str">
        <f>IFERROR(AVERAGEIFS('Q2 Daily Log'!$E$4:$E$861,'Q2 Daily Log'!$B$4:$B$861,"&gt;="&amp;DATE(2026,7,20),'Q2 Daily Log'!$B$4:$B$861,"&lt;="&amp;DATE(2026,7,24),'Q2 Daily Log'!$C$4:$C$861,'Q2 Setup'!$C$7),"")</f>
        <v/>
      </c>
      <c r="E37" s="51" t="str">
        <f>IFERROR(AVERAGEIFS('Q2 Daily Log'!$H$4:$H$861,'Q2 Daily Log'!$B$4:$B$861,"&gt;="&amp;DATE(2026,7,20),'Q2 Daily Log'!$B$4:$B$861,"&lt;="&amp;DATE(2026,7,24),'Q2 Daily Log'!$C$4:$C$861,'Q2 Setup'!$C$7),"")</f>
        <v/>
      </c>
      <c r="F37" s="52" t="str">
        <f>IFERROR(AVERAGEIFS('Q2 Daily Log'!$I$4:$I$861,'Q2 Daily Log'!$B$4:$B$861,"&gt;="&amp;DATE(2026,7,20),'Q2 Daily Log'!$B$4:$B$861,"&lt;="&amp;DATE(2026,7,24),'Q2 Daily Log'!$C$4:$C$861,'Q2 Setup'!$C$7),"")</f>
        <v/>
      </c>
      <c r="G37" s="51" t="str">
        <f>IFERROR(AVERAGEIFS('Q2 Daily Log'!$K$4:$K$861,'Q2 Daily Log'!$B$4:$B$861,"&gt;="&amp;DATE(2026,7,20),'Q2 Daily Log'!$B$4:$B$861,"&lt;="&amp;DATE(2026,7,24),'Q2 Daily Log'!$C$4:$C$861,'Q2 Setup'!$C$7),"")</f>
        <v/>
      </c>
      <c r="H37" s="50">
        <f>IFERROR(SUMIFS('Q2 Daily Log'!$E$4:$E$861,'Q2 Daily Log'!$B$4:$B$861,"&gt;="&amp;DATE(2026,7,20),'Q2 Daily Log'!$B$4:$B$861,"&lt;="&amp;DATE(2026,7,24),'Q2 Daily Log'!$C$4:$C$861,'Q2 Setup'!$C$7),"")</f>
        <v>0</v>
      </c>
      <c r="I37" s="52">
        <f>IFERROR(SUMIFS('Q2 Daily Log'!$I$4:$I$861,'Q2 Daily Log'!$B$4:$B$861,"&gt;="&amp;DATE(2026,7,20),'Q2 Daily Log'!$B$4:$B$861,"&lt;="&amp;DATE(2026,7,24),'Q2 Daily Log'!$C$4:$C$861,'Q2 Setup'!$C$7),"")</f>
        <v>0</v>
      </c>
      <c r="J37" s="50">
        <f>IFERROR(SUMIFS('Q2 Daily Log'!$L$4:$L$861,'Q2 Daily Log'!$B$4:$B$861,"&gt;="&amp;DATE(2026,7,20),'Q2 Daily Log'!$B$4:$B$861,"&lt;="&amp;DATE(2026,7,24),'Q2 Daily Log'!$C$4:$C$861,'Q2 Setup'!$C$7),"")</f>
        <v>0</v>
      </c>
      <c r="K37" s="50">
        <f>IFERROR(SUMIFS('Q2 Daily Log'!$M$4:$M$861,'Q2 Daily Log'!$B$4:$B$861,"&gt;="&amp;DATE(2026,7,20),'Q2 Daily Log'!$B$4:$B$861,"&lt;="&amp;DATE(2026,7,24),'Q2 Daily Log'!$C$4:$C$861,'Q2 Setup'!$C$7),"")</f>
        <v>0</v>
      </c>
      <c r="L37" s="29">
        <f>IFERROR(SUMIFS('Q2 Daily Log'!$N$4:$N$861,'Q2 Daily Log'!$B$4:$B$861,"&gt;="&amp;DATE(2026,7,20),'Q2 Daily Log'!$B$4:$B$861,"&lt;="&amp;DATE(2026,7,24),'Q2 Daily Log'!$C$4:$C$861,'Q2 Setup'!$C$7),"")</f>
        <v>0</v>
      </c>
      <c r="M37" s="51" t="str">
        <f>IFERROR(SUMIFS('Q2 Daily Log'!$N$4:$N$861,'Q2 Daily Log'!$B$4:$B$861,"&gt;="&amp;DATE(2026,7,20),'Q2 Daily Log'!$B$4:$B$861,"&lt;="&amp;DATE(2026,7,24),'Q2 Daily Log'!$C$4:$C$861,'Q2 Setup'!$C$7)/SUMIFS('Q2 Daily Log'!$O$4:$O$861,'Q2 Daily Log'!$B$4:$B$861,"&gt;="&amp;DATE(2026,7,20),'Q2 Daily Log'!$B$4:$B$861,"&lt;="&amp;DATE(2026,7,24),'Q2 Daily Log'!$C$4:$C$861,'Q2 Setup'!$C$7),"" )</f>
        <v/>
      </c>
    </row>
    <row r="38" spans="2:13" ht="18.75" customHeight="1" x14ac:dyDescent="0.2">
      <c r="B38" s="53" t="s">
        <v>77</v>
      </c>
      <c r="C38" s="54" t="str">
        <f>'Q2 Setup'!$C$8</f>
        <v>Rep 2</v>
      </c>
      <c r="D38" s="55" t="str">
        <f>IFERROR(AVERAGEIFS('Q2 Daily Log'!$E$4:$E$861,'Q2 Daily Log'!$B$4:$B$861,"&gt;="&amp;DATE(2026,7,20),'Q2 Daily Log'!$B$4:$B$861,"&lt;="&amp;DATE(2026,7,24),'Q2 Daily Log'!$C$4:$C$861,'Q2 Setup'!$C$8),"")</f>
        <v/>
      </c>
      <c r="E38" s="56" t="str">
        <f>IFERROR(AVERAGEIFS('Q2 Daily Log'!$H$4:$H$861,'Q2 Daily Log'!$B$4:$B$861,"&gt;="&amp;DATE(2026,7,20),'Q2 Daily Log'!$B$4:$B$861,"&lt;="&amp;DATE(2026,7,24),'Q2 Daily Log'!$C$4:$C$861,'Q2 Setup'!$C$8),"")</f>
        <v/>
      </c>
      <c r="F38" s="57" t="str">
        <f>IFERROR(AVERAGEIFS('Q2 Daily Log'!$I$4:$I$861,'Q2 Daily Log'!$B$4:$B$861,"&gt;="&amp;DATE(2026,7,20),'Q2 Daily Log'!$B$4:$B$861,"&lt;="&amp;DATE(2026,7,24),'Q2 Daily Log'!$C$4:$C$861,'Q2 Setup'!$C$8),"")</f>
        <v/>
      </c>
      <c r="G38" s="56" t="str">
        <f>IFERROR(AVERAGEIFS('Q2 Daily Log'!$K$4:$K$861,'Q2 Daily Log'!$B$4:$B$861,"&gt;="&amp;DATE(2026,7,20),'Q2 Daily Log'!$B$4:$B$861,"&lt;="&amp;DATE(2026,7,24),'Q2 Daily Log'!$C$4:$C$861,'Q2 Setup'!$C$8),"")</f>
        <v/>
      </c>
      <c r="H38" s="55">
        <f>IFERROR(SUMIFS('Q2 Daily Log'!$E$4:$E$861,'Q2 Daily Log'!$B$4:$B$861,"&gt;="&amp;DATE(2026,7,20),'Q2 Daily Log'!$B$4:$B$861,"&lt;="&amp;DATE(2026,7,24),'Q2 Daily Log'!$C$4:$C$861,'Q2 Setup'!$C$8),"")</f>
        <v>0</v>
      </c>
      <c r="I38" s="57">
        <f>IFERROR(SUMIFS('Q2 Daily Log'!$I$4:$I$861,'Q2 Daily Log'!$B$4:$B$861,"&gt;="&amp;DATE(2026,7,20),'Q2 Daily Log'!$B$4:$B$861,"&lt;="&amp;DATE(2026,7,24),'Q2 Daily Log'!$C$4:$C$861,'Q2 Setup'!$C$8),"")</f>
        <v>0</v>
      </c>
      <c r="J38" s="55">
        <f>IFERROR(SUMIFS('Q2 Daily Log'!$L$4:$L$861,'Q2 Daily Log'!$B$4:$B$861,"&gt;="&amp;DATE(2026,7,20),'Q2 Daily Log'!$B$4:$B$861,"&lt;="&amp;DATE(2026,7,24),'Q2 Daily Log'!$C$4:$C$861,'Q2 Setup'!$C$8),"")</f>
        <v>0</v>
      </c>
      <c r="K38" s="55">
        <f>IFERROR(SUMIFS('Q2 Daily Log'!$M$4:$M$861,'Q2 Daily Log'!$B$4:$B$861,"&gt;="&amp;DATE(2026,7,20),'Q2 Daily Log'!$B$4:$B$861,"&lt;="&amp;DATE(2026,7,24),'Q2 Daily Log'!$C$4:$C$861,'Q2 Setup'!$C$8),"")</f>
        <v>0</v>
      </c>
      <c r="L38" s="29">
        <f>IFERROR(SUMIFS('Q2 Daily Log'!$N$4:$N$861,'Q2 Daily Log'!$B$4:$B$861,"&gt;="&amp;DATE(2026,7,20),'Q2 Daily Log'!$B$4:$B$861,"&lt;="&amp;DATE(2026,7,24),'Q2 Daily Log'!$C$4:$C$861,'Q2 Setup'!$C$8),"")</f>
        <v>0</v>
      </c>
      <c r="M38" s="56" t="str">
        <f>IFERROR(SUMIFS('Q2 Daily Log'!$N$4:$N$861,'Q2 Daily Log'!$B$4:$B$861,"&gt;="&amp;DATE(2026,7,20),'Q2 Daily Log'!$B$4:$B$861,"&lt;="&amp;DATE(2026,7,24),'Q2 Daily Log'!$C$4:$C$861,'Q2 Setup'!$C$8)/SUMIFS('Q2 Daily Log'!$O$4:$O$861,'Q2 Daily Log'!$B$4:$B$861,"&gt;="&amp;DATE(2026,7,20),'Q2 Daily Log'!$B$4:$B$861,"&lt;="&amp;DATE(2026,7,24),'Q2 Daily Log'!$C$4:$C$861,'Q2 Setup'!$C$8),"" )</f>
        <v/>
      </c>
    </row>
    <row r="39" spans="2:13" ht="18.75" customHeight="1" x14ac:dyDescent="0.2">
      <c r="B39" s="48" t="s">
        <v>77</v>
      </c>
      <c r="C39" s="49" t="str">
        <f>'Q2 Setup'!$C$9</f>
        <v>Rep 3</v>
      </c>
      <c r="D39" s="50" t="str">
        <f>IFERROR(AVERAGEIFS('Q2 Daily Log'!$E$4:$E$861,'Q2 Daily Log'!$B$4:$B$861,"&gt;="&amp;DATE(2026,7,20),'Q2 Daily Log'!$B$4:$B$861,"&lt;="&amp;DATE(2026,7,24),'Q2 Daily Log'!$C$4:$C$861,'Q2 Setup'!$C$9),"")</f>
        <v/>
      </c>
      <c r="E39" s="51" t="str">
        <f>IFERROR(AVERAGEIFS('Q2 Daily Log'!$H$4:$H$861,'Q2 Daily Log'!$B$4:$B$861,"&gt;="&amp;DATE(2026,7,20),'Q2 Daily Log'!$B$4:$B$861,"&lt;="&amp;DATE(2026,7,24),'Q2 Daily Log'!$C$4:$C$861,'Q2 Setup'!$C$9),"")</f>
        <v/>
      </c>
      <c r="F39" s="52" t="str">
        <f>IFERROR(AVERAGEIFS('Q2 Daily Log'!$I$4:$I$861,'Q2 Daily Log'!$B$4:$B$861,"&gt;="&amp;DATE(2026,7,20),'Q2 Daily Log'!$B$4:$B$861,"&lt;="&amp;DATE(2026,7,24),'Q2 Daily Log'!$C$4:$C$861,'Q2 Setup'!$C$9),"")</f>
        <v/>
      </c>
      <c r="G39" s="51" t="str">
        <f>IFERROR(AVERAGEIFS('Q2 Daily Log'!$K$4:$K$861,'Q2 Daily Log'!$B$4:$B$861,"&gt;="&amp;DATE(2026,7,20),'Q2 Daily Log'!$B$4:$B$861,"&lt;="&amp;DATE(2026,7,24),'Q2 Daily Log'!$C$4:$C$861,'Q2 Setup'!$C$9),"")</f>
        <v/>
      </c>
      <c r="H39" s="50">
        <f>IFERROR(SUMIFS('Q2 Daily Log'!$E$4:$E$861,'Q2 Daily Log'!$B$4:$B$861,"&gt;="&amp;DATE(2026,7,20),'Q2 Daily Log'!$B$4:$B$861,"&lt;="&amp;DATE(2026,7,24),'Q2 Daily Log'!$C$4:$C$861,'Q2 Setup'!$C$9),"")</f>
        <v>0</v>
      </c>
      <c r="I39" s="52">
        <f>IFERROR(SUMIFS('Q2 Daily Log'!$I$4:$I$861,'Q2 Daily Log'!$B$4:$B$861,"&gt;="&amp;DATE(2026,7,20),'Q2 Daily Log'!$B$4:$B$861,"&lt;="&amp;DATE(2026,7,24),'Q2 Daily Log'!$C$4:$C$861,'Q2 Setup'!$C$9),"")</f>
        <v>0</v>
      </c>
      <c r="J39" s="50">
        <f>IFERROR(SUMIFS('Q2 Daily Log'!$L$4:$L$861,'Q2 Daily Log'!$B$4:$B$861,"&gt;="&amp;DATE(2026,7,20),'Q2 Daily Log'!$B$4:$B$861,"&lt;="&amp;DATE(2026,7,24),'Q2 Daily Log'!$C$4:$C$861,'Q2 Setup'!$C$9),"")</f>
        <v>0</v>
      </c>
      <c r="K39" s="50">
        <f>IFERROR(SUMIFS('Q2 Daily Log'!$M$4:$M$861,'Q2 Daily Log'!$B$4:$B$861,"&gt;="&amp;DATE(2026,7,20),'Q2 Daily Log'!$B$4:$B$861,"&lt;="&amp;DATE(2026,7,24),'Q2 Daily Log'!$C$4:$C$861,'Q2 Setup'!$C$9),"")</f>
        <v>0</v>
      </c>
      <c r="L39" s="29">
        <f>IFERROR(SUMIFS('Q2 Daily Log'!$N$4:$N$861,'Q2 Daily Log'!$B$4:$B$861,"&gt;="&amp;DATE(2026,7,20),'Q2 Daily Log'!$B$4:$B$861,"&lt;="&amp;DATE(2026,7,24),'Q2 Daily Log'!$C$4:$C$861,'Q2 Setup'!$C$9),"")</f>
        <v>0</v>
      </c>
      <c r="M39" s="51" t="str">
        <f>IFERROR(SUMIFS('Q2 Daily Log'!$N$4:$N$861,'Q2 Daily Log'!$B$4:$B$861,"&gt;="&amp;DATE(2026,7,20),'Q2 Daily Log'!$B$4:$B$861,"&lt;="&amp;DATE(2026,7,24),'Q2 Daily Log'!$C$4:$C$861,'Q2 Setup'!$C$9)/SUMIFS('Q2 Daily Log'!$O$4:$O$861,'Q2 Daily Log'!$B$4:$B$861,"&gt;="&amp;DATE(2026,7,20),'Q2 Daily Log'!$B$4:$B$861,"&lt;="&amp;DATE(2026,7,24),'Q2 Daily Log'!$C$4:$C$861,'Q2 Setup'!$C$9),"" )</f>
        <v/>
      </c>
    </row>
    <row r="40" spans="2:13" ht="18.75" customHeight="1" x14ac:dyDescent="0.2">
      <c r="B40" s="53" t="s">
        <v>77</v>
      </c>
      <c r="C40" s="54" t="str">
        <f>'Q2 Setup'!$C$10</f>
        <v>Rep 4</v>
      </c>
      <c r="D40" s="55" t="str">
        <f>IFERROR(AVERAGEIFS('Q2 Daily Log'!$E$4:$E$861,'Q2 Daily Log'!$B$4:$B$861,"&gt;="&amp;DATE(2026,7,20),'Q2 Daily Log'!$B$4:$B$861,"&lt;="&amp;DATE(2026,7,24),'Q2 Daily Log'!$C$4:$C$861,'Q2 Setup'!$C$10),"")</f>
        <v/>
      </c>
      <c r="E40" s="56" t="str">
        <f>IFERROR(AVERAGEIFS('Q2 Daily Log'!$H$4:$H$861,'Q2 Daily Log'!$B$4:$B$861,"&gt;="&amp;DATE(2026,7,20),'Q2 Daily Log'!$B$4:$B$861,"&lt;="&amp;DATE(2026,7,24),'Q2 Daily Log'!$C$4:$C$861,'Q2 Setup'!$C$10),"")</f>
        <v/>
      </c>
      <c r="F40" s="57" t="str">
        <f>IFERROR(AVERAGEIFS('Q2 Daily Log'!$I$4:$I$861,'Q2 Daily Log'!$B$4:$B$861,"&gt;="&amp;DATE(2026,7,20),'Q2 Daily Log'!$B$4:$B$861,"&lt;="&amp;DATE(2026,7,24),'Q2 Daily Log'!$C$4:$C$861,'Q2 Setup'!$C$10),"")</f>
        <v/>
      </c>
      <c r="G40" s="56" t="str">
        <f>IFERROR(AVERAGEIFS('Q2 Daily Log'!$K$4:$K$861,'Q2 Daily Log'!$B$4:$B$861,"&gt;="&amp;DATE(2026,7,20),'Q2 Daily Log'!$B$4:$B$861,"&lt;="&amp;DATE(2026,7,24),'Q2 Daily Log'!$C$4:$C$861,'Q2 Setup'!$C$10),"")</f>
        <v/>
      </c>
      <c r="H40" s="55">
        <f>IFERROR(SUMIFS('Q2 Daily Log'!$E$4:$E$861,'Q2 Daily Log'!$B$4:$B$861,"&gt;="&amp;DATE(2026,7,20),'Q2 Daily Log'!$B$4:$B$861,"&lt;="&amp;DATE(2026,7,24),'Q2 Daily Log'!$C$4:$C$861,'Q2 Setup'!$C$10),"")</f>
        <v>0</v>
      </c>
      <c r="I40" s="57">
        <f>IFERROR(SUMIFS('Q2 Daily Log'!$I$4:$I$861,'Q2 Daily Log'!$B$4:$B$861,"&gt;="&amp;DATE(2026,7,20),'Q2 Daily Log'!$B$4:$B$861,"&lt;="&amp;DATE(2026,7,24),'Q2 Daily Log'!$C$4:$C$861,'Q2 Setup'!$C$10),"")</f>
        <v>0</v>
      </c>
      <c r="J40" s="55">
        <f>IFERROR(SUMIFS('Q2 Daily Log'!$L$4:$L$861,'Q2 Daily Log'!$B$4:$B$861,"&gt;="&amp;DATE(2026,7,20),'Q2 Daily Log'!$B$4:$B$861,"&lt;="&amp;DATE(2026,7,24),'Q2 Daily Log'!$C$4:$C$861,'Q2 Setup'!$C$10),"")</f>
        <v>0</v>
      </c>
      <c r="K40" s="55">
        <f>IFERROR(SUMIFS('Q2 Daily Log'!$M$4:$M$861,'Q2 Daily Log'!$B$4:$B$861,"&gt;="&amp;DATE(2026,7,20),'Q2 Daily Log'!$B$4:$B$861,"&lt;="&amp;DATE(2026,7,24),'Q2 Daily Log'!$C$4:$C$861,'Q2 Setup'!$C$10),"")</f>
        <v>0</v>
      </c>
      <c r="L40" s="29">
        <f>IFERROR(SUMIFS('Q2 Daily Log'!$N$4:$N$861,'Q2 Daily Log'!$B$4:$B$861,"&gt;="&amp;DATE(2026,7,20),'Q2 Daily Log'!$B$4:$B$861,"&lt;="&amp;DATE(2026,7,24),'Q2 Daily Log'!$C$4:$C$861,'Q2 Setup'!$C$10),"")</f>
        <v>0</v>
      </c>
      <c r="M40" s="56" t="str">
        <f>IFERROR(SUMIFS('Q2 Daily Log'!$N$4:$N$861,'Q2 Daily Log'!$B$4:$B$861,"&gt;="&amp;DATE(2026,7,20),'Q2 Daily Log'!$B$4:$B$861,"&lt;="&amp;DATE(2026,7,24),'Q2 Daily Log'!$C$4:$C$861,'Q2 Setup'!$C$10)/SUMIFS('Q2 Daily Log'!$O$4:$O$861,'Q2 Daily Log'!$B$4:$B$861,"&gt;="&amp;DATE(2026,7,20),'Q2 Daily Log'!$B$4:$B$861,"&lt;="&amp;DATE(2026,7,24),'Q2 Daily Log'!$C$4:$C$861,'Q2 Setup'!$C$10),"" )</f>
        <v/>
      </c>
    </row>
    <row r="41" spans="2:13" ht="18.75" customHeight="1" x14ac:dyDescent="0.2">
      <c r="B41" s="48" t="s">
        <v>77</v>
      </c>
      <c r="C41" s="49" t="str">
        <f>'Q2 Setup'!$C$11</f>
        <v>Rep 5</v>
      </c>
      <c r="D41" s="50" t="str">
        <f>IFERROR(AVERAGEIFS('Q2 Daily Log'!$E$4:$E$861,'Q2 Daily Log'!$B$4:$B$861,"&gt;="&amp;DATE(2026,7,20),'Q2 Daily Log'!$B$4:$B$861,"&lt;="&amp;DATE(2026,7,24),'Q2 Daily Log'!$C$4:$C$861,'Q2 Setup'!$C$11),"")</f>
        <v/>
      </c>
      <c r="E41" s="51" t="str">
        <f>IFERROR(AVERAGEIFS('Q2 Daily Log'!$H$4:$H$861,'Q2 Daily Log'!$B$4:$B$861,"&gt;="&amp;DATE(2026,7,20),'Q2 Daily Log'!$B$4:$B$861,"&lt;="&amp;DATE(2026,7,24),'Q2 Daily Log'!$C$4:$C$861,'Q2 Setup'!$C$11),"")</f>
        <v/>
      </c>
      <c r="F41" s="52" t="str">
        <f>IFERROR(AVERAGEIFS('Q2 Daily Log'!$I$4:$I$861,'Q2 Daily Log'!$B$4:$B$861,"&gt;="&amp;DATE(2026,7,20),'Q2 Daily Log'!$B$4:$B$861,"&lt;="&amp;DATE(2026,7,24),'Q2 Daily Log'!$C$4:$C$861,'Q2 Setup'!$C$11),"")</f>
        <v/>
      </c>
      <c r="G41" s="51" t="str">
        <f>IFERROR(AVERAGEIFS('Q2 Daily Log'!$K$4:$K$861,'Q2 Daily Log'!$B$4:$B$861,"&gt;="&amp;DATE(2026,7,20),'Q2 Daily Log'!$B$4:$B$861,"&lt;="&amp;DATE(2026,7,24),'Q2 Daily Log'!$C$4:$C$861,'Q2 Setup'!$C$11),"")</f>
        <v/>
      </c>
      <c r="H41" s="50">
        <f>IFERROR(SUMIFS('Q2 Daily Log'!$E$4:$E$861,'Q2 Daily Log'!$B$4:$B$861,"&gt;="&amp;DATE(2026,7,20),'Q2 Daily Log'!$B$4:$B$861,"&lt;="&amp;DATE(2026,7,24),'Q2 Daily Log'!$C$4:$C$861,'Q2 Setup'!$C$11),"")</f>
        <v>0</v>
      </c>
      <c r="I41" s="52">
        <f>IFERROR(SUMIFS('Q2 Daily Log'!$I$4:$I$861,'Q2 Daily Log'!$B$4:$B$861,"&gt;="&amp;DATE(2026,7,20),'Q2 Daily Log'!$B$4:$B$861,"&lt;="&amp;DATE(2026,7,24),'Q2 Daily Log'!$C$4:$C$861,'Q2 Setup'!$C$11),"")</f>
        <v>0</v>
      </c>
      <c r="J41" s="50">
        <f>IFERROR(SUMIFS('Q2 Daily Log'!$L$4:$L$861,'Q2 Daily Log'!$B$4:$B$861,"&gt;="&amp;DATE(2026,7,20),'Q2 Daily Log'!$B$4:$B$861,"&lt;="&amp;DATE(2026,7,24),'Q2 Daily Log'!$C$4:$C$861,'Q2 Setup'!$C$11),"")</f>
        <v>0</v>
      </c>
      <c r="K41" s="50">
        <f>IFERROR(SUMIFS('Q2 Daily Log'!$M$4:$M$861,'Q2 Daily Log'!$B$4:$B$861,"&gt;="&amp;DATE(2026,7,20),'Q2 Daily Log'!$B$4:$B$861,"&lt;="&amp;DATE(2026,7,24),'Q2 Daily Log'!$C$4:$C$861,'Q2 Setup'!$C$11),"")</f>
        <v>0</v>
      </c>
      <c r="L41" s="29">
        <f>IFERROR(SUMIFS('Q2 Daily Log'!$N$4:$N$861,'Q2 Daily Log'!$B$4:$B$861,"&gt;="&amp;DATE(2026,7,20),'Q2 Daily Log'!$B$4:$B$861,"&lt;="&amp;DATE(2026,7,24),'Q2 Daily Log'!$C$4:$C$861,'Q2 Setup'!$C$11),"")</f>
        <v>0</v>
      </c>
      <c r="M41" s="51" t="str">
        <f>IFERROR(SUMIFS('Q2 Daily Log'!$N$4:$N$861,'Q2 Daily Log'!$B$4:$B$861,"&gt;="&amp;DATE(2026,7,20),'Q2 Daily Log'!$B$4:$B$861,"&lt;="&amp;DATE(2026,7,24),'Q2 Daily Log'!$C$4:$C$861,'Q2 Setup'!$C$11)/SUMIFS('Q2 Daily Log'!$O$4:$O$861,'Q2 Daily Log'!$B$4:$B$861,"&gt;="&amp;DATE(2026,7,20),'Q2 Daily Log'!$B$4:$B$861,"&lt;="&amp;DATE(2026,7,24),'Q2 Daily Log'!$C$4:$C$861,'Q2 Setup'!$C$11),"" )</f>
        <v/>
      </c>
    </row>
    <row r="42" spans="2:13" ht="18.75" customHeight="1" x14ac:dyDescent="0.2">
      <c r="B42" s="53" t="s">
        <v>77</v>
      </c>
      <c r="C42" s="54" t="str">
        <f>'Q2 Setup'!$C$12</f>
        <v>Rep 6</v>
      </c>
      <c r="D42" s="55" t="str">
        <f>IFERROR(AVERAGEIFS('Q2 Daily Log'!$E$4:$E$861,'Q2 Daily Log'!$B$4:$B$861,"&gt;="&amp;DATE(2026,7,20),'Q2 Daily Log'!$B$4:$B$861,"&lt;="&amp;DATE(2026,7,24),'Q2 Daily Log'!$C$4:$C$861,'Q2 Setup'!$C$12),"")</f>
        <v/>
      </c>
      <c r="E42" s="56" t="str">
        <f>IFERROR(AVERAGEIFS('Q2 Daily Log'!$H$4:$H$861,'Q2 Daily Log'!$B$4:$B$861,"&gt;="&amp;DATE(2026,7,20),'Q2 Daily Log'!$B$4:$B$861,"&lt;="&amp;DATE(2026,7,24),'Q2 Daily Log'!$C$4:$C$861,'Q2 Setup'!$C$12),"")</f>
        <v/>
      </c>
      <c r="F42" s="57" t="str">
        <f>IFERROR(AVERAGEIFS('Q2 Daily Log'!$I$4:$I$861,'Q2 Daily Log'!$B$4:$B$861,"&gt;="&amp;DATE(2026,7,20),'Q2 Daily Log'!$B$4:$B$861,"&lt;="&amp;DATE(2026,7,24),'Q2 Daily Log'!$C$4:$C$861,'Q2 Setup'!$C$12),"")</f>
        <v/>
      </c>
      <c r="G42" s="56" t="str">
        <f>IFERROR(AVERAGEIFS('Q2 Daily Log'!$K$4:$K$861,'Q2 Daily Log'!$B$4:$B$861,"&gt;="&amp;DATE(2026,7,20),'Q2 Daily Log'!$B$4:$B$861,"&lt;="&amp;DATE(2026,7,24),'Q2 Daily Log'!$C$4:$C$861,'Q2 Setup'!$C$12),"")</f>
        <v/>
      </c>
      <c r="H42" s="55">
        <f>IFERROR(SUMIFS('Q2 Daily Log'!$E$4:$E$861,'Q2 Daily Log'!$B$4:$B$861,"&gt;="&amp;DATE(2026,7,20),'Q2 Daily Log'!$B$4:$B$861,"&lt;="&amp;DATE(2026,7,24),'Q2 Daily Log'!$C$4:$C$861,'Q2 Setup'!$C$12),"")</f>
        <v>0</v>
      </c>
      <c r="I42" s="57">
        <f>IFERROR(SUMIFS('Q2 Daily Log'!$I$4:$I$861,'Q2 Daily Log'!$B$4:$B$861,"&gt;="&amp;DATE(2026,7,20),'Q2 Daily Log'!$B$4:$B$861,"&lt;="&amp;DATE(2026,7,24),'Q2 Daily Log'!$C$4:$C$861,'Q2 Setup'!$C$12),"")</f>
        <v>0</v>
      </c>
      <c r="J42" s="55">
        <f>IFERROR(SUMIFS('Q2 Daily Log'!$L$4:$L$861,'Q2 Daily Log'!$B$4:$B$861,"&gt;="&amp;DATE(2026,7,20),'Q2 Daily Log'!$B$4:$B$861,"&lt;="&amp;DATE(2026,7,24),'Q2 Daily Log'!$C$4:$C$861,'Q2 Setup'!$C$12),"")</f>
        <v>0</v>
      </c>
      <c r="K42" s="55">
        <f>IFERROR(SUMIFS('Q2 Daily Log'!$M$4:$M$861,'Q2 Daily Log'!$B$4:$B$861,"&gt;="&amp;DATE(2026,7,20),'Q2 Daily Log'!$B$4:$B$861,"&lt;="&amp;DATE(2026,7,24),'Q2 Daily Log'!$C$4:$C$861,'Q2 Setup'!$C$12),"")</f>
        <v>0</v>
      </c>
      <c r="L42" s="29">
        <f>IFERROR(SUMIFS('Q2 Daily Log'!$N$4:$N$861,'Q2 Daily Log'!$B$4:$B$861,"&gt;="&amp;DATE(2026,7,20),'Q2 Daily Log'!$B$4:$B$861,"&lt;="&amp;DATE(2026,7,24),'Q2 Daily Log'!$C$4:$C$861,'Q2 Setup'!$C$12),"")</f>
        <v>0</v>
      </c>
      <c r="M42" s="56" t="str">
        <f>IFERROR(SUMIFS('Q2 Daily Log'!$N$4:$N$861,'Q2 Daily Log'!$B$4:$B$861,"&gt;="&amp;DATE(2026,7,20),'Q2 Daily Log'!$B$4:$B$861,"&lt;="&amp;DATE(2026,7,24),'Q2 Daily Log'!$C$4:$C$861,'Q2 Setup'!$C$12)/SUMIFS('Q2 Daily Log'!$O$4:$O$861,'Q2 Daily Log'!$B$4:$B$861,"&gt;="&amp;DATE(2026,7,20),'Q2 Daily Log'!$B$4:$B$861,"&lt;="&amp;DATE(2026,7,24),'Q2 Daily Log'!$C$4:$C$861,'Q2 Setup'!$C$12),"" )</f>
        <v/>
      </c>
    </row>
    <row r="43" spans="2:13" ht="18.75" customHeight="1" x14ac:dyDescent="0.2">
      <c r="B43" s="48" t="s">
        <v>77</v>
      </c>
      <c r="C43" s="49" t="str">
        <f>'Q2 Setup'!$C$13</f>
        <v>Rep 7</v>
      </c>
      <c r="D43" s="50" t="str">
        <f>IFERROR(AVERAGEIFS('Q2 Daily Log'!$E$4:$E$861,'Q2 Daily Log'!$B$4:$B$861,"&gt;="&amp;DATE(2026,7,20),'Q2 Daily Log'!$B$4:$B$861,"&lt;="&amp;DATE(2026,7,24),'Q2 Daily Log'!$C$4:$C$861,'Q2 Setup'!$C$13),"")</f>
        <v/>
      </c>
      <c r="E43" s="51" t="str">
        <f>IFERROR(AVERAGEIFS('Q2 Daily Log'!$H$4:$H$861,'Q2 Daily Log'!$B$4:$B$861,"&gt;="&amp;DATE(2026,7,20),'Q2 Daily Log'!$B$4:$B$861,"&lt;="&amp;DATE(2026,7,24),'Q2 Daily Log'!$C$4:$C$861,'Q2 Setup'!$C$13),"")</f>
        <v/>
      </c>
      <c r="F43" s="52" t="str">
        <f>IFERROR(AVERAGEIFS('Q2 Daily Log'!$I$4:$I$861,'Q2 Daily Log'!$B$4:$B$861,"&gt;="&amp;DATE(2026,7,20),'Q2 Daily Log'!$B$4:$B$861,"&lt;="&amp;DATE(2026,7,24),'Q2 Daily Log'!$C$4:$C$861,'Q2 Setup'!$C$13),"")</f>
        <v/>
      </c>
      <c r="G43" s="51" t="str">
        <f>IFERROR(AVERAGEIFS('Q2 Daily Log'!$K$4:$K$861,'Q2 Daily Log'!$B$4:$B$861,"&gt;="&amp;DATE(2026,7,20),'Q2 Daily Log'!$B$4:$B$861,"&lt;="&amp;DATE(2026,7,24),'Q2 Daily Log'!$C$4:$C$861,'Q2 Setup'!$C$13),"")</f>
        <v/>
      </c>
      <c r="H43" s="50">
        <f>IFERROR(SUMIFS('Q2 Daily Log'!$E$4:$E$861,'Q2 Daily Log'!$B$4:$B$861,"&gt;="&amp;DATE(2026,7,20),'Q2 Daily Log'!$B$4:$B$861,"&lt;="&amp;DATE(2026,7,24),'Q2 Daily Log'!$C$4:$C$861,'Q2 Setup'!$C$13),"")</f>
        <v>0</v>
      </c>
      <c r="I43" s="52">
        <f>IFERROR(SUMIFS('Q2 Daily Log'!$I$4:$I$861,'Q2 Daily Log'!$B$4:$B$861,"&gt;="&amp;DATE(2026,7,20),'Q2 Daily Log'!$B$4:$B$861,"&lt;="&amp;DATE(2026,7,24),'Q2 Daily Log'!$C$4:$C$861,'Q2 Setup'!$C$13),"")</f>
        <v>0</v>
      </c>
      <c r="J43" s="50">
        <f>IFERROR(SUMIFS('Q2 Daily Log'!$L$4:$L$861,'Q2 Daily Log'!$B$4:$B$861,"&gt;="&amp;DATE(2026,7,20),'Q2 Daily Log'!$B$4:$B$861,"&lt;="&amp;DATE(2026,7,24),'Q2 Daily Log'!$C$4:$C$861,'Q2 Setup'!$C$13),"")</f>
        <v>0</v>
      </c>
      <c r="K43" s="50">
        <f>IFERROR(SUMIFS('Q2 Daily Log'!$M$4:$M$861,'Q2 Daily Log'!$B$4:$B$861,"&gt;="&amp;DATE(2026,7,20),'Q2 Daily Log'!$B$4:$B$861,"&lt;="&amp;DATE(2026,7,24),'Q2 Daily Log'!$C$4:$C$861,'Q2 Setup'!$C$13),"")</f>
        <v>0</v>
      </c>
      <c r="L43" s="29">
        <f>IFERROR(SUMIFS('Q2 Daily Log'!$N$4:$N$861,'Q2 Daily Log'!$B$4:$B$861,"&gt;="&amp;DATE(2026,7,20),'Q2 Daily Log'!$B$4:$B$861,"&lt;="&amp;DATE(2026,7,24),'Q2 Daily Log'!$C$4:$C$861,'Q2 Setup'!$C$13),"")</f>
        <v>0</v>
      </c>
      <c r="M43" s="51" t="str">
        <f>IFERROR(SUMIFS('Q2 Daily Log'!$N$4:$N$861,'Q2 Daily Log'!$B$4:$B$861,"&gt;="&amp;DATE(2026,7,20),'Q2 Daily Log'!$B$4:$B$861,"&lt;="&amp;DATE(2026,7,24),'Q2 Daily Log'!$C$4:$C$861,'Q2 Setup'!$C$13)/SUMIFS('Q2 Daily Log'!$O$4:$O$861,'Q2 Daily Log'!$B$4:$B$861,"&gt;="&amp;DATE(2026,7,20),'Q2 Daily Log'!$B$4:$B$861,"&lt;="&amp;DATE(2026,7,24),'Q2 Daily Log'!$C$4:$C$861,'Q2 Setup'!$C$13),"" )</f>
        <v/>
      </c>
    </row>
    <row r="44" spans="2:13" ht="18.75" customHeight="1" x14ac:dyDescent="0.2">
      <c r="B44" s="53" t="s">
        <v>77</v>
      </c>
      <c r="C44" s="54" t="str">
        <f>'Q2 Setup'!$C$14</f>
        <v>Rep 8</v>
      </c>
      <c r="D44" s="55" t="str">
        <f>IFERROR(AVERAGEIFS('Q2 Daily Log'!$E$4:$E$861,'Q2 Daily Log'!$B$4:$B$861,"&gt;="&amp;DATE(2026,7,20),'Q2 Daily Log'!$B$4:$B$861,"&lt;="&amp;DATE(2026,7,24),'Q2 Daily Log'!$C$4:$C$861,'Q2 Setup'!$C$14),"")</f>
        <v/>
      </c>
      <c r="E44" s="56" t="str">
        <f>IFERROR(AVERAGEIFS('Q2 Daily Log'!$H$4:$H$861,'Q2 Daily Log'!$B$4:$B$861,"&gt;="&amp;DATE(2026,7,20),'Q2 Daily Log'!$B$4:$B$861,"&lt;="&amp;DATE(2026,7,24),'Q2 Daily Log'!$C$4:$C$861,'Q2 Setup'!$C$14),"")</f>
        <v/>
      </c>
      <c r="F44" s="57" t="str">
        <f>IFERROR(AVERAGEIFS('Q2 Daily Log'!$I$4:$I$861,'Q2 Daily Log'!$B$4:$B$861,"&gt;="&amp;DATE(2026,7,20),'Q2 Daily Log'!$B$4:$B$861,"&lt;="&amp;DATE(2026,7,24),'Q2 Daily Log'!$C$4:$C$861,'Q2 Setup'!$C$14),"")</f>
        <v/>
      </c>
      <c r="G44" s="56" t="str">
        <f>IFERROR(AVERAGEIFS('Q2 Daily Log'!$K$4:$K$861,'Q2 Daily Log'!$B$4:$B$861,"&gt;="&amp;DATE(2026,7,20),'Q2 Daily Log'!$B$4:$B$861,"&lt;="&amp;DATE(2026,7,24),'Q2 Daily Log'!$C$4:$C$861,'Q2 Setup'!$C$14),"")</f>
        <v/>
      </c>
      <c r="H44" s="55">
        <f>IFERROR(SUMIFS('Q2 Daily Log'!$E$4:$E$861,'Q2 Daily Log'!$B$4:$B$861,"&gt;="&amp;DATE(2026,7,20),'Q2 Daily Log'!$B$4:$B$861,"&lt;="&amp;DATE(2026,7,24),'Q2 Daily Log'!$C$4:$C$861,'Q2 Setup'!$C$14),"")</f>
        <v>0</v>
      </c>
      <c r="I44" s="57">
        <f>IFERROR(SUMIFS('Q2 Daily Log'!$I$4:$I$861,'Q2 Daily Log'!$B$4:$B$861,"&gt;="&amp;DATE(2026,7,20),'Q2 Daily Log'!$B$4:$B$861,"&lt;="&amp;DATE(2026,7,24),'Q2 Daily Log'!$C$4:$C$861,'Q2 Setup'!$C$14),"")</f>
        <v>0</v>
      </c>
      <c r="J44" s="55">
        <f>IFERROR(SUMIFS('Q2 Daily Log'!$L$4:$L$861,'Q2 Daily Log'!$B$4:$B$861,"&gt;="&amp;DATE(2026,7,20),'Q2 Daily Log'!$B$4:$B$861,"&lt;="&amp;DATE(2026,7,24),'Q2 Daily Log'!$C$4:$C$861,'Q2 Setup'!$C$14),"")</f>
        <v>0</v>
      </c>
      <c r="K44" s="55">
        <f>IFERROR(SUMIFS('Q2 Daily Log'!$M$4:$M$861,'Q2 Daily Log'!$B$4:$B$861,"&gt;="&amp;DATE(2026,7,20),'Q2 Daily Log'!$B$4:$B$861,"&lt;="&amp;DATE(2026,7,24),'Q2 Daily Log'!$C$4:$C$861,'Q2 Setup'!$C$14),"")</f>
        <v>0</v>
      </c>
      <c r="L44" s="29">
        <f>IFERROR(SUMIFS('Q2 Daily Log'!$N$4:$N$861,'Q2 Daily Log'!$B$4:$B$861,"&gt;="&amp;DATE(2026,7,20),'Q2 Daily Log'!$B$4:$B$861,"&lt;="&amp;DATE(2026,7,24),'Q2 Daily Log'!$C$4:$C$861,'Q2 Setup'!$C$14),"")</f>
        <v>0</v>
      </c>
      <c r="M44" s="56" t="str">
        <f>IFERROR(SUMIFS('Q2 Daily Log'!$N$4:$N$861,'Q2 Daily Log'!$B$4:$B$861,"&gt;="&amp;DATE(2026,7,20),'Q2 Daily Log'!$B$4:$B$861,"&lt;="&amp;DATE(2026,7,24),'Q2 Daily Log'!$C$4:$C$861,'Q2 Setup'!$C$14)/SUMIFS('Q2 Daily Log'!$O$4:$O$861,'Q2 Daily Log'!$B$4:$B$861,"&gt;="&amp;DATE(2026,7,20),'Q2 Daily Log'!$B$4:$B$861,"&lt;="&amp;DATE(2026,7,24),'Q2 Daily Log'!$C$4:$C$861,'Q2 Setup'!$C$14),"" )</f>
        <v/>
      </c>
    </row>
    <row r="45" spans="2:13" ht="18.75" customHeight="1" x14ac:dyDescent="0.2">
      <c r="B45" s="48" t="s">
        <v>77</v>
      </c>
      <c r="C45" s="49" t="str">
        <f>'Q2 Setup'!$C$15</f>
        <v>Rep 9</v>
      </c>
      <c r="D45" s="50" t="str">
        <f>IFERROR(AVERAGEIFS('Q2 Daily Log'!$E$4:$E$861,'Q2 Daily Log'!$B$4:$B$861,"&gt;="&amp;DATE(2026,7,20),'Q2 Daily Log'!$B$4:$B$861,"&lt;="&amp;DATE(2026,7,24),'Q2 Daily Log'!$C$4:$C$861,'Q2 Setup'!$C$15),"")</f>
        <v/>
      </c>
      <c r="E45" s="51" t="str">
        <f>IFERROR(AVERAGEIFS('Q2 Daily Log'!$H$4:$H$861,'Q2 Daily Log'!$B$4:$B$861,"&gt;="&amp;DATE(2026,7,20),'Q2 Daily Log'!$B$4:$B$861,"&lt;="&amp;DATE(2026,7,24),'Q2 Daily Log'!$C$4:$C$861,'Q2 Setup'!$C$15),"")</f>
        <v/>
      </c>
      <c r="F45" s="52" t="str">
        <f>IFERROR(AVERAGEIFS('Q2 Daily Log'!$I$4:$I$861,'Q2 Daily Log'!$B$4:$B$861,"&gt;="&amp;DATE(2026,7,20),'Q2 Daily Log'!$B$4:$B$861,"&lt;="&amp;DATE(2026,7,24),'Q2 Daily Log'!$C$4:$C$861,'Q2 Setup'!$C$15),"")</f>
        <v/>
      </c>
      <c r="G45" s="51" t="str">
        <f>IFERROR(AVERAGEIFS('Q2 Daily Log'!$K$4:$K$861,'Q2 Daily Log'!$B$4:$B$861,"&gt;="&amp;DATE(2026,7,20),'Q2 Daily Log'!$B$4:$B$861,"&lt;="&amp;DATE(2026,7,24),'Q2 Daily Log'!$C$4:$C$861,'Q2 Setup'!$C$15),"")</f>
        <v/>
      </c>
      <c r="H45" s="50">
        <f>IFERROR(SUMIFS('Q2 Daily Log'!$E$4:$E$861,'Q2 Daily Log'!$B$4:$B$861,"&gt;="&amp;DATE(2026,7,20),'Q2 Daily Log'!$B$4:$B$861,"&lt;="&amp;DATE(2026,7,24),'Q2 Daily Log'!$C$4:$C$861,'Q2 Setup'!$C$15),"")</f>
        <v>0</v>
      </c>
      <c r="I45" s="52">
        <f>IFERROR(SUMIFS('Q2 Daily Log'!$I$4:$I$861,'Q2 Daily Log'!$B$4:$B$861,"&gt;="&amp;DATE(2026,7,20),'Q2 Daily Log'!$B$4:$B$861,"&lt;="&amp;DATE(2026,7,24),'Q2 Daily Log'!$C$4:$C$861,'Q2 Setup'!$C$15),"")</f>
        <v>0</v>
      </c>
      <c r="J45" s="50">
        <f>IFERROR(SUMIFS('Q2 Daily Log'!$L$4:$L$861,'Q2 Daily Log'!$B$4:$B$861,"&gt;="&amp;DATE(2026,7,20),'Q2 Daily Log'!$B$4:$B$861,"&lt;="&amp;DATE(2026,7,24),'Q2 Daily Log'!$C$4:$C$861,'Q2 Setup'!$C$15),"")</f>
        <v>0</v>
      </c>
      <c r="K45" s="50">
        <f>IFERROR(SUMIFS('Q2 Daily Log'!$M$4:$M$861,'Q2 Daily Log'!$B$4:$B$861,"&gt;="&amp;DATE(2026,7,20),'Q2 Daily Log'!$B$4:$B$861,"&lt;="&amp;DATE(2026,7,24),'Q2 Daily Log'!$C$4:$C$861,'Q2 Setup'!$C$15),"")</f>
        <v>0</v>
      </c>
      <c r="L45" s="29">
        <f>IFERROR(SUMIFS('Q2 Daily Log'!$N$4:$N$861,'Q2 Daily Log'!$B$4:$B$861,"&gt;="&amp;DATE(2026,7,20),'Q2 Daily Log'!$B$4:$B$861,"&lt;="&amp;DATE(2026,7,24),'Q2 Daily Log'!$C$4:$C$861,'Q2 Setup'!$C$15),"")</f>
        <v>0</v>
      </c>
      <c r="M45" s="51" t="str">
        <f>IFERROR(SUMIFS('Q2 Daily Log'!$N$4:$N$861,'Q2 Daily Log'!$B$4:$B$861,"&gt;="&amp;DATE(2026,7,20),'Q2 Daily Log'!$B$4:$B$861,"&lt;="&amp;DATE(2026,7,24),'Q2 Daily Log'!$C$4:$C$861,'Q2 Setup'!$C$15)/SUMIFS('Q2 Daily Log'!$O$4:$O$861,'Q2 Daily Log'!$B$4:$B$861,"&gt;="&amp;DATE(2026,7,20),'Q2 Daily Log'!$B$4:$B$861,"&lt;="&amp;DATE(2026,7,24),'Q2 Daily Log'!$C$4:$C$861,'Q2 Setup'!$C$15),"" )</f>
        <v/>
      </c>
    </row>
    <row r="46" spans="2:13" ht="18.75" customHeight="1" x14ac:dyDescent="0.2">
      <c r="B46" s="53" t="s">
        <v>77</v>
      </c>
      <c r="C46" s="54" t="str">
        <f>'Q2 Setup'!$C$16</f>
        <v>Rep 10</v>
      </c>
      <c r="D46" s="55" t="str">
        <f>IFERROR(AVERAGEIFS('Q2 Daily Log'!$E$4:$E$861,'Q2 Daily Log'!$B$4:$B$861,"&gt;="&amp;DATE(2026,7,20),'Q2 Daily Log'!$B$4:$B$861,"&lt;="&amp;DATE(2026,7,24),'Q2 Daily Log'!$C$4:$C$861,'Q2 Setup'!$C$16),"")</f>
        <v/>
      </c>
      <c r="E46" s="56" t="str">
        <f>IFERROR(AVERAGEIFS('Q2 Daily Log'!$H$4:$H$861,'Q2 Daily Log'!$B$4:$B$861,"&gt;="&amp;DATE(2026,7,20),'Q2 Daily Log'!$B$4:$B$861,"&lt;="&amp;DATE(2026,7,24),'Q2 Daily Log'!$C$4:$C$861,'Q2 Setup'!$C$16),"")</f>
        <v/>
      </c>
      <c r="F46" s="57" t="str">
        <f>IFERROR(AVERAGEIFS('Q2 Daily Log'!$I$4:$I$861,'Q2 Daily Log'!$B$4:$B$861,"&gt;="&amp;DATE(2026,7,20),'Q2 Daily Log'!$B$4:$B$861,"&lt;="&amp;DATE(2026,7,24),'Q2 Daily Log'!$C$4:$C$861,'Q2 Setup'!$C$16),"")</f>
        <v/>
      </c>
      <c r="G46" s="56" t="str">
        <f>IFERROR(AVERAGEIFS('Q2 Daily Log'!$K$4:$K$861,'Q2 Daily Log'!$B$4:$B$861,"&gt;="&amp;DATE(2026,7,20),'Q2 Daily Log'!$B$4:$B$861,"&lt;="&amp;DATE(2026,7,24),'Q2 Daily Log'!$C$4:$C$861,'Q2 Setup'!$C$16),"")</f>
        <v/>
      </c>
      <c r="H46" s="55">
        <f>IFERROR(SUMIFS('Q2 Daily Log'!$E$4:$E$861,'Q2 Daily Log'!$B$4:$B$861,"&gt;="&amp;DATE(2026,7,20),'Q2 Daily Log'!$B$4:$B$861,"&lt;="&amp;DATE(2026,7,24),'Q2 Daily Log'!$C$4:$C$861,'Q2 Setup'!$C$16),"")</f>
        <v>0</v>
      </c>
      <c r="I46" s="57">
        <f>IFERROR(SUMIFS('Q2 Daily Log'!$I$4:$I$861,'Q2 Daily Log'!$B$4:$B$861,"&gt;="&amp;DATE(2026,7,20),'Q2 Daily Log'!$B$4:$B$861,"&lt;="&amp;DATE(2026,7,24),'Q2 Daily Log'!$C$4:$C$861,'Q2 Setup'!$C$16),"")</f>
        <v>0</v>
      </c>
      <c r="J46" s="55">
        <f>IFERROR(SUMIFS('Q2 Daily Log'!$L$4:$L$861,'Q2 Daily Log'!$B$4:$B$861,"&gt;="&amp;DATE(2026,7,20),'Q2 Daily Log'!$B$4:$B$861,"&lt;="&amp;DATE(2026,7,24),'Q2 Daily Log'!$C$4:$C$861,'Q2 Setup'!$C$16),"")</f>
        <v>0</v>
      </c>
      <c r="K46" s="55">
        <f>IFERROR(SUMIFS('Q2 Daily Log'!$M$4:$M$861,'Q2 Daily Log'!$B$4:$B$861,"&gt;="&amp;DATE(2026,7,20),'Q2 Daily Log'!$B$4:$B$861,"&lt;="&amp;DATE(2026,7,24),'Q2 Daily Log'!$C$4:$C$861,'Q2 Setup'!$C$16),"")</f>
        <v>0</v>
      </c>
      <c r="L46" s="29">
        <f>IFERROR(SUMIFS('Q2 Daily Log'!$N$4:$N$861,'Q2 Daily Log'!$B$4:$B$861,"&gt;="&amp;DATE(2026,7,20),'Q2 Daily Log'!$B$4:$B$861,"&lt;="&amp;DATE(2026,7,24),'Q2 Daily Log'!$C$4:$C$861,'Q2 Setup'!$C$16),"")</f>
        <v>0</v>
      </c>
      <c r="M46" s="56" t="str">
        <f>IFERROR(SUMIFS('Q2 Daily Log'!$N$4:$N$861,'Q2 Daily Log'!$B$4:$B$861,"&gt;="&amp;DATE(2026,7,20),'Q2 Daily Log'!$B$4:$B$861,"&lt;="&amp;DATE(2026,7,24),'Q2 Daily Log'!$C$4:$C$861,'Q2 Setup'!$C$16)/SUMIFS('Q2 Daily Log'!$O$4:$O$861,'Q2 Daily Log'!$B$4:$B$861,"&gt;="&amp;DATE(2026,7,20),'Q2 Daily Log'!$B$4:$B$861,"&lt;="&amp;DATE(2026,7,24),'Q2 Daily Log'!$C$4:$C$861,'Q2 Setup'!$C$16),"" )</f>
        <v/>
      </c>
    </row>
    <row r="47" spans="2:13" ht="18.75" customHeight="1" x14ac:dyDescent="0.2">
      <c r="B47" s="48" t="s">
        <v>77</v>
      </c>
      <c r="C47" s="49">
        <f>'Q2 Setup'!$C$17</f>
        <v>0</v>
      </c>
      <c r="D47" s="50" t="str">
        <f>IFERROR(AVERAGEIFS('Q2 Daily Log'!$E$4:$E$861,'Q2 Daily Log'!$B$4:$B$861,"&gt;="&amp;DATE(2026,7,20),'Q2 Daily Log'!$B$4:$B$861,"&lt;="&amp;DATE(2026,7,24),'Q2 Daily Log'!$C$4:$C$861,'Q2 Setup'!$C$17),"")</f>
        <v/>
      </c>
      <c r="E47" s="51" t="str">
        <f>IFERROR(AVERAGEIFS('Q2 Daily Log'!$H$4:$H$861,'Q2 Daily Log'!$B$4:$B$861,"&gt;="&amp;DATE(2026,7,20),'Q2 Daily Log'!$B$4:$B$861,"&lt;="&amp;DATE(2026,7,24),'Q2 Daily Log'!$C$4:$C$861,'Q2 Setup'!$C$17),"")</f>
        <v/>
      </c>
      <c r="F47" s="52" t="str">
        <f>IFERROR(AVERAGEIFS('Q2 Daily Log'!$I$4:$I$861,'Q2 Daily Log'!$B$4:$B$861,"&gt;="&amp;DATE(2026,7,20),'Q2 Daily Log'!$B$4:$B$861,"&lt;="&amp;DATE(2026,7,24),'Q2 Daily Log'!$C$4:$C$861,'Q2 Setup'!$C$17),"")</f>
        <v/>
      </c>
      <c r="G47" s="51" t="str">
        <f>IFERROR(AVERAGEIFS('Q2 Daily Log'!$K$4:$K$861,'Q2 Daily Log'!$B$4:$B$861,"&gt;="&amp;DATE(2026,7,20),'Q2 Daily Log'!$B$4:$B$861,"&lt;="&amp;DATE(2026,7,24),'Q2 Daily Log'!$C$4:$C$861,'Q2 Setup'!$C$17),"")</f>
        <v/>
      </c>
      <c r="H47" s="50">
        <f>IFERROR(SUMIFS('Q2 Daily Log'!$E$4:$E$861,'Q2 Daily Log'!$B$4:$B$861,"&gt;="&amp;DATE(2026,7,20),'Q2 Daily Log'!$B$4:$B$861,"&lt;="&amp;DATE(2026,7,24),'Q2 Daily Log'!$C$4:$C$861,'Q2 Setup'!$C$17),"")</f>
        <v>0</v>
      </c>
      <c r="I47" s="52">
        <f>IFERROR(SUMIFS('Q2 Daily Log'!$I$4:$I$861,'Q2 Daily Log'!$B$4:$B$861,"&gt;="&amp;DATE(2026,7,20),'Q2 Daily Log'!$B$4:$B$861,"&lt;="&amp;DATE(2026,7,24),'Q2 Daily Log'!$C$4:$C$861,'Q2 Setup'!$C$17),"")</f>
        <v>0</v>
      </c>
      <c r="J47" s="50">
        <f>IFERROR(SUMIFS('Q2 Daily Log'!$L$4:$L$861,'Q2 Daily Log'!$B$4:$B$861,"&gt;="&amp;DATE(2026,7,20),'Q2 Daily Log'!$B$4:$B$861,"&lt;="&amp;DATE(2026,7,24),'Q2 Daily Log'!$C$4:$C$861,'Q2 Setup'!$C$17),"")</f>
        <v>0</v>
      </c>
      <c r="K47" s="50">
        <f>IFERROR(SUMIFS('Q2 Daily Log'!$M$4:$M$861,'Q2 Daily Log'!$B$4:$B$861,"&gt;="&amp;DATE(2026,7,20),'Q2 Daily Log'!$B$4:$B$861,"&lt;="&amp;DATE(2026,7,24),'Q2 Daily Log'!$C$4:$C$861,'Q2 Setup'!$C$17),"")</f>
        <v>0</v>
      </c>
      <c r="L47" s="29">
        <f>IFERROR(SUMIFS('Q2 Daily Log'!$N$4:$N$861,'Q2 Daily Log'!$B$4:$B$861,"&gt;="&amp;DATE(2026,7,20),'Q2 Daily Log'!$B$4:$B$861,"&lt;="&amp;DATE(2026,7,24),'Q2 Daily Log'!$C$4:$C$861,'Q2 Setup'!$C$17),"")</f>
        <v>0</v>
      </c>
      <c r="M47" s="51" t="str">
        <f>IFERROR(SUMIFS('Q2 Daily Log'!$N$4:$N$861,'Q2 Daily Log'!$B$4:$B$861,"&gt;="&amp;DATE(2026,7,20),'Q2 Daily Log'!$B$4:$B$861,"&lt;="&amp;DATE(2026,7,24),'Q2 Daily Log'!$C$4:$C$861,'Q2 Setup'!$C$17)/SUMIFS('Q2 Daily Log'!$O$4:$O$861,'Q2 Daily Log'!$B$4:$B$861,"&gt;="&amp;DATE(2026,7,20),'Q2 Daily Log'!$B$4:$B$861,"&lt;="&amp;DATE(2026,7,24),'Q2 Daily Log'!$C$4:$C$861,'Q2 Setup'!$C$17),"" )</f>
        <v/>
      </c>
    </row>
    <row r="48" spans="2:13" ht="18.75" customHeight="1" x14ac:dyDescent="0.2">
      <c r="B48" s="53" t="s">
        <v>77</v>
      </c>
      <c r="C48" s="54">
        <f>'Q2 Setup'!$C$18</f>
        <v>0</v>
      </c>
      <c r="D48" s="55" t="str">
        <f>IFERROR(AVERAGEIFS('Q2 Daily Log'!$E$4:$E$861,'Q2 Daily Log'!$B$4:$B$861,"&gt;="&amp;DATE(2026,7,20),'Q2 Daily Log'!$B$4:$B$861,"&lt;="&amp;DATE(2026,7,24),'Q2 Daily Log'!$C$4:$C$861,'Q2 Setup'!$C$18),"")</f>
        <v/>
      </c>
      <c r="E48" s="56" t="str">
        <f>IFERROR(AVERAGEIFS('Q2 Daily Log'!$H$4:$H$861,'Q2 Daily Log'!$B$4:$B$861,"&gt;="&amp;DATE(2026,7,20),'Q2 Daily Log'!$B$4:$B$861,"&lt;="&amp;DATE(2026,7,24),'Q2 Daily Log'!$C$4:$C$861,'Q2 Setup'!$C$18),"")</f>
        <v/>
      </c>
      <c r="F48" s="57" t="str">
        <f>IFERROR(AVERAGEIFS('Q2 Daily Log'!$I$4:$I$861,'Q2 Daily Log'!$B$4:$B$861,"&gt;="&amp;DATE(2026,7,20),'Q2 Daily Log'!$B$4:$B$861,"&lt;="&amp;DATE(2026,7,24),'Q2 Daily Log'!$C$4:$C$861,'Q2 Setup'!$C$18),"")</f>
        <v/>
      </c>
      <c r="G48" s="56" t="str">
        <f>IFERROR(AVERAGEIFS('Q2 Daily Log'!$K$4:$K$861,'Q2 Daily Log'!$B$4:$B$861,"&gt;="&amp;DATE(2026,7,20),'Q2 Daily Log'!$B$4:$B$861,"&lt;="&amp;DATE(2026,7,24),'Q2 Daily Log'!$C$4:$C$861,'Q2 Setup'!$C$18),"")</f>
        <v/>
      </c>
      <c r="H48" s="55">
        <f>IFERROR(SUMIFS('Q2 Daily Log'!$E$4:$E$861,'Q2 Daily Log'!$B$4:$B$861,"&gt;="&amp;DATE(2026,7,20),'Q2 Daily Log'!$B$4:$B$861,"&lt;="&amp;DATE(2026,7,24),'Q2 Daily Log'!$C$4:$C$861,'Q2 Setup'!$C$18),"")</f>
        <v>0</v>
      </c>
      <c r="I48" s="57">
        <f>IFERROR(SUMIFS('Q2 Daily Log'!$I$4:$I$861,'Q2 Daily Log'!$B$4:$B$861,"&gt;="&amp;DATE(2026,7,20),'Q2 Daily Log'!$B$4:$B$861,"&lt;="&amp;DATE(2026,7,24),'Q2 Daily Log'!$C$4:$C$861,'Q2 Setup'!$C$18),"")</f>
        <v>0</v>
      </c>
      <c r="J48" s="55">
        <f>IFERROR(SUMIFS('Q2 Daily Log'!$L$4:$L$861,'Q2 Daily Log'!$B$4:$B$861,"&gt;="&amp;DATE(2026,7,20),'Q2 Daily Log'!$B$4:$B$861,"&lt;="&amp;DATE(2026,7,24),'Q2 Daily Log'!$C$4:$C$861,'Q2 Setup'!$C$18),"")</f>
        <v>0</v>
      </c>
      <c r="K48" s="55">
        <f>IFERROR(SUMIFS('Q2 Daily Log'!$M$4:$M$861,'Q2 Daily Log'!$B$4:$B$861,"&gt;="&amp;DATE(2026,7,20),'Q2 Daily Log'!$B$4:$B$861,"&lt;="&amp;DATE(2026,7,24),'Q2 Daily Log'!$C$4:$C$861,'Q2 Setup'!$C$18),"")</f>
        <v>0</v>
      </c>
      <c r="L48" s="29">
        <f>IFERROR(SUMIFS('Q2 Daily Log'!$N$4:$N$861,'Q2 Daily Log'!$B$4:$B$861,"&gt;="&amp;DATE(2026,7,20),'Q2 Daily Log'!$B$4:$B$861,"&lt;="&amp;DATE(2026,7,24),'Q2 Daily Log'!$C$4:$C$861,'Q2 Setup'!$C$18),"")</f>
        <v>0</v>
      </c>
      <c r="M48" s="56" t="str">
        <f>IFERROR(SUMIFS('Q2 Daily Log'!$N$4:$N$861,'Q2 Daily Log'!$B$4:$B$861,"&gt;="&amp;DATE(2026,7,20),'Q2 Daily Log'!$B$4:$B$861,"&lt;="&amp;DATE(2026,7,24),'Q2 Daily Log'!$C$4:$C$861,'Q2 Setup'!$C$18)/SUMIFS('Q2 Daily Log'!$O$4:$O$861,'Q2 Daily Log'!$B$4:$B$861,"&gt;="&amp;DATE(2026,7,20),'Q2 Daily Log'!$B$4:$B$861,"&lt;="&amp;DATE(2026,7,24),'Q2 Daily Log'!$C$4:$C$861,'Q2 Setup'!$C$18),"" )</f>
        <v/>
      </c>
    </row>
    <row r="49" spans="2:13" ht="18.75" customHeight="1" x14ac:dyDescent="0.2">
      <c r="B49" s="1" t="s">
        <v>78</v>
      </c>
      <c r="C49" s="1"/>
      <c r="D49" s="67" t="str">
        <f>IFERROR(AVERAGE(D37:D48),"")</f>
        <v/>
      </c>
      <c r="E49" s="68" t="str">
        <f>IFERROR(AVERAGE(E37:E48),"")</f>
        <v/>
      </c>
      <c r="F49" s="69" t="str">
        <f>IFERROR(AVERAGE(F37:F48),"")</f>
        <v/>
      </c>
      <c r="G49" s="68" t="str">
        <f>IFERROR(AVERAGE(G37:G48),"")</f>
        <v/>
      </c>
      <c r="H49" s="67">
        <f>IFERROR(SUM(H37:H48),"")</f>
        <v>0</v>
      </c>
      <c r="I49" s="70">
        <f>IFERROR(SUM(I37:I48),"")</f>
        <v>0</v>
      </c>
      <c r="J49" s="67">
        <f>IFERROR(SUM(J37:J48),"")</f>
        <v>0</v>
      </c>
      <c r="K49" s="67">
        <f>IFERROR(SUM(K37:K48),"")</f>
        <v>0</v>
      </c>
      <c r="L49" s="71">
        <f>IFERROR(SUM(L37:L48),"")</f>
        <v>0</v>
      </c>
      <c r="M49" s="68" t="str">
        <f>IFERROR(AVERAGE(M37:M48),"")</f>
        <v/>
      </c>
    </row>
    <row r="50" spans="2:13" ht="7.5" customHeight="1" x14ac:dyDescent="0.2"/>
    <row r="51" spans="2:13" ht="25.5" customHeight="1" x14ac:dyDescent="0.2">
      <c r="B51" s="2" t="s">
        <v>103</v>
      </c>
      <c r="C51" s="2"/>
      <c r="D51" s="65">
        <v>46230</v>
      </c>
      <c r="E51" s="65">
        <v>46234</v>
      </c>
      <c r="F51" s="66"/>
      <c r="G51" s="66"/>
      <c r="H51" s="66"/>
      <c r="I51" s="66"/>
      <c r="J51" s="66"/>
      <c r="K51" s="66"/>
      <c r="L51" s="66"/>
      <c r="M51" s="66"/>
    </row>
    <row r="52" spans="2:13" ht="36" customHeight="1" x14ac:dyDescent="0.2">
      <c r="B52" s="47" t="s">
        <v>60</v>
      </c>
      <c r="C52" s="47" t="s">
        <v>24</v>
      </c>
      <c r="D52" s="47" t="s">
        <v>61</v>
      </c>
      <c r="E52" s="47" t="s">
        <v>62</v>
      </c>
      <c r="F52" s="47" t="s">
        <v>63</v>
      </c>
      <c r="G52" s="47" t="s">
        <v>64</v>
      </c>
      <c r="H52" s="47" t="s">
        <v>65</v>
      </c>
      <c r="I52" s="47" t="s">
        <v>66</v>
      </c>
      <c r="J52" s="47" t="s">
        <v>67</v>
      </c>
      <c r="K52" s="47" t="s">
        <v>68</v>
      </c>
      <c r="L52" s="47" t="s">
        <v>69</v>
      </c>
      <c r="M52" s="47" t="s">
        <v>70</v>
      </c>
    </row>
    <row r="53" spans="2:13" ht="18.75" customHeight="1" x14ac:dyDescent="0.2">
      <c r="B53" s="48" t="s">
        <v>80</v>
      </c>
      <c r="C53" s="49" t="str">
        <f>'Q2 Setup'!$C$7</f>
        <v>Rep 1</v>
      </c>
      <c r="D53" s="50" t="str">
        <f>IFERROR(AVERAGEIFS('Q2 Daily Log'!$E$4:$E$861,'Q2 Daily Log'!$B$4:$B$861,"&gt;="&amp;DATE(2026,7,27),'Q2 Daily Log'!$B$4:$B$861,"&lt;="&amp;DATE(2026,7,31),'Q2 Daily Log'!$C$4:$C$861,'Q2 Setup'!$C$7),"")</f>
        <v/>
      </c>
      <c r="E53" s="51" t="str">
        <f>IFERROR(AVERAGEIFS('Q2 Daily Log'!$H$4:$H$861,'Q2 Daily Log'!$B$4:$B$861,"&gt;="&amp;DATE(2026,7,27),'Q2 Daily Log'!$B$4:$B$861,"&lt;="&amp;DATE(2026,7,31),'Q2 Daily Log'!$C$4:$C$861,'Q2 Setup'!$C$7),"")</f>
        <v/>
      </c>
      <c r="F53" s="52" t="str">
        <f>IFERROR(AVERAGEIFS('Q2 Daily Log'!$I$4:$I$861,'Q2 Daily Log'!$B$4:$B$861,"&gt;="&amp;DATE(2026,7,27),'Q2 Daily Log'!$B$4:$B$861,"&lt;="&amp;DATE(2026,7,31),'Q2 Daily Log'!$C$4:$C$861,'Q2 Setup'!$C$7),"")</f>
        <v/>
      </c>
      <c r="G53" s="51" t="str">
        <f>IFERROR(AVERAGEIFS('Q2 Daily Log'!$K$4:$K$861,'Q2 Daily Log'!$B$4:$B$861,"&gt;="&amp;DATE(2026,7,27),'Q2 Daily Log'!$B$4:$B$861,"&lt;="&amp;DATE(2026,7,31),'Q2 Daily Log'!$C$4:$C$861,'Q2 Setup'!$C$7),"")</f>
        <v/>
      </c>
      <c r="H53" s="50">
        <f>IFERROR(SUMIFS('Q2 Daily Log'!$E$4:$E$861,'Q2 Daily Log'!$B$4:$B$861,"&gt;="&amp;DATE(2026,7,27),'Q2 Daily Log'!$B$4:$B$861,"&lt;="&amp;DATE(2026,7,31),'Q2 Daily Log'!$C$4:$C$861,'Q2 Setup'!$C$7),"")</f>
        <v>0</v>
      </c>
      <c r="I53" s="52">
        <f>IFERROR(SUMIFS('Q2 Daily Log'!$I$4:$I$861,'Q2 Daily Log'!$B$4:$B$861,"&gt;="&amp;DATE(2026,7,27),'Q2 Daily Log'!$B$4:$B$861,"&lt;="&amp;DATE(2026,7,31),'Q2 Daily Log'!$C$4:$C$861,'Q2 Setup'!$C$7),"")</f>
        <v>0</v>
      </c>
      <c r="J53" s="50">
        <f>IFERROR(SUMIFS('Q2 Daily Log'!$L$4:$L$861,'Q2 Daily Log'!$B$4:$B$861,"&gt;="&amp;DATE(2026,7,27),'Q2 Daily Log'!$B$4:$B$861,"&lt;="&amp;DATE(2026,7,31),'Q2 Daily Log'!$C$4:$C$861,'Q2 Setup'!$C$7),"")</f>
        <v>0</v>
      </c>
      <c r="K53" s="50">
        <f>IFERROR(SUMIFS('Q2 Daily Log'!$M$4:$M$861,'Q2 Daily Log'!$B$4:$B$861,"&gt;="&amp;DATE(2026,7,27),'Q2 Daily Log'!$B$4:$B$861,"&lt;="&amp;DATE(2026,7,31),'Q2 Daily Log'!$C$4:$C$861,'Q2 Setup'!$C$7),"")</f>
        <v>0</v>
      </c>
      <c r="L53" s="29">
        <f>IFERROR(SUMIFS('Q2 Daily Log'!$N$4:$N$861,'Q2 Daily Log'!$B$4:$B$861,"&gt;="&amp;DATE(2026,7,27),'Q2 Daily Log'!$B$4:$B$861,"&lt;="&amp;DATE(2026,7,31),'Q2 Daily Log'!$C$4:$C$861,'Q2 Setup'!$C$7),"")</f>
        <v>0</v>
      </c>
      <c r="M53" s="51" t="str">
        <f>IFERROR(SUMIFS('Q2 Daily Log'!$N$4:$N$861,'Q2 Daily Log'!$B$4:$B$861,"&gt;="&amp;DATE(2026,7,27),'Q2 Daily Log'!$B$4:$B$861,"&lt;="&amp;DATE(2026,7,31),'Q2 Daily Log'!$C$4:$C$861,'Q2 Setup'!$C$7)/SUMIFS('Q2 Daily Log'!$O$4:$O$861,'Q2 Daily Log'!$B$4:$B$861,"&gt;="&amp;DATE(2026,7,27),'Q2 Daily Log'!$B$4:$B$861,"&lt;="&amp;DATE(2026,7,31),'Q2 Daily Log'!$C$4:$C$861,'Q2 Setup'!$C$7),"" )</f>
        <v/>
      </c>
    </row>
    <row r="54" spans="2:13" ht="18.75" customHeight="1" x14ac:dyDescent="0.2">
      <c r="B54" s="53" t="s">
        <v>80</v>
      </c>
      <c r="C54" s="54" t="str">
        <f>'Q2 Setup'!$C$8</f>
        <v>Rep 2</v>
      </c>
      <c r="D54" s="55" t="str">
        <f>IFERROR(AVERAGEIFS('Q2 Daily Log'!$E$4:$E$861,'Q2 Daily Log'!$B$4:$B$861,"&gt;="&amp;DATE(2026,7,27),'Q2 Daily Log'!$B$4:$B$861,"&lt;="&amp;DATE(2026,7,31),'Q2 Daily Log'!$C$4:$C$861,'Q2 Setup'!$C$8),"")</f>
        <v/>
      </c>
      <c r="E54" s="56" t="str">
        <f>IFERROR(AVERAGEIFS('Q2 Daily Log'!$H$4:$H$861,'Q2 Daily Log'!$B$4:$B$861,"&gt;="&amp;DATE(2026,7,27),'Q2 Daily Log'!$B$4:$B$861,"&lt;="&amp;DATE(2026,7,31),'Q2 Daily Log'!$C$4:$C$861,'Q2 Setup'!$C$8),"")</f>
        <v/>
      </c>
      <c r="F54" s="57" t="str">
        <f>IFERROR(AVERAGEIFS('Q2 Daily Log'!$I$4:$I$861,'Q2 Daily Log'!$B$4:$B$861,"&gt;="&amp;DATE(2026,7,27),'Q2 Daily Log'!$B$4:$B$861,"&lt;="&amp;DATE(2026,7,31),'Q2 Daily Log'!$C$4:$C$861,'Q2 Setup'!$C$8),"")</f>
        <v/>
      </c>
      <c r="G54" s="56" t="str">
        <f>IFERROR(AVERAGEIFS('Q2 Daily Log'!$K$4:$K$861,'Q2 Daily Log'!$B$4:$B$861,"&gt;="&amp;DATE(2026,7,27),'Q2 Daily Log'!$B$4:$B$861,"&lt;="&amp;DATE(2026,7,31),'Q2 Daily Log'!$C$4:$C$861,'Q2 Setup'!$C$8),"")</f>
        <v/>
      </c>
      <c r="H54" s="55">
        <f>IFERROR(SUMIFS('Q2 Daily Log'!$E$4:$E$861,'Q2 Daily Log'!$B$4:$B$861,"&gt;="&amp;DATE(2026,7,27),'Q2 Daily Log'!$B$4:$B$861,"&lt;="&amp;DATE(2026,7,31),'Q2 Daily Log'!$C$4:$C$861,'Q2 Setup'!$C$8),"")</f>
        <v>0</v>
      </c>
      <c r="I54" s="57">
        <f>IFERROR(SUMIFS('Q2 Daily Log'!$I$4:$I$861,'Q2 Daily Log'!$B$4:$B$861,"&gt;="&amp;DATE(2026,7,27),'Q2 Daily Log'!$B$4:$B$861,"&lt;="&amp;DATE(2026,7,31),'Q2 Daily Log'!$C$4:$C$861,'Q2 Setup'!$C$8),"")</f>
        <v>0</v>
      </c>
      <c r="J54" s="55">
        <f>IFERROR(SUMIFS('Q2 Daily Log'!$L$4:$L$861,'Q2 Daily Log'!$B$4:$B$861,"&gt;="&amp;DATE(2026,7,27),'Q2 Daily Log'!$B$4:$B$861,"&lt;="&amp;DATE(2026,7,31),'Q2 Daily Log'!$C$4:$C$861,'Q2 Setup'!$C$8),"")</f>
        <v>0</v>
      </c>
      <c r="K54" s="55">
        <f>IFERROR(SUMIFS('Q2 Daily Log'!$M$4:$M$861,'Q2 Daily Log'!$B$4:$B$861,"&gt;="&amp;DATE(2026,7,27),'Q2 Daily Log'!$B$4:$B$861,"&lt;="&amp;DATE(2026,7,31),'Q2 Daily Log'!$C$4:$C$861,'Q2 Setup'!$C$8),"")</f>
        <v>0</v>
      </c>
      <c r="L54" s="29">
        <f>IFERROR(SUMIFS('Q2 Daily Log'!$N$4:$N$861,'Q2 Daily Log'!$B$4:$B$861,"&gt;="&amp;DATE(2026,7,27),'Q2 Daily Log'!$B$4:$B$861,"&lt;="&amp;DATE(2026,7,31),'Q2 Daily Log'!$C$4:$C$861,'Q2 Setup'!$C$8),"")</f>
        <v>0</v>
      </c>
      <c r="M54" s="56" t="str">
        <f>IFERROR(SUMIFS('Q2 Daily Log'!$N$4:$N$861,'Q2 Daily Log'!$B$4:$B$861,"&gt;="&amp;DATE(2026,7,27),'Q2 Daily Log'!$B$4:$B$861,"&lt;="&amp;DATE(2026,7,31),'Q2 Daily Log'!$C$4:$C$861,'Q2 Setup'!$C$8)/SUMIFS('Q2 Daily Log'!$O$4:$O$861,'Q2 Daily Log'!$B$4:$B$861,"&gt;="&amp;DATE(2026,7,27),'Q2 Daily Log'!$B$4:$B$861,"&lt;="&amp;DATE(2026,7,31),'Q2 Daily Log'!$C$4:$C$861,'Q2 Setup'!$C$8),"" )</f>
        <v/>
      </c>
    </row>
    <row r="55" spans="2:13" ht="18.75" customHeight="1" x14ac:dyDescent="0.2">
      <c r="B55" s="48" t="s">
        <v>80</v>
      </c>
      <c r="C55" s="49" t="str">
        <f>'Q2 Setup'!$C$9</f>
        <v>Rep 3</v>
      </c>
      <c r="D55" s="50" t="str">
        <f>IFERROR(AVERAGEIFS('Q2 Daily Log'!$E$4:$E$861,'Q2 Daily Log'!$B$4:$B$861,"&gt;="&amp;DATE(2026,7,27),'Q2 Daily Log'!$B$4:$B$861,"&lt;="&amp;DATE(2026,7,31),'Q2 Daily Log'!$C$4:$C$861,'Q2 Setup'!$C$9),"")</f>
        <v/>
      </c>
      <c r="E55" s="51" t="str">
        <f>IFERROR(AVERAGEIFS('Q2 Daily Log'!$H$4:$H$861,'Q2 Daily Log'!$B$4:$B$861,"&gt;="&amp;DATE(2026,7,27),'Q2 Daily Log'!$B$4:$B$861,"&lt;="&amp;DATE(2026,7,31),'Q2 Daily Log'!$C$4:$C$861,'Q2 Setup'!$C$9),"")</f>
        <v/>
      </c>
      <c r="F55" s="52" t="str">
        <f>IFERROR(AVERAGEIFS('Q2 Daily Log'!$I$4:$I$861,'Q2 Daily Log'!$B$4:$B$861,"&gt;="&amp;DATE(2026,7,27),'Q2 Daily Log'!$B$4:$B$861,"&lt;="&amp;DATE(2026,7,31),'Q2 Daily Log'!$C$4:$C$861,'Q2 Setup'!$C$9),"")</f>
        <v/>
      </c>
      <c r="G55" s="51" t="str">
        <f>IFERROR(AVERAGEIFS('Q2 Daily Log'!$K$4:$K$861,'Q2 Daily Log'!$B$4:$B$861,"&gt;="&amp;DATE(2026,7,27),'Q2 Daily Log'!$B$4:$B$861,"&lt;="&amp;DATE(2026,7,31),'Q2 Daily Log'!$C$4:$C$861,'Q2 Setup'!$C$9),"")</f>
        <v/>
      </c>
      <c r="H55" s="50">
        <f>IFERROR(SUMIFS('Q2 Daily Log'!$E$4:$E$861,'Q2 Daily Log'!$B$4:$B$861,"&gt;="&amp;DATE(2026,7,27),'Q2 Daily Log'!$B$4:$B$861,"&lt;="&amp;DATE(2026,7,31),'Q2 Daily Log'!$C$4:$C$861,'Q2 Setup'!$C$9),"")</f>
        <v>0</v>
      </c>
      <c r="I55" s="52">
        <f>IFERROR(SUMIFS('Q2 Daily Log'!$I$4:$I$861,'Q2 Daily Log'!$B$4:$B$861,"&gt;="&amp;DATE(2026,7,27),'Q2 Daily Log'!$B$4:$B$861,"&lt;="&amp;DATE(2026,7,31),'Q2 Daily Log'!$C$4:$C$861,'Q2 Setup'!$C$9),"")</f>
        <v>0</v>
      </c>
      <c r="J55" s="50">
        <f>IFERROR(SUMIFS('Q2 Daily Log'!$L$4:$L$861,'Q2 Daily Log'!$B$4:$B$861,"&gt;="&amp;DATE(2026,7,27),'Q2 Daily Log'!$B$4:$B$861,"&lt;="&amp;DATE(2026,7,31),'Q2 Daily Log'!$C$4:$C$861,'Q2 Setup'!$C$9),"")</f>
        <v>0</v>
      </c>
      <c r="K55" s="50">
        <f>IFERROR(SUMIFS('Q2 Daily Log'!$M$4:$M$861,'Q2 Daily Log'!$B$4:$B$861,"&gt;="&amp;DATE(2026,7,27),'Q2 Daily Log'!$B$4:$B$861,"&lt;="&amp;DATE(2026,7,31),'Q2 Daily Log'!$C$4:$C$861,'Q2 Setup'!$C$9),"")</f>
        <v>0</v>
      </c>
      <c r="L55" s="29">
        <f>IFERROR(SUMIFS('Q2 Daily Log'!$N$4:$N$861,'Q2 Daily Log'!$B$4:$B$861,"&gt;="&amp;DATE(2026,7,27),'Q2 Daily Log'!$B$4:$B$861,"&lt;="&amp;DATE(2026,7,31),'Q2 Daily Log'!$C$4:$C$861,'Q2 Setup'!$C$9),"")</f>
        <v>0</v>
      </c>
      <c r="M55" s="51" t="str">
        <f>IFERROR(SUMIFS('Q2 Daily Log'!$N$4:$N$861,'Q2 Daily Log'!$B$4:$B$861,"&gt;="&amp;DATE(2026,7,27),'Q2 Daily Log'!$B$4:$B$861,"&lt;="&amp;DATE(2026,7,31),'Q2 Daily Log'!$C$4:$C$861,'Q2 Setup'!$C$9)/SUMIFS('Q2 Daily Log'!$O$4:$O$861,'Q2 Daily Log'!$B$4:$B$861,"&gt;="&amp;DATE(2026,7,27),'Q2 Daily Log'!$B$4:$B$861,"&lt;="&amp;DATE(2026,7,31),'Q2 Daily Log'!$C$4:$C$861,'Q2 Setup'!$C$9),"" )</f>
        <v/>
      </c>
    </row>
    <row r="56" spans="2:13" ht="18.75" customHeight="1" x14ac:dyDescent="0.2">
      <c r="B56" s="53" t="s">
        <v>80</v>
      </c>
      <c r="C56" s="54" t="str">
        <f>'Q2 Setup'!$C$10</f>
        <v>Rep 4</v>
      </c>
      <c r="D56" s="55" t="str">
        <f>IFERROR(AVERAGEIFS('Q2 Daily Log'!$E$4:$E$861,'Q2 Daily Log'!$B$4:$B$861,"&gt;="&amp;DATE(2026,7,27),'Q2 Daily Log'!$B$4:$B$861,"&lt;="&amp;DATE(2026,7,31),'Q2 Daily Log'!$C$4:$C$861,'Q2 Setup'!$C$10),"")</f>
        <v/>
      </c>
      <c r="E56" s="56" t="str">
        <f>IFERROR(AVERAGEIFS('Q2 Daily Log'!$H$4:$H$861,'Q2 Daily Log'!$B$4:$B$861,"&gt;="&amp;DATE(2026,7,27),'Q2 Daily Log'!$B$4:$B$861,"&lt;="&amp;DATE(2026,7,31),'Q2 Daily Log'!$C$4:$C$861,'Q2 Setup'!$C$10),"")</f>
        <v/>
      </c>
      <c r="F56" s="57" t="str">
        <f>IFERROR(AVERAGEIFS('Q2 Daily Log'!$I$4:$I$861,'Q2 Daily Log'!$B$4:$B$861,"&gt;="&amp;DATE(2026,7,27),'Q2 Daily Log'!$B$4:$B$861,"&lt;="&amp;DATE(2026,7,31),'Q2 Daily Log'!$C$4:$C$861,'Q2 Setup'!$C$10),"")</f>
        <v/>
      </c>
      <c r="G56" s="56" t="str">
        <f>IFERROR(AVERAGEIFS('Q2 Daily Log'!$K$4:$K$861,'Q2 Daily Log'!$B$4:$B$861,"&gt;="&amp;DATE(2026,7,27),'Q2 Daily Log'!$B$4:$B$861,"&lt;="&amp;DATE(2026,7,31),'Q2 Daily Log'!$C$4:$C$861,'Q2 Setup'!$C$10),"")</f>
        <v/>
      </c>
      <c r="H56" s="55">
        <f>IFERROR(SUMIFS('Q2 Daily Log'!$E$4:$E$861,'Q2 Daily Log'!$B$4:$B$861,"&gt;="&amp;DATE(2026,7,27),'Q2 Daily Log'!$B$4:$B$861,"&lt;="&amp;DATE(2026,7,31),'Q2 Daily Log'!$C$4:$C$861,'Q2 Setup'!$C$10),"")</f>
        <v>0</v>
      </c>
      <c r="I56" s="57">
        <f>IFERROR(SUMIFS('Q2 Daily Log'!$I$4:$I$861,'Q2 Daily Log'!$B$4:$B$861,"&gt;="&amp;DATE(2026,7,27),'Q2 Daily Log'!$B$4:$B$861,"&lt;="&amp;DATE(2026,7,31),'Q2 Daily Log'!$C$4:$C$861,'Q2 Setup'!$C$10),"")</f>
        <v>0</v>
      </c>
      <c r="J56" s="55">
        <f>IFERROR(SUMIFS('Q2 Daily Log'!$L$4:$L$861,'Q2 Daily Log'!$B$4:$B$861,"&gt;="&amp;DATE(2026,7,27),'Q2 Daily Log'!$B$4:$B$861,"&lt;="&amp;DATE(2026,7,31),'Q2 Daily Log'!$C$4:$C$861,'Q2 Setup'!$C$10),"")</f>
        <v>0</v>
      </c>
      <c r="K56" s="55">
        <f>IFERROR(SUMIFS('Q2 Daily Log'!$M$4:$M$861,'Q2 Daily Log'!$B$4:$B$861,"&gt;="&amp;DATE(2026,7,27),'Q2 Daily Log'!$B$4:$B$861,"&lt;="&amp;DATE(2026,7,31),'Q2 Daily Log'!$C$4:$C$861,'Q2 Setup'!$C$10),"")</f>
        <v>0</v>
      </c>
      <c r="L56" s="29">
        <f>IFERROR(SUMIFS('Q2 Daily Log'!$N$4:$N$861,'Q2 Daily Log'!$B$4:$B$861,"&gt;="&amp;DATE(2026,7,27),'Q2 Daily Log'!$B$4:$B$861,"&lt;="&amp;DATE(2026,7,31),'Q2 Daily Log'!$C$4:$C$861,'Q2 Setup'!$C$10),"")</f>
        <v>0</v>
      </c>
      <c r="M56" s="56" t="str">
        <f>IFERROR(SUMIFS('Q2 Daily Log'!$N$4:$N$861,'Q2 Daily Log'!$B$4:$B$861,"&gt;="&amp;DATE(2026,7,27),'Q2 Daily Log'!$B$4:$B$861,"&lt;="&amp;DATE(2026,7,31),'Q2 Daily Log'!$C$4:$C$861,'Q2 Setup'!$C$10)/SUMIFS('Q2 Daily Log'!$O$4:$O$861,'Q2 Daily Log'!$B$4:$B$861,"&gt;="&amp;DATE(2026,7,27),'Q2 Daily Log'!$B$4:$B$861,"&lt;="&amp;DATE(2026,7,31),'Q2 Daily Log'!$C$4:$C$861,'Q2 Setup'!$C$10),"" )</f>
        <v/>
      </c>
    </row>
    <row r="57" spans="2:13" ht="18.75" customHeight="1" x14ac:dyDescent="0.2">
      <c r="B57" s="48" t="s">
        <v>80</v>
      </c>
      <c r="C57" s="49" t="str">
        <f>'Q2 Setup'!$C$11</f>
        <v>Rep 5</v>
      </c>
      <c r="D57" s="50" t="str">
        <f>IFERROR(AVERAGEIFS('Q2 Daily Log'!$E$4:$E$861,'Q2 Daily Log'!$B$4:$B$861,"&gt;="&amp;DATE(2026,7,27),'Q2 Daily Log'!$B$4:$B$861,"&lt;="&amp;DATE(2026,7,31),'Q2 Daily Log'!$C$4:$C$861,'Q2 Setup'!$C$11),"")</f>
        <v/>
      </c>
      <c r="E57" s="51" t="str">
        <f>IFERROR(AVERAGEIFS('Q2 Daily Log'!$H$4:$H$861,'Q2 Daily Log'!$B$4:$B$861,"&gt;="&amp;DATE(2026,7,27),'Q2 Daily Log'!$B$4:$B$861,"&lt;="&amp;DATE(2026,7,31),'Q2 Daily Log'!$C$4:$C$861,'Q2 Setup'!$C$11),"")</f>
        <v/>
      </c>
      <c r="F57" s="52" t="str">
        <f>IFERROR(AVERAGEIFS('Q2 Daily Log'!$I$4:$I$861,'Q2 Daily Log'!$B$4:$B$861,"&gt;="&amp;DATE(2026,7,27),'Q2 Daily Log'!$B$4:$B$861,"&lt;="&amp;DATE(2026,7,31),'Q2 Daily Log'!$C$4:$C$861,'Q2 Setup'!$C$11),"")</f>
        <v/>
      </c>
      <c r="G57" s="51" t="str">
        <f>IFERROR(AVERAGEIFS('Q2 Daily Log'!$K$4:$K$861,'Q2 Daily Log'!$B$4:$B$861,"&gt;="&amp;DATE(2026,7,27),'Q2 Daily Log'!$B$4:$B$861,"&lt;="&amp;DATE(2026,7,31),'Q2 Daily Log'!$C$4:$C$861,'Q2 Setup'!$C$11),"")</f>
        <v/>
      </c>
      <c r="H57" s="50">
        <f>IFERROR(SUMIFS('Q2 Daily Log'!$E$4:$E$861,'Q2 Daily Log'!$B$4:$B$861,"&gt;="&amp;DATE(2026,7,27),'Q2 Daily Log'!$B$4:$B$861,"&lt;="&amp;DATE(2026,7,31),'Q2 Daily Log'!$C$4:$C$861,'Q2 Setup'!$C$11),"")</f>
        <v>0</v>
      </c>
      <c r="I57" s="52">
        <f>IFERROR(SUMIFS('Q2 Daily Log'!$I$4:$I$861,'Q2 Daily Log'!$B$4:$B$861,"&gt;="&amp;DATE(2026,7,27),'Q2 Daily Log'!$B$4:$B$861,"&lt;="&amp;DATE(2026,7,31),'Q2 Daily Log'!$C$4:$C$861,'Q2 Setup'!$C$11),"")</f>
        <v>0</v>
      </c>
      <c r="J57" s="50">
        <f>IFERROR(SUMIFS('Q2 Daily Log'!$L$4:$L$861,'Q2 Daily Log'!$B$4:$B$861,"&gt;="&amp;DATE(2026,7,27),'Q2 Daily Log'!$B$4:$B$861,"&lt;="&amp;DATE(2026,7,31),'Q2 Daily Log'!$C$4:$C$861,'Q2 Setup'!$C$11),"")</f>
        <v>0</v>
      </c>
      <c r="K57" s="50">
        <f>IFERROR(SUMIFS('Q2 Daily Log'!$M$4:$M$861,'Q2 Daily Log'!$B$4:$B$861,"&gt;="&amp;DATE(2026,7,27),'Q2 Daily Log'!$B$4:$B$861,"&lt;="&amp;DATE(2026,7,31),'Q2 Daily Log'!$C$4:$C$861,'Q2 Setup'!$C$11),"")</f>
        <v>0</v>
      </c>
      <c r="L57" s="29">
        <f>IFERROR(SUMIFS('Q2 Daily Log'!$N$4:$N$861,'Q2 Daily Log'!$B$4:$B$861,"&gt;="&amp;DATE(2026,7,27),'Q2 Daily Log'!$B$4:$B$861,"&lt;="&amp;DATE(2026,7,31),'Q2 Daily Log'!$C$4:$C$861,'Q2 Setup'!$C$11),"")</f>
        <v>0</v>
      </c>
      <c r="M57" s="51" t="str">
        <f>IFERROR(SUMIFS('Q2 Daily Log'!$N$4:$N$861,'Q2 Daily Log'!$B$4:$B$861,"&gt;="&amp;DATE(2026,7,27),'Q2 Daily Log'!$B$4:$B$861,"&lt;="&amp;DATE(2026,7,31),'Q2 Daily Log'!$C$4:$C$861,'Q2 Setup'!$C$11)/SUMIFS('Q2 Daily Log'!$O$4:$O$861,'Q2 Daily Log'!$B$4:$B$861,"&gt;="&amp;DATE(2026,7,27),'Q2 Daily Log'!$B$4:$B$861,"&lt;="&amp;DATE(2026,7,31),'Q2 Daily Log'!$C$4:$C$861,'Q2 Setup'!$C$11),"" )</f>
        <v/>
      </c>
    </row>
    <row r="58" spans="2:13" ht="18.75" customHeight="1" x14ac:dyDescent="0.2">
      <c r="B58" s="53" t="s">
        <v>80</v>
      </c>
      <c r="C58" s="54" t="str">
        <f>'Q2 Setup'!$C$12</f>
        <v>Rep 6</v>
      </c>
      <c r="D58" s="55" t="str">
        <f>IFERROR(AVERAGEIFS('Q2 Daily Log'!$E$4:$E$861,'Q2 Daily Log'!$B$4:$B$861,"&gt;="&amp;DATE(2026,7,27),'Q2 Daily Log'!$B$4:$B$861,"&lt;="&amp;DATE(2026,7,31),'Q2 Daily Log'!$C$4:$C$861,'Q2 Setup'!$C$12),"")</f>
        <v/>
      </c>
      <c r="E58" s="56" t="str">
        <f>IFERROR(AVERAGEIFS('Q2 Daily Log'!$H$4:$H$861,'Q2 Daily Log'!$B$4:$B$861,"&gt;="&amp;DATE(2026,7,27),'Q2 Daily Log'!$B$4:$B$861,"&lt;="&amp;DATE(2026,7,31),'Q2 Daily Log'!$C$4:$C$861,'Q2 Setup'!$C$12),"")</f>
        <v/>
      </c>
      <c r="F58" s="57" t="str">
        <f>IFERROR(AVERAGEIFS('Q2 Daily Log'!$I$4:$I$861,'Q2 Daily Log'!$B$4:$B$861,"&gt;="&amp;DATE(2026,7,27),'Q2 Daily Log'!$B$4:$B$861,"&lt;="&amp;DATE(2026,7,31),'Q2 Daily Log'!$C$4:$C$861,'Q2 Setup'!$C$12),"")</f>
        <v/>
      </c>
      <c r="G58" s="56" t="str">
        <f>IFERROR(AVERAGEIFS('Q2 Daily Log'!$K$4:$K$861,'Q2 Daily Log'!$B$4:$B$861,"&gt;="&amp;DATE(2026,7,27),'Q2 Daily Log'!$B$4:$B$861,"&lt;="&amp;DATE(2026,7,31),'Q2 Daily Log'!$C$4:$C$861,'Q2 Setup'!$C$12),"")</f>
        <v/>
      </c>
      <c r="H58" s="55">
        <f>IFERROR(SUMIFS('Q2 Daily Log'!$E$4:$E$861,'Q2 Daily Log'!$B$4:$B$861,"&gt;="&amp;DATE(2026,7,27),'Q2 Daily Log'!$B$4:$B$861,"&lt;="&amp;DATE(2026,7,31),'Q2 Daily Log'!$C$4:$C$861,'Q2 Setup'!$C$12),"")</f>
        <v>0</v>
      </c>
      <c r="I58" s="57">
        <f>IFERROR(SUMIFS('Q2 Daily Log'!$I$4:$I$861,'Q2 Daily Log'!$B$4:$B$861,"&gt;="&amp;DATE(2026,7,27),'Q2 Daily Log'!$B$4:$B$861,"&lt;="&amp;DATE(2026,7,31),'Q2 Daily Log'!$C$4:$C$861,'Q2 Setup'!$C$12),"")</f>
        <v>0</v>
      </c>
      <c r="J58" s="55">
        <f>IFERROR(SUMIFS('Q2 Daily Log'!$L$4:$L$861,'Q2 Daily Log'!$B$4:$B$861,"&gt;="&amp;DATE(2026,7,27),'Q2 Daily Log'!$B$4:$B$861,"&lt;="&amp;DATE(2026,7,31),'Q2 Daily Log'!$C$4:$C$861,'Q2 Setup'!$C$12),"")</f>
        <v>0</v>
      </c>
      <c r="K58" s="55">
        <f>IFERROR(SUMIFS('Q2 Daily Log'!$M$4:$M$861,'Q2 Daily Log'!$B$4:$B$861,"&gt;="&amp;DATE(2026,7,27),'Q2 Daily Log'!$B$4:$B$861,"&lt;="&amp;DATE(2026,7,31),'Q2 Daily Log'!$C$4:$C$861,'Q2 Setup'!$C$12),"")</f>
        <v>0</v>
      </c>
      <c r="L58" s="29">
        <f>IFERROR(SUMIFS('Q2 Daily Log'!$N$4:$N$861,'Q2 Daily Log'!$B$4:$B$861,"&gt;="&amp;DATE(2026,7,27),'Q2 Daily Log'!$B$4:$B$861,"&lt;="&amp;DATE(2026,7,31),'Q2 Daily Log'!$C$4:$C$861,'Q2 Setup'!$C$12),"")</f>
        <v>0</v>
      </c>
      <c r="M58" s="56" t="str">
        <f>IFERROR(SUMIFS('Q2 Daily Log'!$N$4:$N$861,'Q2 Daily Log'!$B$4:$B$861,"&gt;="&amp;DATE(2026,7,27),'Q2 Daily Log'!$B$4:$B$861,"&lt;="&amp;DATE(2026,7,31),'Q2 Daily Log'!$C$4:$C$861,'Q2 Setup'!$C$12)/SUMIFS('Q2 Daily Log'!$O$4:$O$861,'Q2 Daily Log'!$B$4:$B$861,"&gt;="&amp;DATE(2026,7,27),'Q2 Daily Log'!$B$4:$B$861,"&lt;="&amp;DATE(2026,7,31),'Q2 Daily Log'!$C$4:$C$861,'Q2 Setup'!$C$12),"" )</f>
        <v/>
      </c>
    </row>
    <row r="59" spans="2:13" ht="18.75" customHeight="1" x14ac:dyDescent="0.2">
      <c r="B59" s="48" t="s">
        <v>80</v>
      </c>
      <c r="C59" s="49" t="str">
        <f>'Q2 Setup'!$C$13</f>
        <v>Rep 7</v>
      </c>
      <c r="D59" s="50" t="str">
        <f>IFERROR(AVERAGEIFS('Q2 Daily Log'!$E$4:$E$861,'Q2 Daily Log'!$B$4:$B$861,"&gt;="&amp;DATE(2026,7,27),'Q2 Daily Log'!$B$4:$B$861,"&lt;="&amp;DATE(2026,7,31),'Q2 Daily Log'!$C$4:$C$861,'Q2 Setup'!$C$13),"")</f>
        <v/>
      </c>
      <c r="E59" s="51" t="str">
        <f>IFERROR(AVERAGEIFS('Q2 Daily Log'!$H$4:$H$861,'Q2 Daily Log'!$B$4:$B$861,"&gt;="&amp;DATE(2026,7,27),'Q2 Daily Log'!$B$4:$B$861,"&lt;="&amp;DATE(2026,7,31),'Q2 Daily Log'!$C$4:$C$861,'Q2 Setup'!$C$13),"")</f>
        <v/>
      </c>
      <c r="F59" s="52" t="str">
        <f>IFERROR(AVERAGEIFS('Q2 Daily Log'!$I$4:$I$861,'Q2 Daily Log'!$B$4:$B$861,"&gt;="&amp;DATE(2026,7,27),'Q2 Daily Log'!$B$4:$B$861,"&lt;="&amp;DATE(2026,7,31),'Q2 Daily Log'!$C$4:$C$861,'Q2 Setup'!$C$13),"")</f>
        <v/>
      </c>
      <c r="G59" s="51" t="str">
        <f>IFERROR(AVERAGEIFS('Q2 Daily Log'!$K$4:$K$861,'Q2 Daily Log'!$B$4:$B$861,"&gt;="&amp;DATE(2026,7,27),'Q2 Daily Log'!$B$4:$B$861,"&lt;="&amp;DATE(2026,7,31),'Q2 Daily Log'!$C$4:$C$861,'Q2 Setup'!$C$13),"")</f>
        <v/>
      </c>
      <c r="H59" s="50">
        <f>IFERROR(SUMIFS('Q2 Daily Log'!$E$4:$E$861,'Q2 Daily Log'!$B$4:$B$861,"&gt;="&amp;DATE(2026,7,27),'Q2 Daily Log'!$B$4:$B$861,"&lt;="&amp;DATE(2026,7,31),'Q2 Daily Log'!$C$4:$C$861,'Q2 Setup'!$C$13),"")</f>
        <v>0</v>
      </c>
      <c r="I59" s="52">
        <f>IFERROR(SUMIFS('Q2 Daily Log'!$I$4:$I$861,'Q2 Daily Log'!$B$4:$B$861,"&gt;="&amp;DATE(2026,7,27),'Q2 Daily Log'!$B$4:$B$861,"&lt;="&amp;DATE(2026,7,31),'Q2 Daily Log'!$C$4:$C$861,'Q2 Setup'!$C$13),"")</f>
        <v>0</v>
      </c>
      <c r="J59" s="50">
        <f>IFERROR(SUMIFS('Q2 Daily Log'!$L$4:$L$861,'Q2 Daily Log'!$B$4:$B$861,"&gt;="&amp;DATE(2026,7,27),'Q2 Daily Log'!$B$4:$B$861,"&lt;="&amp;DATE(2026,7,31),'Q2 Daily Log'!$C$4:$C$861,'Q2 Setup'!$C$13),"")</f>
        <v>0</v>
      </c>
      <c r="K59" s="50">
        <f>IFERROR(SUMIFS('Q2 Daily Log'!$M$4:$M$861,'Q2 Daily Log'!$B$4:$B$861,"&gt;="&amp;DATE(2026,7,27),'Q2 Daily Log'!$B$4:$B$861,"&lt;="&amp;DATE(2026,7,31),'Q2 Daily Log'!$C$4:$C$861,'Q2 Setup'!$C$13),"")</f>
        <v>0</v>
      </c>
      <c r="L59" s="29">
        <f>IFERROR(SUMIFS('Q2 Daily Log'!$N$4:$N$861,'Q2 Daily Log'!$B$4:$B$861,"&gt;="&amp;DATE(2026,7,27),'Q2 Daily Log'!$B$4:$B$861,"&lt;="&amp;DATE(2026,7,31),'Q2 Daily Log'!$C$4:$C$861,'Q2 Setup'!$C$13),"")</f>
        <v>0</v>
      </c>
      <c r="M59" s="51" t="str">
        <f>IFERROR(SUMIFS('Q2 Daily Log'!$N$4:$N$861,'Q2 Daily Log'!$B$4:$B$861,"&gt;="&amp;DATE(2026,7,27),'Q2 Daily Log'!$B$4:$B$861,"&lt;="&amp;DATE(2026,7,31),'Q2 Daily Log'!$C$4:$C$861,'Q2 Setup'!$C$13)/SUMIFS('Q2 Daily Log'!$O$4:$O$861,'Q2 Daily Log'!$B$4:$B$861,"&gt;="&amp;DATE(2026,7,27),'Q2 Daily Log'!$B$4:$B$861,"&lt;="&amp;DATE(2026,7,31),'Q2 Daily Log'!$C$4:$C$861,'Q2 Setup'!$C$13),"" )</f>
        <v/>
      </c>
    </row>
    <row r="60" spans="2:13" ht="18.75" customHeight="1" x14ac:dyDescent="0.2">
      <c r="B60" s="53" t="s">
        <v>80</v>
      </c>
      <c r="C60" s="54" t="str">
        <f>'Q2 Setup'!$C$14</f>
        <v>Rep 8</v>
      </c>
      <c r="D60" s="55" t="str">
        <f>IFERROR(AVERAGEIFS('Q2 Daily Log'!$E$4:$E$861,'Q2 Daily Log'!$B$4:$B$861,"&gt;="&amp;DATE(2026,7,27),'Q2 Daily Log'!$B$4:$B$861,"&lt;="&amp;DATE(2026,7,31),'Q2 Daily Log'!$C$4:$C$861,'Q2 Setup'!$C$14),"")</f>
        <v/>
      </c>
      <c r="E60" s="56" t="str">
        <f>IFERROR(AVERAGEIFS('Q2 Daily Log'!$H$4:$H$861,'Q2 Daily Log'!$B$4:$B$861,"&gt;="&amp;DATE(2026,7,27),'Q2 Daily Log'!$B$4:$B$861,"&lt;="&amp;DATE(2026,7,31),'Q2 Daily Log'!$C$4:$C$861,'Q2 Setup'!$C$14),"")</f>
        <v/>
      </c>
      <c r="F60" s="57" t="str">
        <f>IFERROR(AVERAGEIFS('Q2 Daily Log'!$I$4:$I$861,'Q2 Daily Log'!$B$4:$B$861,"&gt;="&amp;DATE(2026,7,27),'Q2 Daily Log'!$B$4:$B$861,"&lt;="&amp;DATE(2026,7,31),'Q2 Daily Log'!$C$4:$C$861,'Q2 Setup'!$C$14),"")</f>
        <v/>
      </c>
      <c r="G60" s="56" t="str">
        <f>IFERROR(AVERAGEIFS('Q2 Daily Log'!$K$4:$K$861,'Q2 Daily Log'!$B$4:$B$861,"&gt;="&amp;DATE(2026,7,27),'Q2 Daily Log'!$B$4:$B$861,"&lt;="&amp;DATE(2026,7,31),'Q2 Daily Log'!$C$4:$C$861,'Q2 Setup'!$C$14),"")</f>
        <v/>
      </c>
      <c r="H60" s="55">
        <f>IFERROR(SUMIFS('Q2 Daily Log'!$E$4:$E$861,'Q2 Daily Log'!$B$4:$B$861,"&gt;="&amp;DATE(2026,7,27),'Q2 Daily Log'!$B$4:$B$861,"&lt;="&amp;DATE(2026,7,31),'Q2 Daily Log'!$C$4:$C$861,'Q2 Setup'!$C$14),"")</f>
        <v>0</v>
      </c>
      <c r="I60" s="57">
        <f>IFERROR(SUMIFS('Q2 Daily Log'!$I$4:$I$861,'Q2 Daily Log'!$B$4:$B$861,"&gt;="&amp;DATE(2026,7,27),'Q2 Daily Log'!$B$4:$B$861,"&lt;="&amp;DATE(2026,7,31),'Q2 Daily Log'!$C$4:$C$861,'Q2 Setup'!$C$14),"")</f>
        <v>0</v>
      </c>
      <c r="J60" s="55">
        <f>IFERROR(SUMIFS('Q2 Daily Log'!$L$4:$L$861,'Q2 Daily Log'!$B$4:$B$861,"&gt;="&amp;DATE(2026,7,27),'Q2 Daily Log'!$B$4:$B$861,"&lt;="&amp;DATE(2026,7,31),'Q2 Daily Log'!$C$4:$C$861,'Q2 Setup'!$C$14),"")</f>
        <v>0</v>
      </c>
      <c r="K60" s="55">
        <f>IFERROR(SUMIFS('Q2 Daily Log'!$M$4:$M$861,'Q2 Daily Log'!$B$4:$B$861,"&gt;="&amp;DATE(2026,7,27),'Q2 Daily Log'!$B$4:$B$861,"&lt;="&amp;DATE(2026,7,31),'Q2 Daily Log'!$C$4:$C$861,'Q2 Setup'!$C$14),"")</f>
        <v>0</v>
      </c>
      <c r="L60" s="29">
        <f>IFERROR(SUMIFS('Q2 Daily Log'!$N$4:$N$861,'Q2 Daily Log'!$B$4:$B$861,"&gt;="&amp;DATE(2026,7,27),'Q2 Daily Log'!$B$4:$B$861,"&lt;="&amp;DATE(2026,7,31),'Q2 Daily Log'!$C$4:$C$861,'Q2 Setup'!$C$14),"")</f>
        <v>0</v>
      </c>
      <c r="M60" s="56" t="str">
        <f>IFERROR(SUMIFS('Q2 Daily Log'!$N$4:$N$861,'Q2 Daily Log'!$B$4:$B$861,"&gt;="&amp;DATE(2026,7,27),'Q2 Daily Log'!$B$4:$B$861,"&lt;="&amp;DATE(2026,7,31),'Q2 Daily Log'!$C$4:$C$861,'Q2 Setup'!$C$14)/SUMIFS('Q2 Daily Log'!$O$4:$O$861,'Q2 Daily Log'!$B$4:$B$861,"&gt;="&amp;DATE(2026,7,27),'Q2 Daily Log'!$B$4:$B$861,"&lt;="&amp;DATE(2026,7,31),'Q2 Daily Log'!$C$4:$C$861,'Q2 Setup'!$C$14),"" )</f>
        <v/>
      </c>
    </row>
    <row r="61" spans="2:13" ht="18.75" customHeight="1" x14ac:dyDescent="0.2">
      <c r="B61" s="48" t="s">
        <v>80</v>
      </c>
      <c r="C61" s="49" t="str">
        <f>'Q2 Setup'!$C$15</f>
        <v>Rep 9</v>
      </c>
      <c r="D61" s="50" t="str">
        <f>IFERROR(AVERAGEIFS('Q2 Daily Log'!$E$4:$E$861,'Q2 Daily Log'!$B$4:$B$861,"&gt;="&amp;DATE(2026,7,27),'Q2 Daily Log'!$B$4:$B$861,"&lt;="&amp;DATE(2026,7,31),'Q2 Daily Log'!$C$4:$C$861,'Q2 Setup'!$C$15),"")</f>
        <v/>
      </c>
      <c r="E61" s="51" t="str">
        <f>IFERROR(AVERAGEIFS('Q2 Daily Log'!$H$4:$H$861,'Q2 Daily Log'!$B$4:$B$861,"&gt;="&amp;DATE(2026,7,27),'Q2 Daily Log'!$B$4:$B$861,"&lt;="&amp;DATE(2026,7,31),'Q2 Daily Log'!$C$4:$C$861,'Q2 Setup'!$C$15),"")</f>
        <v/>
      </c>
      <c r="F61" s="52" t="str">
        <f>IFERROR(AVERAGEIFS('Q2 Daily Log'!$I$4:$I$861,'Q2 Daily Log'!$B$4:$B$861,"&gt;="&amp;DATE(2026,7,27),'Q2 Daily Log'!$B$4:$B$861,"&lt;="&amp;DATE(2026,7,31),'Q2 Daily Log'!$C$4:$C$861,'Q2 Setup'!$C$15),"")</f>
        <v/>
      </c>
      <c r="G61" s="51" t="str">
        <f>IFERROR(AVERAGEIFS('Q2 Daily Log'!$K$4:$K$861,'Q2 Daily Log'!$B$4:$B$861,"&gt;="&amp;DATE(2026,7,27),'Q2 Daily Log'!$B$4:$B$861,"&lt;="&amp;DATE(2026,7,31),'Q2 Daily Log'!$C$4:$C$861,'Q2 Setup'!$C$15),"")</f>
        <v/>
      </c>
      <c r="H61" s="50">
        <f>IFERROR(SUMIFS('Q2 Daily Log'!$E$4:$E$861,'Q2 Daily Log'!$B$4:$B$861,"&gt;="&amp;DATE(2026,7,27),'Q2 Daily Log'!$B$4:$B$861,"&lt;="&amp;DATE(2026,7,31),'Q2 Daily Log'!$C$4:$C$861,'Q2 Setup'!$C$15),"")</f>
        <v>0</v>
      </c>
      <c r="I61" s="52">
        <f>IFERROR(SUMIFS('Q2 Daily Log'!$I$4:$I$861,'Q2 Daily Log'!$B$4:$B$861,"&gt;="&amp;DATE(2026,7,27),'Q2 Daily Log'!$B$4:$B$861,"&lt;="&amp;DATE(2026,7,31),'Q2 Daily Log'!$C$4:$C$861,'Q2 Setup'!$C$15),"")</f>
        <v>0</v>
      </c>
      <c r="J61" s="50">
        <f>IFERROR(SUMIFS('Q2 Daily Log'!$L$4:$L$861,'Q2 Daily Log'!$B$4:$B$861,"&gt;="&amp;DATE(2026,7,27),'Q2 Daily Log'!$B$4:$B$861,"&lt;="&amp;DATE(2026,7,31),'Q2 Daily Log'!$C$4:$C$861,'Q2 Setup'!$C$15),"")</f>
        <v>0</v>
      </c>
      <c r="K61" s="50">
        <f>IFERROR(SUMIFS('Q2 Daily Log'!$M$4:$M$861,'Q2 Daily Log'!$B$4:$B$861,"&gt;="&amp;DATE(2026,7,27),'Q2 Daily Log'!$B$4:$B$861,"&lt;="&amp;DATE(2026,7,31),'Q2 Daily Log'!$C$4:$C$861,'Q2 Setup'!$C$15),"")</f>
        <v>0</v>
      </c>
      <c r="L61" s="29">
        <f>IFERROR(SUMIFS('Q2 Daily Log'!$N$4:$N$861,'Q2 Daily Log'!$B$4:$B$861,"&gt;="&amp;DATE(2026,7,27),'Q2 Daily Log'!$B$4:$B$861,"&lt;="&amp;DATE(2026,7,31),'Q2 Daily Log'!$C$4:$C$861,'Q2 Setup'!$C$15),"")</f>
        <v>0</v>
      </c>
      <c r="M61" s="51" t="str">
        <f>IFERROR(SUMIFS('Q2 Daily Log'!$N$4:$N$861,'Q2 Daily Log'!$B$4:$B$861,"&gt;="&amp;DATE(2026,7,27),'Q2 Daily Log'!$B$4:$B$861,"&lt;="&amp;DATE(2026,7,31),'Q2 Daily Log'!$C$4:$C$861,'Q2 Setup'!$C$15)/SUMIFS('Q2 Daily Log'!$O$4:$O$861,'Q2 Daily Log'!$B$4:$B$861,"&gt;="&amp;DATE(2026,7,27),'Q2 Daily Log'!$B$4:$B$861,"&lt;="&amp;DATE(2026,7,31),'Q2 Daily Log'!$C$4:$C$861,'Q2 Setup'!$C$15),"" )</f>
        <v/>
      </c>
    </row>
    <row r="62" spans="2:13" ht="18.75" customHeight="1" x14ac:dyDescent="0.2">
      <c r="B62" s="53" t="s">
        <v>80</v>
      </c>
      <c r="C62" s="54" t="str">
        <f>'Q2 Setup'!$C$16</f>
        <v>Rep 10</v>
      </c>
      <c r="D62" s="55" t="str">
        <f>IFERROR(AVERAGEIFS('Q2 Daily Log'!$E$4:$E$861,'Q2 Daily Log'!$B$4:$B$861,"&gt;="&amp;DATE(2026,7,27),'Q2 Daily Log'!$B$4:$B$861,"&lt;="&amp;DATE(2026,7,31),'Q2 Daily Log'!$C$4:$C$861,'Q2 Setup'!$C$16),"")</f>
        <v/>
      </c>
      <c r="E62" s="56" t="str">
        <f>IFERROR(AVERAGEIFS('Q2 Daily Log'!$H$4:$H$861,'Q2 Daily Log'!$B$4:$B$861,"&gt;="&amp;DATE(2026,7,27),'Q2 Daily Log'!$B$4:$B$861,"&lt;="&amp;DATE(2026,7,31),'Q2 Daily Log'!$C$4:$C$861,'Q2 Setup'!$C$16),"")</f>
        <v/>
      </c>
      <c r="F62" s="57" t="str">
        <f>IFERROR(AVERAGEIFS('Q2 Daily Log'!$I$4:$I$861,'Q2 Daily Log'!$B$4:$B$861,"&gt;="&amp;DATE(2026,7,27),'Q2 Daily Log'!$B$4:$B$861,"&lt;="&amp;DATE(2026,7,31),'Q2 Daily Log'!$C$4:$C$861,'Q2 Setup'!$C$16),"")</f>
        <v/>
      </c>
      <c r="G62" s="56" t="str">
        <f>IFERROR(AVERAGEIFS('Q2 Daily Log'!$K$4:$K$861,'Q2 Daily Log'!$B$4:$B$861,"&gt;="&amp;DATE(2026,7,27),'Q2 Daily Log'!$B$4:$B$861,"&lt;="&amp;DATE(2026,7,31),'Q2 Daily Log'!$C$4:$C$861,'Q2 Setup'!$C$16),"")</f>
        <v/>
      </c>
      <c r="H62" s="55">
        <f>IFERROR(SUMIFS('Q2 Daily Log'!$E$4:$E$861,'Q2 Daily Log'!$B$4:$B$861,"&gt;="&amp;DATE(2026,7,27),'Q2 Daily Log'!$B$4:$B$861,"&lt;="&amp;DATE(2026,7,31),'Q2 Daily Log'!$C$4:$C$861,'Q2 Setup'!$C$16),"")</f>
        <v>0</v>
      </c>
      <c r="I62" s="57">
        <f>IFERROR(SUMIFS('Q2 Daily Log'!$I$4:$I$861,'Q2 Daily Log'!$B$4:$B$861,"&gt;="&amp;DATE(2026,7,27),'Q2 Daily Log'!$B$4:$B$861,"&lt;="&amp;DATE(2026,7,31),'Q2 Daily Log'!$C$4:$C$861,'Q2 Setup'!$C$16),"")</f>
        <v>0</v>
      </c>
      <c r="J62" s="55">
        <f>IFERROR(SUMIFS('Q2 Daily Log'!$L$4:$L$861,'Q2 Daily Log'!$B$4:$B$861,"&gt;="&amp;DATE(2026,7,27),'Q2 Daily Log'!$B$4:$B$861,"&lt;="&amp;DATE(2026,7,31),'Q2 Daily Log'!$C$4:$C$861,'Q2 Setup'!$C$16),"")</f>
        <v>0</v>
      </c>
      <c r="K62" s="55">
        <f>IFERROR(SUMIFS('Q2 Daily Log'!$M$4:$M$861,'Q2 Daily Log'!$B$4:$B$861,"&gt;="&amp;DATE(2026,7,27),'Q2 Daily Log'!$B$4:$B$861,"&lt;="&amp;DATE(2026,7,31),'Q2 Daily Log'!$C$4:$C$861,'Q2 Setup'!$C$16),"")</f>
        <v>0</v>
      </c>
      <c r="L62" s="29">
        <f>IFERROR(SUMIFS('Q2 Daily Log'!$N$4:$N$861,'Q2 Daily Log'!$B$4:$B$861,"&gt;="&amp;DATE(2026,7,27),'Q2 Daily Log'!$B$4:$B$861,"&lt;="&amp;DATE(2026,7,31),'Q2 Daily Log'!$C$4:$C$861,'Q2 Setup'!$C$16),"")</f>
        <v>0</v>
      </c>
      <c r="M62" s="56" t="str">
        <f>IFERROR(SUMIFS('Q2 Daily Log'!$N$4:$N$861,'Q2 Daily Log'!$B$4:$B$861,"&gt;="&amp;DATE(2026,7,27),'Q2 Daily Log'!$B$4:$B$861,"&lt;="&amp;DATE(2026,7,31),'Q2 Daily Log'!$C$4:$C$861,'Q2 Setup'!$C$16)/SUMIFS('Q2 Daily Log'!$O$4:$O$861,'Q2 Daily Log'!$B$4:$B$861,"&gt;="&amp;DATE(2026,7,27),'Q2 Daily Log'!$B$4:$B$861,"&lt;="&amp;DATE(2026,7,31),'Q2 Daily Log'!$C$4:$C$861,'Q2 Setup'!$C$16),"" )</f>
        <v/>
      </c>
    </row>
    <row r="63" spans="2:13" ht="18.75" customHeight="1" x14ac:dyDescent="0.2">
      <c r="B63" s="48" t="s">
        <v>80</v>
      </c>
      <c r="C63" s="49">
        <f>'Q2 Setup'!$C$17</f>
        <v>0</v>
      </c>
      <c r="D63" s="50" t="str">
        <f>IFERROR(AVERAGEIFS('Q2 Daily Log'!$E$4:$E$861,'Q2 Daily Log'!$B$4:$B$861,"&gt;="&amp;DATE(2026,7,27),'Q2 Daily Log'!$B$4:$B$861,"&lt;="&amp;DATE(2026,7,31),'Q2 Daily Log'!$C$4:$C$861,'Q2 Setup'!$C$17),"")</f>
        <v/>
      </c>
      <c r="E63" s="51" t="str">
        <f>IFERROR(AVERAGEIFS('Q2 Daily Log'!$H$4:$H$861,'Q2 Daily Log'!$B$4:$B$861,"&gt;="&amp;DATE(2026,7,27),'Q2 Daily Log'!$B$4:$B$861,"&lt;="&amp;DATE(2026,7,31),'Q2 Daily Log'!$C$4:$C$861,'Q2 Setup'!$C$17),"")</f>
        <v/>
      </c>
      <c r="F63" s="52" t="str">
        <f>IFERROR(AVERAGEIFS('Q2 Daily Log'!$I$4:$I$861,'Q2 Daily Log'!$B$4:$B$861,"&gt;="&amp;DATE(2026,7,27),'Q2 Daily Log'!$B$4:$B$861,"&lt;="&amp;DATE(2026,7,31),'Q2 Daily Log'!$C$4:$C$861,'Q2 Setup'!$C$17),"")</f>
        <v/>
      </c>
      <c r="G63" s="51" t="str">
        <f>IFERROR(AVERAGEIFS('Q2 Daily Log'!$K$4:$K$861,'Q2 Daily Log'!$B$4:$B$861,"&gt;="&amp;DATE(2026,7,27),'Q2 Daily Log'!$B$4:$B$861,"&lt;="&amp;DATE(2026,7,31),'Q2 Daily Log'!$C$4:$C$861,'Q2 Setup'!$C$17),"")</f>
        <v/>
      </c>
      <c r="H63" s="50">
        <f>IFERROR(SUMIFS('Q2 Daily Log'!$E$4:$E$861,'Q2 Daily Log'!$B$4:$B$861,"&gt;="&amp;DATE(2026,7,27),'Q2 Daily Log'!$B$4:$B$861,"&lt;="&amp;DATE(2026,7,31),'Q2 Daily Log'!$C$4:$C$861,'Q2 Setup'!$C$17),"")</f>
        <v>0</v>
      </c>
      <c r="I63" s="52">
        <f>IFERROR(SUMIFS('Q2 Daily Log'!$I$4:$I$861,'Q2 Daily Log'!$B$4:$B$861,"&gt;="&amp;DATE(2026,7,27),'Q2 Daily Log'!$B$4:$B$861,"&lt;="&amp;DATE(2026,7,31),'Q2 Daily Log'!$C$4:$C$861,'Q2 Setup'!$C$17),"")</f>
        <v>0</v>
      </c>
      <c r="J63" s="50">
        <f>IFERROR(SUMIFS('Q2 Daily Log'!$L$4:$L$861,'Q2 Daily Log'!$B$4:$B$861,"&gt;="&amp;DATE(2026,7,27),'Q2 Daily Log'!$B$4:$B$861,"&lt;="&amp;DATE(2026,7,31),'Q2 Daily Log'!$C$4:$C$861,'Q2 Setup'!$C$17),"")</f>
        <v>0</v>
      </c>
      <c r="K63" s="50">
        <f>IFERROR(SUMIFS('Q2 Daily Log'!$M$4:$M$861,'Q2 Daily Log'!$B$4:$B$861,"&gt;="&amp;DATE(2026,7,27),'Q2 Daily Log'!$B$4:$B$861,"&lt;="&amp;DATE(2026,7,31),'Q2 Daily Log'!$C$4:$C$861,'Q2 Setup'!$C$17),"")</f>
        <v>0</v>
      </c>
      <c r="L63" s="29">
        <f>IFERROR(SUMIFS('Q2 Daily Log'!$N$4:$N$861,'Q2 Daily Log'!$B$4:$B$861,"&gt;="&amp;DATE(2026,7,27),'Q2 Daily Log'!$B$4:$B$861,"&lt;="&amp;DATE(2026,7,31),'Q2 Daily Log'!$C$4:$C$861,'Q2 Setup'!$C$17),"")</f>
        <v>0</v>
      </c>
      <c r="M63" s="51" t="str">
        <f>IFERROR(SUMIFS('Q2 Daily Log'!$N$4:$N$861,'Q2 Daily Log'!$B$4:$B$861,"&gt;="&amp;DATE(2026,7,27),'Q2 Daily Log'!$B$4:$B$861,"&lt;="&amp;DATE(2026,7,31),'Q2 Daily Log'!$C$4:$C$861,'Q2 Setup'!$C$17)/SUMIFS('Q2 Daily Log'!$O$4:$O$861,'Q2 Daily Log'!$B$4:$B$861,"&gt;="&amp;DATE(2026,7,27),'Q2 Daily Log'!$B$4:$B$861,"&lt;="&amp;DATE(2026,7,31),'Q2 Daily Log'!$C$4:$C$861,'Q2 Setup'!$C$17),"" )</f>
        <v/>
      </c>
    </row>
    <row r="64" spans="2:13" ht="18.75" customHeight="1" x14ac:dyDescent="0.2">
      <c r="B64" s="53" t="s">
        <v>80</v>
      </c>
      <c r="C64" s="54">
        <f>'Q2 Setup'!$C$18</f>
        <v>0</v>
      </c>
      <c r="D64" s="55" t="str">
        <f>IFERROR(AVERAGEIFS('Q2 Daily Log'!$E$4:$E$861,'Q2 Daily Log'!$B$4:$B$861,"&gt;="&amp;DATE(2026,7,27),'Q2 Daily Log'!$B$4:$B$861,"&lt;="&amp;DATE(2026,7,31),'Q2 Daily Log'!$C$4:$C$861,'Q2 Setup'!$C$18),"")</f>
        <v/>
      </c>
      <c r="E64" s="56" t="str">
        <f>IFERROR(AVERAGEIFS('Q2 Daily Log'!$H$4:$H$861,'Q2 Daily Log'!$B$4:$B$861,"&gt;="&amp;DATE(2026,7,27),'Q2 Daily Log'!$B$4:$B$861,"&lt;="&amp;DATE(2026,7,31),'Q2 Daily Log'!$C$4:$C$861,'Q2 Setup'!$C$18),"")</f>
        <v/>
      </c>
      <c r="F64" s="57" t="str">
        <f>IFERROR(AVERAGEIFS('Q2 Daily Log'!$I$4:$I$861,'Q2 Daily Log'!$B$4:$B$861,"&gt;="&amp;DATE(2026,7,27),'Q2 Daily Log'!$B$4:$B$861,"&lt;="&amp;DATE(2026,7,31),'Q2 Daily Log'!$C$4:$C$861,'Q2 Setup'!$C$18),"")</f>
        <v/>
      </c>
      <c r="G64" s="56" t="str">
        <f>IFERROR(AVERAGEIFS('Q2 Daily Log'!$K$4:$K$861,'Q2 Daily Log'!$B$4:$B$861,"&gt;="&amp;DATE(2026,7,27),'Q2 Daily Log'!$B$4:$B$861,"&lt;="&amp;DATE(2026,7,31),'Q2 Daily Log'!$C$4:$C$861,'Q2 Setup'!$C$18),"")</f>
        <v/>
      </c>
      <c r="H64" s="55">
        <f>IFERROR(SUMIFS('Q2 Daily Log'!$E$4:$E$861,'Q2 Daily Log'!$B$4:$B$861,"&gt;="&amp;DATE(2026,7,27),'Q2 Daily Log'!$B$4:$B$861,"&lt;="&amp;DATE(2026,7,31),'Q2 Daily Log'!$C$4:$C$861,'Q2 Setup'!$C$18),"")</f>
        <v>0</v>
      </c>
      <c r="I64" s="57">
        <f>IFERROR(SUMIFS('Q2 Daily Log'!$I$4:$I$861,'Q2 Daily Log'!$B$4:$B$861,"&gt;="&amp;DATE(2026,7,27),'Q2 Daily Log'!$B$4:$B$861,"&lt;="&amp;DATE(2026,7,31),'Q2 Daily Log'!$C$4:$C$861,'Q2 Setup'!$C$18),"")</f>
        <v>0</v>
      </c>
      <c r="J64" s="55">
        <f>IFERROR(SUMIFS('Q2 Daily Log'!$L$4:$L$861,'Q2 Daily Log'!$B$4:$B$861,"&gt;="&amp;DATE(2026,7,27),'Q2 Daily Log'!$B$4:$B$861,"&lt;="&amp;DATE(2026,7,31),'Q2 Daily Log'!$C$4:$C$861,'Q2 Setup'!$C$18),"")</f>
        <v>0</v>
      </c>
      <c r="K64" s="55">
        <f>IFERROR(SUMIFS('Q2 Daily Log'!$M$4:$M$861,'Q2 Daily Log'!$B$4:$B$861,"&gt;="&amp;DATE(2026,7,27),'Q2 Daily Log'!$B$4:$B$861,"&lt;="&amp;DATE(2026,7,31),'Q2 Daily Log'!$C$4:$C$861,'Q2 Setup'!$C$18),"")</f>
        <v>0</v>
      </c>
      <c r="L64" s="29">
        <f>IFERROR(SUMIFS('Q2 Daily Log'!$N$4:$N$861,'Q2 Daily Log'!$B$4:$B$861,"&gt;="&amp;DATE(2026,7,27),'Q2 Daily Log'!$B$4:$B$861,"&lt;="&amp;DATE(2026,7,31),'Q2 Daily Log'!$C$4:$C$861,'Q2 Setup'!$C$18),"")</f>
        <v>0</v>
      </c>
      <c r="M64" s="56" t="str">
        <f>IFERROR(SUMIFS('Q2 Daily Log'!$N$4:$N$861,'Q2 Daily Log'!$B$4:$B$861,"&gt;="&amp;DATE(2026,7,27),'Q2 Daily Log'!$B$4:$B$861,"&lt;="&amp;DATE(2026,7,31),'Q2 Daily Log'!$C$4:$C$861,'Q2 Setup'!$C$18)/SUMIFS('Q2 Daily Log'!$O$4:$O$861,'Q2 Daily Log'!$B$4:$B$861,"&gt;="&amp;DATE(2026,7,27),'Q2 Daily Log'!$B$4:$B$861,"&lt;="&amp;DATE(2026,7,31),'Q2 Daily Log'!$C$4:$C$861,'Q2 Setup'!$C$18),"" )</f>
        <v/>
      </c>
    </row>
    <row r="65" spans="2:13" ht="18.75" customHeight="1" x14ac:dyDescent="0.2">
      <c r="B65" s="1" t="s">
        <v>81</v>
      </c>
      <c r="C65" s="1"/>
      <c r="D65" s="67" t="str">
        <f>IFERROR(AVERAGE(D53:D64),"")</f>
        <v/>
      </c>
      <c r="E65" s="68" t="str">
        <f>IFERROR(AVERAGE(E53:E64),"")</f>
        <v/>
      </c>
      <c r="F65" s="69" t="str">
        <f>IFERROR(AVERAGE(F53:F64),"")</f>
        <v/>
      </c>
      <c r="G65" s="68" t="str">
        <f>IFERROR(AVERAGE(G53:G64),"")</f>
        <v/>
      </c>
      <c r="H65" s="67">
        <f>IFERROR(SUM(H53:H64),"")</f>
        <v>0</v>
      </c>
      <c r="I65" s="70">
        <f>IFERROR(SUM(I53:I64),"")</f>
        <v>0</v>
      </c>
      <c r="J65" s="67">
        <f>IFERROR(SUM(J53:J64),"")</f>
        <v>0</v>
      </c>
      <c r="K65" s="67">
        <f>IFERROR(SUM(K53:K64),"")</f>
        <v>0</v>
      </c>
      <c r="L65" s="71">
        <f>IFERROR(SUM(L53:L64),"")</f>
        <v>0</v>
      </c>
      <c r="M65" s="68" t="str">
        <f>IFERROR(AVERAGE(M53:M64),"")</f>
        <v/>
      </c>
    </row>
    <row r="66" spans="2:13" ht="7.5" customHeight="1" x14ac:dyDescent="0.2"/>
    <row r="67" spans="2:13" ht="25.5" customHeight="1" x14ac:dyDescent="0.2">
      <c r="B67" s="2" t="s">
        <v>104</v>
      </c>
      <c r="C67" s="2"/>
      <c r="D67" s="65">
        <v>46237</v>
      </c>
      <c r="E67" s="65">
        <v>46241</v>
      </c>
      <c r="F67" s="66"/>
      <c r="G67" s="66"/>
      <c r="H67" s="66"/>
      <c r="I67" s="66"/>
      <c r="J67" s="66"/>
      <c r="K67" s="66"/>
      <c r="L67" s="66"/>
      <c r="M67" s="66"/>
    </row>
    <row r="68" spans="2:13" ht="36" customHeight="1" x14ac:dyDescent="0.2">
      <c r="B68" s="47" t="s">
        <v>60</v>
      </c>
      <c r="C68" s="47" t="s">
        <v>24</v>
      </c>
      <c r="D68" s="47" t="s">
        <v>61</v>
      </c>
      <c r="E68" s="47" t="s">
        <v>62</v>
      </c>
      <c r="F68" s="47" t="s">
        <v>63</v>
      </c>
      <c r="G68" s="47" t="s">
        <v>64</v>
      </c>
      <c r="H68" s="47" t="s">
        <v>65</v>
      </c>
      <c r="I68" s="47" t="s">
        <v>66</v>
      </c>
      <c r="J68" s="47" t="s">
        <v>67</v>
      </c>
      <c r="K68" s="47" t="s">
        <v>68</v>
      </c>
      <c r="L68" s="47" t="s">
        <v>69</v>
      </c>
      <c r="M68" s="47" t="s">
        <v>70</v>
      </c>
    </row>
    <row r="69" spans="2:13" ht="18.75" customHeight="1" x14ac:dyDescent="0.2">
      <c r="B69" s="48" t="s">
        <v>105</v>
      </c>
      <c r="C69" s="49" t="str">
        <f>'Q2 Setup'!$C$7</f>
        <v>Rep 1</v>
      </c>
      <c r="D69" s="50" t="str">
        <f>IFERROR(AVERAGEIFS('Q2 Daily Log'!$E$4:$E$861,'Q2 Daily Log'!$B$4:$B$861,"&gt;="&amp;DATE(2026,8,3),'Q2 Daily Log'!$B$4:$B$861,"&lt;="&amp;DATE(2026,8,7),'Q2 Daily Log'!$C$4:$C$861,'Q2 Setup'!$C$7),"")</f>
        <v/>
      </c>
      <c r="E69" s="51" t="str">
        <f>IFERROR(AVERAGEIFS('Q2 Daily Log'!$H$4:$H$861,'Q2 Daily Log'!$B$4:$B$861,"&gt;="&amp;DATE(2026,8,3),'Q2 Daily Log'!$B$4:$B$861,"&lt;="&amp;DATE(2026,8,7),'Q2 Daily Log'!$C$4:$C$861,'Q2 Setup'!$C$7),"")</f>
        <v/>
      </c>
      <c r="F69" s="52" t="str">
        <f>IFERROR(AVERAGEIFS('Q2 Daily Log'!$I$4:$I$861,'Q2 Daily Log'!$B$4:$B$861,"&gt;="&amp;DATE(2026,8,3),'Q2 Daily Log'!$B$4:$B$861,"&lt;="&amp;DATE(2026,8,7),'Q2 Daily Log'!$C$4:$C$861,'Q2 Setup'!$C$7),"")</f>
        <v/>
      </c>
      <c r="G69" s="51" t="str">
        <f>IFERROR(AVERAGEIFS('Q2 Daily Log'!$K$4:$K$861,'Q2 Daily Log'!$B$4:$B$861,"&gt;="&amp;DATE(2026,8,3),'Q2 Daily Log'!$B$4:$B$861,"&lt;="&amp;DATE(2026,8,7),'Q2 Daily Log'!$C$4:$C$861,'Q2 Setup'!$C$7),"")</f>
        <v/>
      </c>
      <c r="H69" s="50">
        <f>IFERROR(SUMIFS('Q2 Daily Log'!$E$4:$E$861,'Q2 Daily Log'!$B$4:$B$861,"&gt;="&amp;DATE(2026,8,3),'Q2 Daily Log'!$B$4:$B$861,"&lt;="&amp;DATE(2026,8,7),'Q2 Daily Log'!$C$4:$C$861,'Q2 Setup'!$C$7),"")</f>
        <v>0</v>
      </c>
      <c r="I69" s="52">
        <f>IFERROR(SUMIFS('Q2 Daily Log'!$I$4:$I$861,'Q2 Daily Log'!$B$4:$B$861,"&gt;="&amp;DATE(2026,8,3),'Q2 Daily Log'!$B$4:$B$861,"&lt;="&amp;DATE(2026,8,7),'Q2 Daily Log'!$C$4:$C$861,'Q2 Setup'!$C$7),"")</f>
        <v>0</v>
      </c>
      <c r="J69" s="50">
        <f>IFERROR(SUMIFS('Q2 Daily Log'!$L$4:$L$861,'Q2 Daily Log'!$B$4:$B$861,"&gt;="&amp;DATE(2026,8,3),'Q2 Daily Log'!$B$4:$B$861,"&lt;="&amp;DATE(2026,8,7),'Q2 Daily Log'!$C$4:$C$861,'Q2 Setup'!$C$7),"")</f>
        <v>0</v>
      </c>
      <c r="K69" s="50">
        <f>IFERROR(SUMIFS('Q2 Daily Log'!$M$4:$M$861,'Q2 Daily Log'!$B$4:$B$861,"&gt;="&amp;DATE(2026,8,3),'Q2 Daily Log'!$B$4:$B$861,"&lt;="&amp;DATE(2026,8,7),'Q2 Daily Log'!$C$4:$C$861,'Q2 Setup'!$C$7),"")</f>
        <v>0</v>
      </c>
      <c r="L69" s="29">
        <f>IFERROR(SUMIFS('Q2 Daily Log'!$N$4:$N$861,'Q2 Daily Log'!$B$4:$B$861,"&gt;="&amp;DATE(2026,8,3),'Q2 Daily Log'!$B$4:$B$861,"&lt;="&amp;DATE(2026,8,7),'Q2 Daily Log'!$C$4:$C$861,'Q2 Setup'!$C$7),"")</f>
        <v>0</v>
      </c>
      <c r="M69" s="51" t="str">
        <f>IFERROR(SUMIFS('Q2 Daily Log'!$N$4:$N$861,'Q2 Daily Log'!$B$4:$B$861,"&gt;="&amp;DATE(2026,8,3),'Q2 Daily Log'!$B$4:$B$861,"&lt;="&amp;DATE(2026,8,7),'Q2 Daily Log'!$C$4:$C$861,'Q2 Setup'!$C$7)/SUMIFS('Q2 Daily Log'!$O$4:$O$861,'Q2 Daily Log'!$B$4:$B$861,"&gt;="&amp;DATE(2026,8,3),'Q2 Daily Log'!$B$4:$B$861,"&lt;="&amp;DATE(2026,8,7),'Q2 Daily Log'!$C$4:$C$861,'Q2 Setup'!$C$7),"" )</f>
        <v/>
      </c>
    </row>
    <row r="70" spans="2:13" ht="18.75" customHeight="1" x14ac:dyDescent="0.2">
      <c r="B70" s="53" t="s">
        <v>105</v>
      </c>
      <c r="C70" s="54" t="str">
        <f>'Q2 Setup'!$C$8</f>
        <v>Rep 2</v>
      </c>
      <c r="D70" s="55" t="str">
        <f>IFERROR(AVERAGEIFS('Q2 Daily Log'!$E$4:$E$861,'Q2 Daily Log'!$B$4:$B$861,"&gt;="&amp;DATE(2026,8,3),'Q2 Daily Log'!$B$4:$B$861,"&lt;="&amp;DATE(2026,8,7),'Q2 Daily Log'!$C$4:$C$861,'Q2 Setup'!$C$8),"")</f>
        <v/>
      </c>
      <c r="E70" s="56" t="str">
        <f>IFERROR(AVERAGEIFS('Q2 Daily Log'!$H$4:$H$861,'Q2 Daily Log'!$B$4:$B$861,"&gt;="&amp;DATE(2026,8,3),'Q2 Daily Log'!$B$4:$B$861,"&lt;="&amp;DATE(2026,8,7),'Q2 Daily Log'!$C$4:$C$861,'Q2 Setup'!$C$8),"")</f>
        <v/>
      </c>
      <c r="F70" s="57" t="str">
        <f>IFERROR(AVERAGEIFS('Q2 Daily Log'!$I$4:$I$861,'Q2 Daily Log'!$B$4:$B$861,"&gt;="&amp;DATE(2026,8,3),'Q2 Daily Log'!$B$4:$B$861,"&lt;="&amp;DATE(2026,8,7),'Q2 Daily Log'!$C$4:$C$861,'Q2 Setup'!$C$8),"")</f>
        <v/>
      </c>
      <c r="G70" s="56" t="str">
        <f>IFERROR(AVERAGEIFS('Q2 Daily Log'!$K$4:$K$861,'Q2 Daily Log'!$B$4:$B$861,"&gt;="&amp;DATE(2026,8,3),'Q2 Daily Log'!$B$4:$B$861,"&lt;="&amp;DATE(2026,8,7),'Q2 Daily Log'!$C$4:$C$861,'Q2 Setup'!$C$8),"")</f>
        <v/>
      </c>
      <c r="H70" s="55">
        <f>IFERROR(SUMIFS('Q2 Daily Log'!$E$4:$E$861,'Q2 Daily Log'!$B$4:$B$861,"&gt;="&amp;DATE(2026,8,3),'Q2 Daily Log'!$B$4:$B$861,"&lt;="&amp;DATE(2026,8,7),'Q2 Daily Log'!$C$4:$C$861,'Q2 Setup'!$C$8),"")</f>
        <v>0</v>
      </c>
      <c r="I70" s="57">
        <f>IFERROR(SUMIFS('Q2 Daily Log'!$I$4:$I$861,'Q2 Daily Log'!$B$4:$B$861,"&gt;="&amp;DATE(2026,8,3),'Q2 Daily Log'!$B$4:$B$861,"&lt;="&amp;DATE(2026,8,7),'Q2 Daily Log'!$C$4:$C$861,'Q2 Setup'!$C$8),"")</f>
        <v>0</v>
      </c>
      <c r="J70" s="55">
        <f>IFERROR(SUMIFS('Q2 Daily Log'!$L$4:$L$861,'Q2 Daily Log'!$B$4:$B$861,"&gt;="&amp;DATE(2026,8,3),'Q2 Daily Log'!$B$4:$B$861,"&lt;="&amp;DATE(2026,8,7),'Q2 Daily Log'!$C$4:$C$861,'Q2 Setup'!$C$8),"")</f>
        <v>0</v>
      </c>
      <c r="K70" s="55">
        <f>IFERROR(SUMIFS('Q2 Daily Log'!$M$4:$M$861,'Q2 Daily Log'!$B$4:$B$861,"&gt;="&amp;DATE(2026,8,3),'Q2 Daily Log'!$B$4:$B$861,"&lt;="&amp;DATE(2026,8,7),'Q2 Daily Log'!$C$4:$C$861,'Q2 Setup'!$C$8),"")</f>
        <v>0</v>
      </c>
      <c r="L70" s="29">
        <f>IFERROR(SUMIFS('Q2 Daily Log'!$N$4:$N$861,'Q2 Daily Log'!$B$4:$B$861,"&gt;="&amp;DATE(2026,8,3),'Q2 Daily Log'!$B$4:$B$861,"&lt;="&amp;DATE(2026,8,7),'Q2 Daily Log'!$C$4:$C$861,'Q2 Setup'!$C$8),"")</f>
        <v>0</v>
      </c>
      <c r="M70" s="56" t="str">
        <f>IFERROR(SUMIFS('Q2 Daily Log'!$N$4:$N$861,'Q2 Daily Log'!$B$4:$B$861,"&gt;="&amp;DATE(2026,8,3),'Q2 Daily Log'!$B$4:$B$861,"&lt;="&amp;DATE(2026,8,7),'Q2 Daily Log'!$C$4:$C$861,'Q2 Setup'!$C$8)/SUMIFS('Q2 Daily Log'!$O$4:$O$861,'Q2 Daily Log'!$B$4:$B$861,"&gt;="&amp;DATE(2026,8,3),'Q2 Daily Log'!$B$4:$B$861,"&lt;="&amp;DATE(2026,8,7),'Q2 Daily Log'!$C$4:$C$861,'Q2 Setup'!$C$8),"" )</f>
        <v/>
      </c>
    </row>
    <row r="71" spans="2:13" ht="18.75" customHeight="1" x14ac:dyDescent="0.2">
      <c r="B71" s="48" t="s">
        <v>105</v>
      </c>
      <c r="C71" s="49" t="str">
        <f>'Q2 Setup'!$C$9</f>
        <v>Rep 3</v>
      </c>
      <c r="D71" s="50" t="str">
        <f>IFERROR(AVERAGEIFS('Q2 Daily Log'!$E$4:$E$861,'Q2 Daily Log'!$B$4:$B$861,"&gt;="&amp;DATE(2026,8,3),'Q2 Daily Log'!$B$4:$B$861,"&lt;="&amp;DATE(2026,8,7),'Q2 Daily Log'!$C$4:$C$861,'Q2 Setup'!$C$9),"")</f>
        <v/>
      </c>
      <c r="E71" s="51" t="str">
        <f>IFERROR(AVERAGEIFS('Q2 Daily Log'!$H$4:$H$861,'Q2 Daily Log'!$B$4:$B$861,"&gt;="&amp;DATE(2026,8,3),'Q2 Daily Log'!$B$4:$B$861,"&lt;="&amp;DATE(2026,8,7),'Q2 Daily Log'!$C$4:$C$861,'Q2 Setup'!$C$9),"")</f>
        <v/>
      </c>
      <c r="F71" s="52" t="str">
        <f>IFERROR(AVERAGEIFS('Q2 Daily Log'!$I$4:$I$861,'Q2 Daily Log'!$B$4:$B$861,"&gt;="&amp;DATE(2026,8,3),'Q2 Daily Log'!$B$4:$B$861,"&lt;="&amp;DATE(2026,8,7),'Q2 Daily Log'!$C$4:$C$861,'Q2 Setup'!$C$9),"")</f>
        <v/>
      </c>
      <c r="G71" s="51" t="str">
        <f>IFERROR(AVERAGEIFS('Q2 Daily Log'!$K$4:$K$861,'Q2 Daily Log'!$B$4:$B$861,"&gt;="&amp;DATE(2026,8,3),'Q2 Daily Log'!$B$4:$B$861,"&lt;="&amp;DATE(2026,8,7),'Q2 Daily Log'!$C$4:$C$861,'Q2 Setup'!$C$9),"")</f>
        <v/>
      </c>
      <c r="H71" s="50">
        <f>IFERROR(SUMIFS('Q2 Daily Log'!$E$4:$E$861,'Q2 Daily Log'!$B$4:$B$861,"&gt;="&amp;DATE(2026,8,3),'Q2 Daily Log'!$B$4:$B$861,"&lt;="&amp;DATE(2026,8,7),'Q2 Daily Log'!$C$4:$C$861,'Q2 Setup'!$C$9),"")</f>
        <v>0</v>
      </c>
      <c r="I71" s="52">
        <f>IFERROR(SUMIFS('Q2 Daily Log'!$I$4:$I$861,'Q2 Daily Log'!$B$4:$B$861,"&gt;="&amp;DATE(2026,8,3),'Q2 Daily Log'!$B$4:$B$861,"&lt;="&amp;DATE(2026,8,7),'Q2 Daily Log'!$C$4:$C$861,'Q2 Setup'!$C$9),"")</f>
        <v>0</v>
      </c>
      <c r="J71" s="50">
        <f>IFERROR(SUMIFS('Q2 Daily Log'!$L$4:$L$861,'Q2 Daily Log'!$B$4:$B$861,"&gt;="&amp;DATE(2026,8,3),'Q2 Daily Log'!$B$4:$B$861,"&lt;="&amp;DATE(2026,8,7),'Q2 Daily Log'!$C$4:$C$861,'Q2 Setup'!$C$9),"")</f>
        <v>0</v>
      </c>
      <c r="K71" s="50">
        <f>IFERROR(SUMIFS('Q2 Daily Log'!$M$4:$M$861,'Q2 Daily Log'!$B$4:$B$861,"&gt;="&amp;DATE(2026,8,3),'Q2 Daily Log'!$B$4:$B$861,"&lt;="&amp;DATE(2026,8,7),'Q2 Daily Log'!$C$4:$C$861,'Q2 Setup'!$C$9),"")</f>
        <v>0</v>
      </c>
      <c r="L71" s="29">
        <f>IFERROR(SUMIFS('Q2 Daily Log'!$N$4:$N$861,'Q2 Daily Log'!$B$4:$B$861,"&gt;="&amp;DATE(2026,8,3),'Q2 Daily Log'!$B$4:$B$861,"&lt;="&amp;DATE(2026,8,7),'Q2 Daily Log'!$C$4:$C$861,'Q2 Setup'!$C$9),"")</f>
        <v>0</v>
      </c>
      <c r="M71" s="51" t="str">
        <f>IFERROR(SUMIFS('Q2 Daily Log'!$N$4:$N$861,'Q2 Daily Log'!$B$4:$B$861,"&gt;="&amp;DATE(2026,8,3),'Q2 Daily Log'!$B$4:$B$861,"&lt;="&amp;DATE(2026,8,7),'Q2 Daily Log'!$C$4:$C$861,'Q2 Setup'!$C$9)/SUMIFS('Q2 Daily Log'!$O$4:$O$861,'Q2 Daily Log'!$B$4:$B$861,"&gt;="&amp;DATE(2026,8,3),'Q2 Daily Log'!$B$4:$B$861,"&lt;="&amp;DATE(2026,8,7),'Q2 Daily Log'!$C$4:$C$861,'Q2 Setup'!$C$9),"" )</f>
        <v/>
      </c>
    </row>
    <row r="72" spans="2:13" ht="18.75" customHeight="1" x14ac:dyDescent="0.2">
      <c r="B72" s="53" t="s">
        <v>105</v>
      </c>
      <c r="C72" s="54" t="str">
        <f>'Q2 Setup'!$C$10</f>
        <v>Rep 4</v>
      </c>
      <c r="D72" s="55" t="str">
        <f>IFERROR(AVERAGEIFS('Q2 Daily Log'!$E$4:$E$861,'Q2 Daily Log'!$B$4:$B$861,"&gt;="&amp;DATE(2026,8,3),'Q2 Daily Log'!$B$4:$B$861,"&lt;="&amp;DATE(2026,8,7),'Q2 Daily Log'!$C$4:$C$861,'Q2 Setup'!$C$10),"")</f>
        <v/>
      </c>
      <c r="E72" s="56" t="str">
        <f>IFERROR(AVERAGEIFS('Q2 Daily Log'!$H$4:$H$861,'Q2 Daily Log'!$B$4:$B$861,"&gt;="&amp;DATE(2026,8,3),'Q2 Daily Log'!$B$4:$B$861,"&lt;="&amp;DATE(2026,8,7),'Q2 Daily Log'!$C$4:$C$861,'Q2 Setup'!$C$10),"")</f>
        <v/>
      </c>
      <c r="F72" s="57" t="str">
        <f>IFERROR(AVERAGEIFS('Q2 Daily Log'!$I$4:$I$861,'Q2 Daily Log'!$B$4:$B$861,"&gt;="&amp;DATE(2026,8,3),'Q2 Daily Log'!$B$4:$B$861,"&lt;="&amp;DATE(2026,8,7),'Q2 Daily Log'!$C$4:$C$861,'Q2 Setup'!$C$10),"")</f>
        <v/>
      </c>
      <c r="G72" s="56" t="str">
        <f>IFERROR(AVERAGEIFS('Q2 Daily Log'!$K$4:$K$861,'Q2 Daily Log'!$B$4:$B$861,"&gt;="&amp;DATE(2026,8,3),'Q2 Daily Log'!$B$4:$B$861,"&lt;="&amp;DATE(2026,8,7),'Q2 Daily Log'!$C$4:$C$861,'Q2 Setup'!$C$10),"")</f>
        <v/>
      </c>
      <c r="H72" s="55">
        <f>IFERROR(SUMIFS('Q2 Daily Log'!$E$4:$E$861,'Q2 Daily Log'!$B$4:$B$861,"&gt;="&amp;DATE(2026,8,3),'Q2 Daily Log'!$B$4:$B$861,"&lt;="&amp;DATE(2026,8,7),'Q2 Daily Log'!$C$4:$C$861,'Q2 Setup'!$C$10),"")</f>
        <v>0</v>
      </c>
      <c r="I72" s="57">
        <f>IFERROR(SUMIFS('Q2 Daily Log'!$I$4:$I$861,'Q2 Daily Log'!$B$4:$B$861,"&gt;="&amp;DATE(2026,8,3),'Q2 Daily Log'!$B$4:$B$861,"&lt;="&amp;DATE(2026,8,7),'Q2 Daily Log'!$C$4:$C$861,'Q2 Setup'!$C$10),"")</f>
        <v>0</v>
      </c>
      <c r="J72" s="55">
        <f>IFERROR(SUMIFS('Q2 Daily Log'!$L$4:$L$861,'Q2 Daily Log'!$B$4:$B$861,"&gt;="&amp;DATE(2026,8,3),'Q2 Daily Log'!$B$4:$B$861,"&lt;="&amp;DATE(2026,8,7),'Q2 Daily Log'!$C$4:$C$861,'Q2 Setup'!$C$10),"")</f>
        <v>0</v>
      </c>
      <c r="K72" s="55">
        <f>IFERROR(SUMIFS('Q2 Daily Log'!$M$4:$M$861,'Q2 Daily Log'!$B$4:$B$861,"&gt;="&amp;DATE(2026,8,3),'Q2 Daily Log'!$B$4:$B$861,"&lt;="&amp;DATE(2026,8,7),'Q2 Daily Log'!$C$4:$C$861,'Q2 Setup'!$C$10),"")</f>
        <v>0</v>
      </c>
      <c r="L72" s="29">
        <f>IFERROR(SUMIFS('Q2 Daily Log'!$N$4:$N$861,'Q2 Daily Log'!$B$4:$B$861,"&gt;="&amp;DATE(2026,8,3),'Q2 Daily Log'!$B$4:$B$861,"&lt;="&amp;DATE(2026,8,7),'Q2 Daily Log'!$C$4:$C$861,'Q2 Setup'!$C$10),"")</f>
        <v>0</v>
      </c>
      <c r="M72" s="56" t="str">
        <f>IFERROR(SUMIFS('Q2 Daily Log'!$N$4:$N$861,'Q2 Daily Log'!$B$4:$B$861,"&gt;="&amp;DATE(2026,8,3),'Q2 Daily Log'!$B$4:$B$861,"&lt;="&amp;DATE(2026,8,7),'Q2 Daily Log'!$C$4:$C$861,'Q2 Setup'!$C$10)/SUMIFS('Q2 Daily Log'!$O$4:$O$861,'Q2 Daily Log'!$B$4:$B$861,"&gt;="&amp;DATE(2026,8,3),'Q2 Daily Log'!$B$4:$B$861,"&lt;="&amp;DATE(2026,8,7),'Q2 Daily Log'!$C$4:$C$861,'Q2 Setup'!$C$10),"" )</f>
        <v/>
      </c>
    </row>
    <row r="73" spans="2:13" ht="18.75" customHeight="1" x14ac:dyDescent="0.2">
      <c r="B73" s="48" t="s">
        <v>105</v>
      </c>
      <c r="C73" s="49" t="str">
        <f>'Q2 Setup'!$C$11</f>
        <v>Rep 5</v>
      </c>
      <c r="D73" s="50" t="str">
        <f>IFERROR(AVERAGEIFS('Q2 Daily Log'!$E$4:$E$861,'Q2 Daily Log'!$B$4:$B$861,"&gt;="&amp;DATE(2026,8,3),'Q2 Daily Log'!$B$4:$B$861,"&lt;="&amp;DATE(2026,8,7),'Q2 Daily Log'!$C$4:$C$861,'Q2 Setup'!$C$11),"")</f>
        <v/>
      </c>
      <c r="E73" s="51" t="str">
        <f>IFERROR(AVERAGEIFS('Q2 Daily Log'!$H$4:$H$861,'Q2 Daily Log'!$B$4:$B$861,"&gt;="&amp;DATE(2026,8,3),'Q2 Daily Log'!$B$4:$B$861,"&lt;="&amp;DATE(2026,8,7),'Q2 Daily Log'!$C$4:$C$861,'Q2 Setup'!$C$11),"")</f>
        <v/>
      </c>
      <c r="F73" s="52" t="str">
        <f>IFERROR(AVERAGEIFS('Q2 Daily Log'!$I$4:$I$861,'Q2 Daily Log'!$B$4:$B$861,"&gt;="&amp;DATE(2026,8,3),'Q2 Daily Log'!$B$4:$B$861,"&lt;="&amp;DATE(2026,8,7),'Q2 Daily Log'!$C$4:$C$861,'Q2 Setup'!$C$11),"")</f>
        <v/>
      </c>
      <c r="G73" s="51" t="str">
        <f>IFERROR(AVERAGEIFS('Q2 Daily Log'!$K$4:$K$861,'Q2 Daily Log'!$B$4:$B$861,"&gt;="&amp;DATE(2026,8,3),'Q2 Daily Log'!$B$4:$B$861,"&lt;="&amp;DATE(2026,8,7),'Q2 Daily Log'!$C$4:$C$861,'Q2 Setup'!$C$11),"")</f>
        <v/>
      </c>
      <c r="H73" s="50">
        <f>IFERROR(SUMIFS('Q2 Daily Log'!$E$4:$E$861,'Q2 Daily Log'!$B$4:$B$861,"&gt;="&amp;DATE(2026,8,3),'Q2 Daily Log'!$B$4:$B$861,"&lt;="&amp;DATE(2026,8,7),'Q2 Daily Log'!$C$4:$C$861,'Q2 Setup'!$C$11),"")</f>
        <v>0</v>
      </c>
      <c r="I73" s="52">
        <f>IFERROR(SUMIFS('Q2 Daily Log'!$I$4:$I$861,'Q2 Daily Log'!$B$4:$B$861,"&gt;="&amp;DATE(2026,8,3),'Q2 Daily Log'!$B$4:$B$861,"&lt;="&amp;DATE(2026,8,7),'Q2 Daily Log'!$C$4:$C$861,'Q2 Setup'!$C$11),"")</f>
        <v>0</v>
      </c>
      <c r="J73" s="50">
        <f>IFERROR(SUMIFS('Q2 Daily Log'!$L$4:$L$861,'Q2 Daily Log'!$B$4:$B$861,"&gt;="&amp;DATE(2026,8,3),'Q2 Daily Log'!$B$4:$B$861,"&lt;="&amp;DATE(2026,8,7),'Q2 Daily Log'!$C$4:$C$861,'Q2 Setup'!$C$11),"")</f>
        <v>0</v>
      </c>
      <c r="K73" s="50">
        <f>IFERROR(SUMIFS('Q2 Daily Log'!$M$4:$M$861,'Q2 Daily Log'!$B$4:$B$861,"&gt;="&amp;DATE(2026,8,3),'Q2 Daily Log'!$B$4:$B$861,"&lt;="&amp;DATE(2026,8,7),'Q2 Daily Log'!$C$4:$C$861,'Q2 Setup'!$C$11),"")</f>
        <v>0</v>
      </c>
      <c r="L73" s="29">
        <f>IFERROR(SUMIFS('Q2 Daily Log'!$N$4:$N$861,'Q2 Daily Log'!$B$4:$B$861,"&gt;="&amp;DATE(2026,8,3),'Q2 Daily Log'!$B$4:$B$861,"&lt;="&amp;DATE(2026,8,7),'Q2 Daily Log'!$C$4:$C$861,'Q2 Setup'!$C$11),"")</f>
        <v>0</v>
      </c>
      <c r="M73" s="51" t="str">
        <f>IFERROR(SUMIFS('Q2 Daily Log'!$N$4:$N$861,'Q2 Daily Log'!$B$4:$B$861,"&gt;="&amp;DATE(2026,8,3),'Q2 Daily Log'!$B$4:$B$861,"&lt;="&amp;DATE(2026,8,7),'Q2 Daily Log'!$C$4:$C$861,'Q2 Setup'!$C$11)/SUMIFS('Q2 Daily Log'!$O$4:$O$861,'Q2 Daily Log'!$B$4:$B$861,"&gt;="&amp;DATE(2026,8,3),'Q2 Daily Log'!$B$4:$B$861,"&lt;="&amp;DATE(2026,8,7),'Q2 Daily Log'!$C$4:$C$861,'Q2 Setup'!$C$11),"" )</f>
        <v/>
      </c>
    </row>
    <row r="74" spans="2:13" ht="18.75" customHeight="1" x14ac:dyDescent="0.2">
      <c r="B74" s="53" t="s">
        <v>105</v>
      </c>
      <c r="C74" s="54" t="str">
        <f>'Q2 Setup'!$C$12</f>
        <v>Rep 6</v>
      </c>
      <c r="D74" s="55" t="str">
        <f>IFERROR(AVERAGEIFS('Q2 Daily Log'!$E$4:$E$861,'Q2 Daily Log'!$B$4:$B$861,"&gt;="&amp;DATE(2026,8,3),'Q2 Daily Log'!$B$4:$B$861,"&lt;="&amp;DATE(2026,8,7),'Q2 Daily Log'!$C$4:$C$861,'Q2 Setup'!$C$12),"")</f>
        <v/>
      </c>
      <c r="E74" s="56" t="str">
        <f>IFERROR(AVERAGEIFS('Q2 Daily Log'!$H$4:$H$861,'Q2 Daily Log'!$B$4:$B$861,"&gt;="&amp;DATE(2026,8,3),'Q2 Daily Log'!$B$4:$B$861,"&lt;="&amp;DATE(2026,8,7),'Q2 Daily Log'!$C$4:$C$861,'Q2 Setup'!$C$12),"")</f>
        <v/>
      </c>
      <c r="F74" s="57" t="str">
        <f>IFERROR(AVERAGEIFS('Q2 Daily Log'!$I$4:$I$861,'Q2 Daily Log'!$B$4:$B$861,"&gt;="&amp;DATE(2026,8,3),'Q2 Daily Log'!$B$4:$B$861,"&lt;="&amp;DATE(2026,8,7),'Q2 Daily Log'!$C$4:$C$861,'Q2 Setup'!$C$12),"")</f>
        <v/>
      </c>
      <c r="G74" s="56" t="str">
        <f>IFERROR(AVERAGEIFS('Q2 Daily Log'!$K$4:$K$861,'Q2 Daily Log'!$B$4:$B$861,"&gt;="&amp;DATE(2026,8,3),'Q2 Daily Log'!$B$4:$B$861,"&lt;="&amp;DATE(2026,8,7),'Q2 Daily Log'!$C$4:$C$861,'Q2 Setup'!$C$12),"")</f>
        <v/>
      </c>
      <c r="H74" s="55">
        <f>IFERROR(SUMIFS('Q2 Daily Log'!$E$4:$E$861,'Q2 Daily Log'!$B$4:$B$861,"&gt;="&amp;DATE(2026,8,3),'Q2 Daily Log'!$B$4:$B$861,"&lt;="&amp;DATE(2026,8,7),'Q2 Daily Log'!$C$4:$C$861,'Q2 Setup'!$C$12),"")</f>
        <v>0</v>
      </c>
      <c r="I74" s="57">
        <f>IFERROR(SUMIFS('Q2 Daily Log'!$I$4:$I$861,'Q2 Daily Log'!$B$4:$B$861,"&gt;="&amp;DATE(2026,8,3),'Q2 Daily Log'!$B$4:$B$861,"&lt;="&amp;DATE(2026,8,7),'Q2 Daily Log'!$C$4:$C$861,'Q2 Setup'!$C$12),"")</f>
        <v>0</v>
      </c>
      <c r="J74" s="55">
        <f>IFERROR(SUMIFS('Q2 Daily Log'!$L$4:$L$861,'Q2 Daily Log'!$B$4:$B$861,"&gt;="&amp;DATE(2026,8,3),'Q2 Daily Log'!$B$4:$B$861,"&lt;="&amp;DATE(2026,8,7),'Q2 Daily Log'!$C$4:$C$861,'Q2 Setup'!$C$12),"")</f>
        <v>0</v>
      </c>
      <c r="K74" s="55">
        <f>IFERROR(SUMIFS('Q2 Daily Log'!$M$4:$M$861,'Q2 Daily Log'!$B$4:$B$861,"&gt;="&amp;DATE(2026,8,3),'Q2 Daily Log'!$B$4:$B$861,"&lt;="&amp;DATE(2026,8,7),'Q2 Daily Log'!$C$4:$C$861,'Q2 Setup'!$C$12),"")</f>
        <v>0</v>
      </c>
      <c r="L74" s="29">
        <f>IFERROR(SUMIFS('Q2 Daily Log'!$N$4:$N$861,'Q2 Daily Log'!$B$4:$B$861,"&gt;="&amp;DATE(2026,8,3),'Q2 Daily Log'!$B$4:$B$861,"&lt;="&amp;DATE(2026,8,7),'Q2 Daily Log'!$C$4:$C$861,'Q2 Setup'!$C$12),"")</f>
        <v>0</v>
      </c>
      <c r="M74" s="56" t="str">
        <f>IFERROR(SUMIFS('Q2 Daily Log'!$N$4:$N$861,'Q2 Daily Log'!$B$4:$B$861,"&gt;="&amp;DATE(2026,8,3),'Q2 Daily Log'!$B$4:$B$861,"&lt;="&amp;DATE(2026,8,7),'Q2 Daily Log'!$C$4:$C$861,'Q2 Setup'!$C$12)/SUMIFS('Q2 Daily Log'!$O$4:$O$861,'Q2 Daily Log'!$B$4:$B$861,"&gt;="&amp;DATE(2026,8,3),'Q2 Daily Log'!$B$4:$B$861,"&lt;="&amp;DATE(2026,8,7),'Q2 Daily Log'!$C$4:$C$861,'Q2 Setup'!$C$12),"" )</f>
        <v/>
      </c>
    </row>
    <row r="75" spans="2:13" ht="18.75" customHeight="1" x14ac:dyDescent="0.2">
      <c r="B75" s="48" t="s">
        <v>105</v>
      </c>
      <c r="C75" s="49" t="str">
        <f>'Q2 Setup'!$C$13</f>
        <v>Rep 7</v>
      </c>
      <c r="D75" s="50" t="str">
        <f>IFERROR(AVERAGEIFS('Q2 Daily Log'!$E$4:$E$861,'Q2 Daily Log'!$B$4:$B$861,"&gt;="&amp;DATE(2026,8,3),'Q2 Daily Log'!$B$4:$B$861,"&lt;="&amp;DATE(2026,8,7),'Q2 Daily Log'!$C$4:$C$861,'Q2 Setup'!$C$13),"")</f>
        <v/>
      </c>
      <c r="E75" s="51" t="str">
        <f>IFERROR(AVERAGEIFS('Q2 Daily Log'!$H$4:$H$861,'Q2 Daily Log'!$B$4:$B$861,"&gt;="&amp;DATE(2026,8,3),'Q2 Daily Log'!$B$4:$B$861,"&lt;="&amp;DATE(2026,8,7),'Q2 Daily Log'!$C$4:$C$861,'Q2 Setup'!$C$13),"")</f>
        <v/>
      </c>
      <c r="F75" s="52" t="str">
        <f>IFERROR(AVERAGEIFS('Q2 Daily Log'!$I$4:$I$861,'Q2 Daily Log'!$B$4:$B$861,"&gt;="&amp;DATE(2026,8,3),'Q2 Daily Log'!$B$4:$B$861,"&lt;="&amp;DATE(2026,8,7),'Q2 Daily Log'!$C$4:$C$861,'Q2 Setup'!$C$13),"")</f>
        <v/>
      </c>
      <c r="G75" s="51" t="str">
        <f>IFERROR(AVERAGEIFS('Q2 Daily Log'!$K$4:$K$861,'Q2 Daily Log'!$B$4:$B$861,"&gt;="&amp;DATE(2026,8,3),'Q2 Daily Log'!$B$4:$B$861,"&lt;="&amp;DATE(2026,8,7),'Q2 Daily Log'!$C$4:$C$861,'Q2 Setup'!$C$13),"")</f>
        <v/>
      </c>
      <c r="H75" s="50">
        <f>IFERROR(SUMIFS('Q2 Daily Log'!$E$4:$E$861,'Q2 Daily Log'!$B$4:$B$861,"&gt;="&amp;DATE(2026,8,3),'Q2 Daily Log'!$B$4:$B$861,"&lt;="&amp;DATE(2026,8,7),'Q2 Daily Log'!$C$4:$C$861,'Q2 Setup'!$C$13),"")</f>
        <v>0</v>
      </c>
      <c r="I75" s="52">
        <f>IFERROR(SUMIFS('Q2 Daily Log'!$I$4:$I$861,'Q2 Daily Log'!$B$4:$B$861,"&gt;="&amp;DATE(2026,8,3),'Q2 Daily Log'!$B$4:$B$861,"&lt;="&amp;DATE(2026,8,7),'Q2 Daily Log'!$C$4:$C$861,'Q2 Setup'!$C$13),"")</f>
        <v>0</v>
      </c>
      <c r="J75" s="50">
        <f>IFERROR(SUMIFS('Q2 Daily Log'!$L$4:$L$861,'Q2 Daily Log'!$B$4:$B$861,"&gt;="&amp;DATE(2026,8,3),'Q2 Daily Log'!$B$4:$B$861,"&lt;="&amp;DATE(2026,8,7),'Q2 Daily Log'!$C$4:$C$861,'Q2 Setup'!$C$13),"")</f>
        <v>0</v>
      </c>
      <c r="K75" s="50">
        <f>IFERROR(SUMIFS('Q2 Daily Log'!$M$4:$M$861,'Q2 Daily Log'!$B$4:$B$861,"&gt;="&amp;DATE(2026,8,3),'Q2 Daily Log'!$B$4:$B$861,"&lt;="&amp;DATE(2026,8,7),'Q2 Daily Log'!$C$4:$C$861,'Q2 Setup'!$C$13),"")</f>
        <v>0</v>
      </c>
      <c r="L75" s="29">
        <f>IFERROR(SUMIFS('Q2 Daily Log'!$N$4:$N$861,'Q2 Daily Log'!$B$4:$B$861,"&gt;="&amp;DATE(2026,8,3),'Q2 Daily Log'!$B$4:$B$861,"&lt;="&amp;DATE(2026,8,7),'Q2 Daily Log'!$C$4:$C$861,'Q2 Setup'!$C$13),"")</f>
        <v>0</v>
      </c>
      <c r="M75" s="51" t="str">
        <f>IFERROR(SUMIFS('Q2 Daily Log'!$N$4:$N$861,'Q2 Daily Log'!$B$4:$B$861,"&gt;="&amp;DATE(2026,8,3),'Q2 Daily Log'!$B$4:$B$861,"&lt;="&amp;DATE(2026,8,7),'Q2 Daily Log'!$C$4:$C$861,'Q2 Setup'!$C$13)/SUMIFS('Q2 Daily Log'!$O$4:$O$861,'Q2 Daily Log'!$B$4:$B$861,"&gt;="&amp;DATE(2026,8,3),'Q2 Daily Log'!$B$4:$B$861,"&lt;="&amp;DATE(2026,8,7),'Q2 Daily Log'!$C$4:$C$861,'Q2 Setup'!$C$13),"" )</f>
        <v/>
      </c>
    </row>
    <row r="76" spans="2:13" ht="18.75" customHeight="1" x14ac:dyDescent="0.2">
      <c r="B76" s="53" t="s">
        <v>105</v>
      </c>
      <c r="C76" s="54" t="str">
        <f>'Q2 Setup'!$C$14</f>
        <v>Rep 8</v>
      </c>
      <c r="D76" s="55" t="str">
        <f>IFERROR(AVERAGEIFS('Q2 Daily Log'!$E$4:$E$861,'Q2 Daily Log'!$B$4:$B$861,"&gt;="&amp;DATE(2026,8,3),'Q2 Daily Log'!$B$4:$B$861,"&lt;="&amp;DATE(2026,8,7),'Q2 Daily Log'!$C$4:$C$861,'Q2 Setup'!$C$14),"")</f>
        <v/>
      </c>
      <c r="E76" s="56" t="str">
        <f>IFERROR(AVERAGEIFS('Q2 Daily Log'!$H$4:$H$861,'Q2 Daily Log'!$B$4:$B$861,"&gt;="&amp;DATE(2026,8,3),'Q2 Daily Log'!$B$4:$B$861,"&lt;="&amp;DATE(2026,8,7),'Q2 Daily Log'!$C$4:$C$861,'Q2 Setup'!$C$14),"")</f>
        <v/>
      </c>
      <c r="F76" s="57" t="str">
        <f>IFERROR(AVERAGEIFS('Q2 Daily Log'!$I$4:$I$861,'Q2 Daily Log'!$B$4:$B$861,"&gt;="&amp;DATE(2026,8,3),'Q2 Daily Log'!$B$4:$B$861,"&lt;="&amp;DATE(2026,8,7),'Q2 Daily Log'!$C$4:$C$861,'Q2 Setup'!$C$14),"")</f>
        <v/>
      </c>
      <c r="G76" s="56" t="str">
        <f>IFERROR(AVERAGEIFS('Q2 Daily Log'!$K$4:$K$861,'Q2 Daily Log'!$B$4:$B$861,"&gt;="&amp;DATE(2026,8,3),'Q2 Daily Log'!$B$4:$B$861,"&lt;="&amp;DATE(2026,8,7),'Q2 Daily Log'!$C$4:$C$861,'Q2 Setup'!$C$14),"")</f>
        <v/>
      </c>
      <c r="H76" s="55">
        <f>IFERROR(SUMIFS('Q2 Daily Log'!$E$4:$E$861,'Q2 Daily Log'!$B$4:$B$861,"&gt;="&amp;DATE(2026,8,3),'Q2 Daily Log'!$B$4:$B$861,"&lt;="&amp;DATE(2026,8,7),'Q2 Daily Log'!$C$4:$C$861,'Q2 Setup'!$C$14),"")</f>
        <v>0</v>
      </c>
      <c r="I76" s="57">
        <f>IFERROR(SUMIFS('Q2 Daily Log'!$I$4:$I$861,'Q2 Daily Log'!$B$4:$B$861,"&gt;="&amp;DATE(2026,8,3),'Q2 Daily Log'!$B$4:$B$861,"&lt;="&amp;DATE(2026,8,7),'Q2 Daily Log'!$C$4:$C$861,'Q2 Setup'!$C$14),"")</f>
        <v>0</v>
      </c>
      <c r="J76" s="55">
        <f>IFERROR(SUMIFS('Q2 Daily Log'!$L$4:$L$861,'Q2 Daily Log'!$B$4:$B$861,"&gt;="&amp;DATE(2026,8,3),'Q2 Daily Log'!$B$4:$B$861,"&lt;="&amp;DATE(2026,8,7),'Q2 Daily Log'!$C$4:$C$861,'Q2 Setup'!$C$14),"")</f>
        <v>0</v>
      </c>
      <c r="K76" s="55">
        <f>IFERROR(SUMIFS('Q2 Daily Log'!$M$4:$M$861,'Q2 Daily Log'!$B$4:$B$861,"&gt;="&amp;DATE(2026,8,3),'Q2 Daily Log'!$B$4:$B$861,"&lt;="&amp;DATE(2026,8,7),'Q2 Daily Log'!$C$4:$C$861,'Q2 Setup'!$C$14),"")</f>
        <v>0</v>
      </c>
      <c r="L76" s="29">
        <f>IFERROR(SUMIFS('Q2 Daily Log'!$N$4:$N$861,'Q2 Daily Log'!$B$4:$B$861,"&gt;="&amp;DATE(2026,8,3),'Q2 Daily Log'!$B$4:$B$861,"&lt;="&amp;DATE(2026,8,7),'Q2 Daily Log'!$C$4:$C$861,'Q2 Setup'!$C$14),"")</f>
        <v>0</v>
      </c>
      <c r="M76" s="56" t="str">
        <f>IFERROR(SUMIFS('Q2 Daily Log'!$N$4:$N$861,'Q2 Daily Log'!$B$4:$B$861,"&gt;="&amp;DATE(2026,8,3),'Q2 Daily Log'!$B$4:$B$861,"&lt;="&amp;DATE(2026,8,7),'Q2 Daily Log'!$C$4:$C$861,'Q2 Setup'!$C$14)/SUMIFS('Q2 Daily Log'!$O$4:$O$861,'Q2 Daily Log'!$B$4:$B$861,"&gt;="&amp;DATE(2026,8,3),'Q2 Daily Log'!$B$4:$B$861,"&lt;="&amp;DATE(2026,8,7),'Q2 Daily Log'!$C$4:$C$861,'Q2 Setup'!$C$14),"" )</f>
        <v/>
      </c>
    </row>
    <row r="77" spans="2:13" ht="18.75" customHeight="1" x14ac:dyDescent="0.2">
      <c r="B77" s="48" t="s">
        <v>105</v>
      </c>
      <c r="C77" s="49" t="str">
        <f>'Q2 Setup'!$C$15</f>
        <v>Rep 9</v>
      </c>
      <c r="D77" s="50" t="str">
        <f>IFERROR(AVERAGEIFS('Q2 Daily Log'!$E$4:$E$861,'Q2 Daily Log'!$B$4:$B$861,"&gt;="&amp;DATE(2026,8,3),'Q2 Daily Log'!$B$4:$B$861,"&lt;="&amp;DATE(2026,8,7),'Q2 Daily Log'!$C$4:$C$861,'Q2 Setup'!$C$15),"")</f>
        <v/>
      </c>
      <c r="E77" s="51" t="str">
        <f>IFERROR(AVERAGEIFS('Q2 Daily Log'!$H$4:$H$861,'Q2 Daily Log'!$B$4:$B$861,"&gt;="&amp;DATE(2026,8,3),'Q2 Daily Log'!$B$4:$B$861,"&lt;="&amp;DATE(2026,8,7),'Q2 Daily Log'!$C$4:$C$861,'Q2 Setup'!$C$15),"")</f>
        <v/>
      </c>
      <c r="F77" s="52" t="str">
        <f>IFERROR(AVERAGEIFS('Q2 Daily Log'!$I$4:$I$861,'Q2 Daily Log'!$B$4:$B$861,"&gt;="&amp;DATE(2026,8,3),'Q2 Daily Log'!$B$4:$B$861,"&lt;="&amp;DATE(2026,8,7),'Q2 Daily Log'!$C$4:$C$861,'Q2 Setup'!$C$15),"")</f>
        <v/>
      </c>
      <c r="G77" s="51" t="str">
        <f>IFERROR(AVERAGEIFS('Q2 Daily Log'!$K$4:$K$861,'Q2 Daily Log'!$B$4:$B$861,"&gt;="&amp;DATE(2026,8,3),'Q2 Daily Log'!$B$4:$B$861,"&lt;="&amp;DATE(2026,8,7),'Q2 Daily Log'!$C$4:$C$861,'Q2 Setup'!$C$15),"")</f>
        <v/>
      </c>
      <c r="H77" s="50">
        <f>IFERROR(SUMIFS('Q2 Daily Log'!$E$4:$E$861,'Q2 Daily Log'!$B$4:$B$861,"&gt;="&amp;DATE(2026,8,3),'Q2 Daily Log'!$B$4:$B$861,"&lt;="&amp;DATE(2026,8,7),'Q2 Daily Log'!$C$4:$C$861,'Q2 Setup'!$C$15),"")</f>
        <v>0</v>
      </c>
      <c r="I77" s="52">
        <f>IFERROR(SUMIFS('Q2 Daily Log'!$I$4:$I$861,'Q2 Daily Log'!$B$4:$B$861,"&gt;="&amp;DATE(2026,8,3),'Q2 Daily Log'!$B$4:$B$861,"&lt;="&amp;DATE(2026,8,7),'Q2 Daily Log'!$C$4:$C$861,'Q2 Setup'!$C$15),"")</f>
        <v>0</v>
      </c>
      <c r="J77" s="50">
        <f>IFERROR(SUMIFS('Q2 Daily Log'!$L$4:$L$861,'Q2 Daily Log'!$B$4:$B$861,"&gt;="&amp;DATE(2026,8,3),'Q2 Daily Log'!$B$4:$B$861,"&lt;="&amp;DATE(2026,8,7),'Q2 Daily Log'!$C$4:$C$861,'Q2 Setup'!$C$15),"")</f>
        <v>0</v>
      </c>
      <c r="K77" s="50">
        <f>IFERROR(SUMIFS('Q2 Daily Log'!$M$4:$M$861,'Q2 Daily Log'!$B$4:$B$861,"&gt;="&amp;DATE(2026,8,3),'Q2 Daily Log'!$B$4:$B$861,"&lt;="&amp;DATE(2026,8,7),'Q2 Daily Log'!$C$4:$C$861,'Q2 Setup'!$C$15),"")</f>
        <v>0</v>
      </c>
      <c r="L77" s="29">
        <f>IFERROR(SUMIFS('Q2 Daily Log'!$N$4:$N$861,'Q2 Daily Log'!$B$4:$B$861,"&gt;="&amp;DATE(2026,8,3),'Q2 Daily Log'!$B$4:$B$861,"&lt;="&amp;DATE(2026,8,7),'Q2 Daily Log'!$C$4:$C$861,'Q2 Setup'!$C$15),"")</f>
        <v>0</v>
      </c>
      <c r="M77" s="51" t="str">
        <f>IFERROR(SUMIFS('Q2 Daily Log'!$N$4:$N$861,'Q2 Daily Log'!$B$4:$B$861,"&gt;="&amp;DATE(2026,8,3),'Q2 Daily Log'!$B$4:$B$861,"&lt;="&amp;DATE(2026,8,7),'Q2 Daily Log'!$C$4:$C$861,'Q2 Setup'!$C$15)/SUMIFS('Q2 Daily Log'!$O$4:$O$861,'Q2 Daily Log'!$B$4:$B$861,"&gt;="&amp;DATE(2026,8,3),'Q2 Daily Log'!$B$4:$B$861,"&lt;="&amp;DATE(2026,8,7),'Q2 Daily Log'!$C$4:$C$861,'Q2 Setup'!$C$15),"" )</f>
        <v/>
      </c>
    </row>
    <row r="78" spans="2:13" ht="18.75" customHeight="1" x14ac:dyDescent="0.2">
      <c r="B78" s="53" t="s">
        <v>105</v>
      </c>
      <c r="C78" s="54" t="str">
        <f>'Q2 Setup'!$C$16</f>
        <v>Rep 10</v>
      </c>
      <c r="D78" s="55" t="str">
        <f>IFERROR(AVERAGEIFS('Q2 Daily Log'!$E$4:$E$861,'Q2 Daily Log'!$B$4:$B$861,"&gt;="&amp;DATE(2026,8,3),'Q2 Daily Log'!$B$4:$B$861,"&lt;="&amp;DATE(2026,8,7),'Q2 Daily Log'!$C$4:$C$861,'Q2 Setup'!$C$16),"")</f>
        <v/>
      </c>
      <c r="E78" s="56" t="str">
        <f>IFERROR(AVERAGEIFS('Q2 Daily Log'!$H$4:$H$861,'Q2 Daily Log'!$B$4:$B$861,"&gt;="&amp;DATE(2026,8,3),'Q2 Daily Log'!$B$4:$B$861,"&lt;="&amp;DATE(2026,8,7),'Q2 Daily Log'!$C$4:$C$861,'Q2 Setup'!$C$16),"")</f>
        <v/>
      </c>
      <c r="F78" s="57" t="str">
        <f>IFERROR(AVERAGEIFS('Q2 Daily Log'!$I$4:$I$861,'Q2 Daily Log'!$B$4:$B$861,"&gt;="&amp;DATE(2026,8,3),'Q2 Daily Log'!$B$4:$B$861,"&lt;="&amp;DATE(2026,8,7),'Q2 Daily Log'!$C$4:$C$861,'Q2 Setup'!$C$16),"")</f>
        <v/>
      </c>
      <c r="G78" s="56" t="str">
        <f>IFERROR(AVERAGEIFS('Q2 Daily Log'!$K$4:$K$861,'Q2 Daily Log'!$B$4:$B$861,"&gt;="&amp;DATE(2026,8,3),'Q2 Daily Log'!$B$4:$B$861,"&lt;="&amp;DATE(2026,8,7),'Q2 Daily Log'!$C$4:$C$861,'Q2 Setup'!$C$16),"")</f>
        <v/>
      </c>
      <c r="H78" s="55">
        <f>IFERROR(SUMIFS('Q2 Daily Log'!$E$4:$E$861,'Q2 Daily Log'!$B$4:$B$861,"&gt;="&amp;DATE(2026,8,3),'Q2 Daily Log'!$B$4:$B$861,"&lt;="&amp;DATE(2026,8,7),'Q2 Daily Log'!$C$4:$C$861,'Q2 Setup'!$C$16),"")</f>
        <v>0</v>
      </c>
      <c r="I78" s="57">
        <f>IFERROR(SUMIFS('Q2 Daily Log'!$I$4:$I$861,'Q2 Daily Log'!$B$4:$B$861,"&gt;="&amp;DATE(2026,8,3),'Q2 Daily Log'!$B$4:$B$861,"&lt;="&amp;DATE(2026,8,7),'Q2 Daily Log'!$C$4:$C$861,'Q2 Setup'!$C$16),"")</f>
        <v>0</v>
      </c>
      <c r="J78" s="55">
        <f>IFERROR(SUMIFS('Q2 Daily Log'!$L$4:$L$861,'Q2 Daily Log'!$B$4:$B$861,"&gt;="&amp;DATE(2026,8,3),'Q2 Daily Log'!$B$4:$B$861,"&lt;="&amp;DATE(2026,8,7),'Q2 Daily Log'!$C$4:$C$861,'Q2 Setup'!$C$16),"")</f>
        <v>0</v>
      </c>
      <c r="K78" s="55">
        <f>IFERROR(SUMIFS('Q2 Daily Log'!$M$4:$M$861,'Q2 Daily Log'!$B$4:$B$861,"&gt;="&amp;DATE(2026,8,3),'Q2 Daily Log'!$B$4:$B$861,"&lt;="&amp;DATE(2026,8,7),'Q2 Daily Log'!$C$4:$C$861,'Q2 Setup'!$C$16),"")</f>
        <v>0</v>
      </c>
      <c r="L78" s="29">
        <f>IFERROR(SUMIFS('Q2 Daily Log'!$N$4:$N$861,'Q2 Daily Log'!$B$4:$B$861,"&gt;="&amp;DATE(2026,8,3),'Q2 Daily Log'!$B$4:$B$861,"&lt;="&amp;DATE(2026,8,7),'Q2 Daily Log'!$C$4:$C$861,'Q2 Setup'!$C$16),"")</f>
        <v>0</v>
      </c>
      <c r="M78" s="56" t="str">
        <f>IFERROR(SUMIFS('Q2 Daily Log'!$N$4:$N$861,'Q2 Daily Log'!$B$4:$B$861,"&gt;="&amp;DATE(2026,8,3),'Q2 Daily Log'!$B$4:$B$861,"&lt;="&amp;DATE(2026,8,7),'Q2 Daily Log'!$C$4:$C$861,'Q2 Setup'!$C$16)/SUMIFS('Q2 Daily Log'!$O$4:$O$861,'Q2 Daily Log'!$B$4:$B$861,"&gt;="&amp;DATE(2026,8,3),'Q2 Daily Log'!$B$4:$B$861,"&lt;="&amp;DATE(2026,8,7),'Q2 Daily Log'!$C$4:$C$861,'Q2 Setup'!$C$16),"" )</f>
        <v/>
      </c>
    </row>
    <row r="79" spans="2:13" ht="18.75" customHeight="1" x14ac:dyDescent="0.2">
      <c r="B79" s="48" t="s">
        <v>105</v>
      </c>
      <c r="C79" s="49">
        <f>'Q2 Setup'!$C$17</f>
        <v>0</v>
      </c>
      <c r="D79" s="50" t="str">
        <f>IFERROR(AVERAGEIFS('Q2 Daily Log'!$E$4:$E$861,'Q2 Daily Log'!$B$4:$B$861,"&gt;="&amp;DATE(2026,8,3),'Q2 Daily Log'!$B$4:$B$861,"&lt;="&amp;DATE(2026,8,7),'Q2 Daily Log'!$C$4:$C$861,'Q2 Setup'!$C$17),"")</f>
        <v/>
      </c>
      <c r="E79" s="51" t="str">
        <f>IFERROR(AVERAGEIFS('Q2 Daily Log'!$H$4:$H$861,'Q2 Daily Log'!$B$4:$B$861,"&gt;="&amp;DATE(2026,8,3),'Q2 Daily Log'!$B$4:$B$861,"&lt;="&amp;DATE(2026,8,7),'Q2 Daily Log'!$C$4:$C$861,'Q2 Setup'!$C$17),"")</f>
        <v/>
      </c>
      <c r="F79" s="52" t="str">
        <f>IFERROR(AVERAGEIFS('Q2 Daily Log'!$I$4:$I$861,'Q2 Daily Log'!$B$4:$B$861,"&gt;="&amp;DATE(2026,8,3),'Q2 Daily Log'!$B$4:$B$861,"&lt;="&amp;DATE(2026,8,7),'Q2 Daily Log'!$C$4:$C$861,'Q2 Setup'!$C$17),"")</f>
        <v/>
      </c>
      <c r="G79" s="51" t="str">
        <f>IFERROR(AVERAGEIFS('Q2 Daily Log'!$K$4:$K$861,'Q2 Daily Log'!$B$4:$B$861,"&gt;="&amp;DATE(2026,8,3),'Q2 Daily Log'!$B$4:$B$861,"&lt;="&amp;DATE(2026,8,7),'Q2 Daily Log'!$C$4:$C$861,'Q2 Setup'!$C$17),"")</f>
        <v/>
      </c>
      <c r="H79" s="50">
        <f>IFERROR(SUMIFS('Q2 Daily Log'!$E$4:$E$861,'Q2 Daily Log'!$B$4:$B$861,"&gt;="&amp;DATE(2026,8,3),'Q2 Daily Log'!$B$4:$B$861,"&lt;="&amp;DATE(2026,8,7),'Q2 Daily Log'!$C$4:$C$861,'Q2 Setup'!$C$17),"")</f>
        <v>0</v>
      </c>
      <c r="I79" s="52">
        <f>IFERROR(SUMIFS('Q2 Daily Log'!$I$4:$I$861,'Q2 Daily Log'!$B$4:$B$861,"&gt;="&amp;DATE(2026,8,3),'Q2 Daily Log'!$B$4:$B$861,"&lt;="&amp;DATE(2026,8,7),'Q2 Daily Log'!$C$4:$C$861,'Q2 Setup'!$C$17),"")</f>
        <v>0</v>
      </c>
      <c r="J79" s="50">
        <f>IFERROR(SUMIFS('Q2 Daily Log'!$L$4:$L$861,'Q2 Daily Log'!$B$4:$B$861,"&gt;="&amp;DATE(2026,8,3),'Q2 Daily Log'!$B$4:$B$861,"&lt;="&amp;DATE(2026,8,7),'Q2 Daily Log'!$C$4:$C$861,'Q2 Setup'!$C$17),"")</f>
        <v>0</v>
      </c>
      <c r="K79" s="50">
        <f>IFERROR(SUMIFS('Q2 Daily Log'!$M$4:$M$861,'Q2 Daily Log'!$B$4:$B$861,"&gt;="&amp;DATE(2026,8,3),'Q2 Daily Log'!$B$4:$B$861,"&lt;="&amp;DATE(2026,8,7),'Q2 Daily Log'!$C$4:$C$861,'Q2 Setup'!$C$17),"")</f>
        <v>0</v>
      </c>
      <c r="L79" s="29">
        <f>IFERROR(SUMIFS('Q2 Daily Log'!$N$4:$N$861,'Q2 Daily Log'!$B$4:$B$861,"&gt;="&amp;DATE(2026,8,3),'Q2 Daily Log'!$B$4:$B$861,"&lt;="&amp;DATE(2026,8,7),'Q2 Daily Log'!$C$4:$C$861,'Q2 Setup'!$C$17),"")</f>
        <v>0</v>
      </c>
      <c r="M79" s="51" t="str">
        <f>IFERROR(SUMIFS('Q2 Daily Log'!$N$4:$N$861,'Q2 Daily Log'!$B$4:$B$861,"&gt;="&amp;DATE(2026,8,3),'Q2 Daily Log'!$B$4:$B$861,"&lt;="&amp;DATE(2026,8,7),'Q2 Daily Log'!$C$4:$C$861,'Q2 Setup'!$C$17)/SUMIFS('Q2 Daily Log'!$O$4:$O$861,'Q2 Daily Log'!$B$4:$B$861,"&gt;="&amp;DATE(2026,8,3),'Q2 Daily Log'!$B$4:$B$861,"&lt;="&amp;DATE(2026,8,7),'Q2 Daily Log'!$C$4:$C$861,'Q2 Setup'!$C$17),"" )</f>
        <v/>
      </c>
    </row>
    <row r="80" spans="2:13" ht="18.75" customHeight="1" x14ac:dyDescent="0.2">
      <c r="B80" s="53" t="s">
        <v>105</v>
      </c>
      <c r="C80" s="54">
        <f>'Q2 Setup'!$C$18</f>
        <v>0</v>
      </c>
      <c r="D80" s="55" t="str">
        <f>IFERROR(AVERAGEIFS('Q2 Daily Log'!$E$4:$E$861,'Q2 Daily Log'!$B$4:$B$861,"&gt;="&amp;DATE(2026,8,3),'Q2 Daily Log'!$B$4:$B$861,"&lt;="&amp;DATE(2026,8,7),'Q2 Daily Log'!$C$4:$C$861,'Q2 Setup'!$C$18),"")</f>
        <v/>
      </c>
      <c r="E80" s="56" t="str">
        <f>IFERROR(AVERAGEIFS('Q2 Daily Log'!$H$4:$H$861,'Q2 Daily Log'!$B$4:$B$861,"&gt;="&amp;DATE(2026,8,3),'Q2 Daily Log'!$B$4:$B$861,"&lt;="&amp;DATE(2026,8,7),'Q2 Daily Log'!$C$4:$C$861,'Q2 Setup'!$C$18),"")</f>
        <v/>
      </c>
      <c r="F80" s="57" t="str">
        <f>IFERROR(AVERAGEIFS('Q2 Daily Log'!$I$4:$I$861,'Q2 Daily Log'!$B$4:$B$861,"&gt;="&amp;DATE(2026,8,3),'Q2 Daily Log'!$B$4:$B$861,"&lt;="&amp;DATE(2026,8,7),'Q2 Daily Log'!$C$4:$C$861,'Q2 Setup'!$C$18),"")</f>
        <v/>
      </c>
      <c r="G80" s="56" t="str">
        <f>IFERROR(AVERAGEIFS('Q2 Daily Log'!$K$4:$K$861,'Q2 Daily Log'!$B$4:$B$861,"&gt;="&amp;DATE(2026,8,3),'Q2 Daily Log'!$B$4:$B$861,"&lt;="&amp;DATE(2026,8,7),'Q2 Daily Log'!$C$4:$C$861,'Q2 Setup'!$C$18),"")</f>
        <v/>
      </c>
      <c r="H80" s="55">
        <f>IFERROR(SUMIFS('Q2 Daily Log'!$E$4:$E$861,'Q2 Daily Log'!$B$4:$B$861,"&gt;="&amp;DATE(2026,8,3),'Q2 Daily Log'!$B$4:$B$861,"&lt;="&amp;DATE(2026,8,7),'Q2 Daily Log'!$C$4:$C$861,'Q2 Setup'!$C$18),"")</f>
        <v>0</v>
      </c>
      <c r="I80" s="57">
        <f>IFERROR(SUMIFS('Q2 Daily Log'!$I$4:$I$861,'Q2 Daily Log'!$B$4:$B$861,"&gt;="&amp;DATE(2026,8,3),'Q2 Daily Log'!$B$4:$B$861,"&lt;="&amp;DATE(2026,8,7),'Q2 Daily Log'!$C$4:$C$861,'Q2 Setup'!$C$18),"")</f>
        <v>0</v>
      </c>
      <c r="J80" s="55">
        <f>IFERROR(SUMIFS('Q2 Daily Log'!$L$4:$L$861,'Q2 Daily Log'!$B$4:$B$861,"&gt;="&amp;DATE(2026,8,3),'Q2 Daily Log'!$B$4:$B$861,"&lt;="&amp;DATE(2026,8,7),'Q2 Daily Log'!$C$4:$C$861,'Q2 Setup'!$C$18),"")</f>
        <v>0</v>
      </c>
      <c r="K80" s="55">
        <f>IFERROR(SUMIFS('Q2 Daily Log'!$M$4:$M$861,'Q2 Daily Log'!$B$4:$B$861,"&gt;="&amp;DATE(2026,8,3),'Q2 Daily Log'!$B$4:$B$861,"&lt;="&amp;DATE(2026,8,7),'Q2 Daily Log'!$C$4:$C$861,'Q2 Setup'!$C$18),"")</f>
        <v>0</v>
      </c>
      <c r="L80" s="29">
        <f>IFERROR(SUMIFS('Q2 Daily Log'!$N$4:$N$861,'Q2 Daily Log'!$B$4:$B$861,"&gt;="&amp;DATE(2026,8,3),'Q2 Daily Log'!$B$4:$B$861,"&lt;="&amp;DATE(2026,8,7),'Q2 Daily Log'!$C$4:$C$861,'Q2 Setup'!$C$18),"")</f>
        <v>0</v>
      </c>
      <c r="M80" s="56" t="str">
        <f>IFERROR(SUMIFS('Q2 Daily Log'!$N$4:$N$861,'Q2 Daily Log'!$B$4:$B$861,"&gt;="&amp;DATE(2026,8,3),'Q2 Daily Log'!$B$4:$B$861,"&lt;="&amp;DATE(2026,8,7),'Q2 Daily Log'!$C$4:$C$861,'Q2 Setup'!$C$18)/SUMIFS('Q2 Daily Log'!$O$4:$O$861,'Q2 Daily Log'!$B$4:$B$861,"&gt;="&amp;DATE(2026,8,3),'Q2 Daily Log'!$B$4:$B$861,"&lt;="&amp;DATE(2026,8,7),'Q2 Daily Log'!$C$4:$C$861,'Q2 Setup'!$C$18),"" )</f>
        <v/>
      </c>
    </row>
    <row r="81" spans="2:13" ht="18.75" customHeight="1" x14ac:dyDescent="0.2">
      <c r="B81" s="1" t="s">
        <v>106</v>
      </c>
      <c r="C81" s="1"/>
      <c r="D81" s="67" t="str">
        <f>IFERROR(AVERAGE(D69:D80),"")</f>
        <v/>
      </c>
      <c r="E81" s="68" t="str">
        <f>IFERROR(AVERAGE(E69:E80),"")</f>
        <v/>
      </c>
      <c r="F81" s="69" t="str">
        <f>IFERROR(AVERAGE(F69:F80),"")</f>
        <v/>
      </c>
      <c r="G81" s="68" t="str">
        <f>IFERROR(AVERAGE(G69:G80),"")</f>
        <v/>
      </c>
      <c r="H81" s="67">
        <f>IFERROR(SUM(H69:H80),"")</f>
        <v>0</v>
      </c>
      <c r="I81" s="70">
        <f>IFERROR(SUM(I69:I80),"")</f>
        <v>0</v>
      </c>
      <c r="J81" s="67">
        <f>IFERROR(SUM(J69:J80),"")</f>
        <v>0</v>
      </c>
      <c r="K81" s="67">
        <f>IFERROR(SUM(K69:K80),"")</f>
        <v>0</v>
      </c>
      <c r="L81" s="71">
        <f>IFERROR(SUM(L69:L80),"")</f>
        <v>0</v>
      </c>
      <c r="M81" s="68" t="str">
        <f>IFERROR(AVERAGE(M69:M80),"")</f>
        <v/>
      </c>
    </row>
    <row r="82" spans="2:13" ht="7.5" customHeight="1" x14ac:dyDescent="0.2"/>
    <row r="83" spans="2:13" ht="25.5" customHeight="1" x14ac:dyDescent="0.2">
      <c r="B83" s="2" t="s">
        <v>107</v>
      </c>
      <c r="C83" s="2"/>
      <c r="D83" s="65">
        <v>46244</v>
      </c>
      <c r="E83" s="65">
        <v>46248</v>
      </c>
      <c r="F83" s="66"/>
      <c r="G83" s="66"/>
      <c r="H83" s="66"/>
      <c r="I83" s="66"/>
      <c r="J83" s="66"/>
      <c r="K83" s="66"/>
      <c r="L83" s="66"/>
      <c r="M83" s="66"/>
    </row>
    <row r="84" spans="2:13" ht="36" customHeight="1" x14ac:dyDescent="0.2">
      <c r="B84" s="47" t="s">
        <v>60</v>
      </c>
      <c r="C84" s="47" t="s">
        <v>24</v>
      </c>
      <c r="D84" s="47" t="s">
        <v>61</v>
      </c>
      <c r="E84" s="47" t="s">
        <v>62</v>
      </c>
      <c r="F84" s="47" t="s">
        <v>63</v>
      </c>
      <c r="G84" s="47" t="s">
        <v>64</v>
      </c>
      <c r="H84" s="47" t="s">
        <v>65</v>
      </c>
      <c r="I84" s="47" t="s">
        <v>66</v>
      </c>
      <c r="J84" s="47" t="s">
        <v>67</v>
      </c>
      <c r="K84" s="47" t="s">
        <v>68</v>
      </c>
      <c r="L84" s="47" t="s">
        <v>69</v>
      </c>
      <c r="M84" s="47" t="s">
        <v>70</v>
      </c>
    </row>
    <row r="85" spans="2:13" ht="18.75" customHeight="1" x14ac:dyDescent="0.2">
      <c r="B85" s="48" t="s">
        <v>108</v>
      </c>
      <c r="C85" s="49" t="str">
        <f>'Q2 Setup'!$C$7</f>
        <v>Rep 1</v>
      </c>
      <c r="D85" s="50" t="str">
        <f>IFERROR(AVERAGEIFS('Q2 Daily Log'!$E$4:$E$861,'Q2 Daily Log'!$B$4:$B$861,"&gt;="&amp;DATE(2026,8,10),'Q2 Daily Log'!$B$4:$B$861,"&lt;="&amp;DATE(2026,8,14),'Q2 Daily Log'!$C$4:$C$861,'Q2 Setup'!$C$7),"")</f>
        <v/>
      </c>
      <c r="E85" s="51" t="str">
        <f>IFERROR(AVERAGEIFS('Q2 Daily Log'!$H$4:$H$861,'Q2 Daily Log'!$B$4:$B$861,"&gt;="&amp;DATE(2026,8,10),'Q2 Daily Log'!$B$4:$B$861,"&lt;="&amp;DATE(2026,8,14),'Q2 Daily Log'!$C$4:$C$861,'Q2 Setup'!$C$7),"")</f>
        <v/>
      </c>
      <c r="F85" s="52" t="str">
        <f>IFERROR(AVERAGEIFS('Q2 Daily Log'!$I$4:$I$861,'Q2 Daily Log'!$B$4:$B$861,"&gt;="&amp;DATE(2026,8,10),'Q2 Daily Log'!$B$4:$B$861,"&lt;="&amp;DATE(2026,8,14),'Q2 Daily Log'!$C$4:$C$861,'Q2 Setup'!$C$7),"")</f>
        <v/>
      </c>
      <c r="G85" s="51" t="str">
        <f>IFERROR(AVERAGEIFS('Q2 Daily Log'!$K$4:$K$861,'Q2 Daily Log'!$B$4:$B$861,"&gt;="&amp;DATE(2026,8,10),'Q2 Daily Log'!$B$4:$B$861,"&lt;="&amp;DATE(2026,8,14),'Q2 Daily Log'!$C$4:$C$861,'Q2 Setup'!$C$7),"")</f>
        <v/>
      </c>
      <c r="H85" s="50">
        <f>IFERROR(SUMIFS('Q2 Daily Log'!$E$4:$E$861,'Q2 Daily Log'!$B$4:$B$861,"&gt;="&amp;DATE(2026,8,10),'Q2 Daily Log'!$B$4:$B$861,"&lt;="&amp;DATE(2026,8,14),'Q2 Daily Log'!$C$4:$C$861,'Q2 Setup'!$C$7),"")</f>
        <v>0</v>
      </c>
      <c r="I85" s="52">
        <f>IFERROR(SUMIFS('Q2 Daily Log'!$I$4:$I$861,'Q2 Daily Log'!$B$4:$B$861,"&gt;="&amp;DATE(2026,8,10),'Q2 Daily Log'!$B$4:$B$861,"&lt;="&amp;DATE(2026,8,14),'Q2 Daily Log'!$C$4:$C$861,'Q2 Setup'!$C$7),"")</f>
        <v>0</v>
      </c>
      <c r="J85" s="50">
        <f>IFERROR(SUMIFS('Q2 Daily Log'!$L$4:$L$861,'Q2 Daily Log'!$B$4:$B$861,"&gt;="&amp;DATE(2026,8,10),'Q2 Daily Log'!$B$4:$B$861,"&lt;="&amp;DATE(2026,8,14),'Q2 Daily Log'!$C$4:$C$861,'Q2 Setup'!$C$7),"")</f>
        <v>0</v>
      </c>
      <c r="K85" s="50">
        <f>IFERROR(SUMIFS('Q2 Daily Log'!$M$4:$M$861,'Q2 Daily Log'!$B$4:$B$861,"&gt;="&amp;DATE(2026,8,10),'Q2 Daily Log'!$B$4:$B$861,"&lt;="&amp;DATE(2026,8,14),'Q2 Daily Log'!$C$4:$C$861,'Q2 Setup'!$C$7),"")</f>
        <v>0</v>
      </c>
      <c r="L85" s="29">
        <f>IFERROR(SUMIFS('Q2 Daily Log'!$N$4:$N$861,'Q2 Daily Log'!$B$4:$B$861,"&gt;="&amp;DATE(2026,8,10),'Q2 Daily Log'!$B$4:$B$861,"&lt;="&amp;DATE(2026,8,14),'Q2 Daily Log'!$C$4:$C$861,'Q2 Setup'!$C$7),"")</f>
        <v>0</v>
      </c>
      <c r="M85" s="51" t="str">
        <f>IFERROR(SUMIFS('Q2 Daily Log'!$N$4:$N$861,'Q2 Daily Log'!$B$4:$B$861,"&gt;="&amp;DATE(2026,8,10),'Q2 Daily Log'!$B$4:$B$861,"&lt;="&amp;DATE(2026,8,14),'Q2 Daily Log'!$C$4:$C$861,'Q2 Setup'!$C$7)/SUMIFS('Q2 Daily Log'!$O$4:$O$861,'Q2 Daily Log'!$B$4:$B$861,"&gt;="&amp;DATE(2026,8,10),'Q2 Daily Log'!$B$4:$B$861,"&lt;="&amp;DATE(2026,8,14),'Q2 Daily Log'!$C$4:$C$861,'Q2 Setup'!$C$7),"" )</f>
        <v/>
      </c>
    </row>
    <row r="86" spans="2:13" ht="18.75" customHeight="1" x14ac:dyDescent="0.2">
      <c r="B86" s="53" t="s">
        <v>108</v>
      </c>
      <c r="C86" s="54" t="str">
        <f>'Q2 Setup'!$C$8</f>
        <v>Rep 2</v>
      </c>
      <c r="D86" s="55" t="str">
        <f>IFERROR(AVERAGEIFS('Q2 Daily Log'!$E$4:$E$861,'Q2 Daily Log'!$B$4:$B$861,"&gt;="&amp;DATE(2026,8,10),'Q2 Daily Log'!$B$4:$B$861,"&lt;="&amp;DATE(2026,8,14),'Q2 Daily Log'!$C$4:$C$861,'Q2 Setup'!$C$8),"")</f>
        <v/>
      </c>
      <c r="E86" s="56" t="str">
        <f>IFERROR(AVERAGEIFS('Q2 Daily Log'!$H$4:$H$861,'Q2 Daily Log'!$B$4:$B$861,"&gt;="&amp;DATE(2026,8,10),'Q2 Daily Log'!$B$4:$B$861,"&lt;="&amp;DATE(2026,8,14),'Q2 Daily Log'!$C$4:$C$861,'Q2 Setup'!$C$8),"")</f>
        <v/>
      </c>
      <c r="F86" s="57" t="str">
        <f>IFERROR(AVERAGEIFS('Q2 Daily Log'!$I$4:$I$861,'Q2 Daily Log'!$B$4:$B$861,"&gt;="&amp;DATE(2026,8,10),'Q2 Daily Log'!$B$4:$B$861,"&lt;="&amp;DATE(2026,8,14),'Q2 Daily Log'!$C$4:$C$861,'Q2 Setup'!$C$8),"")</f>
        <v/>
      </c>
      <c r="G86" s="56" t="str">
        <f>IFERROR(AVERAGEIFS('Q2 Daily Log'!$K$4:$K$861,'Q2 Daily Log'!$B$4:$B$861,"&gt;="&amp;DATE(2026,8,10),'Q2 Daily Log'!$B$4:$B$861,"&lt;="&amp;DATE(2026,8,14),'Q2 Daily Log'!$C$4:$C$861,'Q2 Setup'!$C$8),"")</f>
        <v/>
      </c>
      <c r="H86" s="55">
        <f>IFERROR(SUMIFS('Q2 Daily Log'!$E$4:$E$861,'Q2 Daily Log'!$B$4:$B$861,"&gt;="&amp;DATE(2026,8,10),'Q2 Daily Log'!$B$4:$B$861,"&lt;="&amp;DATE(2026,8,14),'Q2 Daily Log'!$C$4:$C$861,'Q2 Setup'!$C$8),"")</f>
        <v>0</v>
      </c>
      <c r="I86" s="57">
        <f>IFERROR(SUMIFS('Q2 Daily Log'!$I$4:$I$861,'Q2 Daily Log'!$B$4:$B$861,"&gt;="&amp;DATE(2026,8,10),'Q2 Daily Log'!$B$4:$B$861,"&lt;="&amp;DATE(2026,8,14),'Q2 Daily Log'!$C$4:$C$861,'Q2 Setup'!$C$8),"")</f>
        <v>0</v>
      </c>
      <c r="J86" s="55">
        <f>IFERROR(SUMIFS('Q2 Daily Log'!$L$4:$L$861,'Q2 Daily Log'!$B$4:$B$861,"&gt;="&amp;DATE(2026,8,10),'Q2 Daily Log'!$B$4:$B$861,"&lt;="&amp;DATE(2026,8,14),'Q2 Daily Log'!$C$4:$C$861,'Q2 Setup'!$C$8),"")</f>
        <v>0</v>
      </c>
      <c r="K86" s="55">
        <f>IFERROR(SUMIFS('Q2 Daily Log'!$M$4:$M$861,'Q2 Daily Log'!$B$4:$B$861,"&gt;="&amp;DATE(2026,8,10),'Q2 Daily Log'!$B$4:$B$861,"&lt;="&amp;DATE(2026,8,14),'Q2 Daily Log'!$C$4:$C$861,'Q2 Setup'!$C$8),"")</f>
        <v>0</v>
      </c>
      <c r="L86" s="29">
        <f>IFERROR(SUMIFS('Q2 Daily Log'!$N$4:$N$861,'Q2 Daily Log'!$B$4:$B$861,"&gt;="&amp;DATE(2026,8,10),'Q2 Daily Log'!$B$4:$B$861,"&lt;="&amp;DATE(2026,8,14),'Q2 Daily Log'!$C$4:$C$861,'Q2 Setup'!$C$8),"")</f>
        <v>0</v>
      </c>
      <c r="M86" s="56" t="str">
        <f>IFERROR(SUMIFS('Q2 Daily Log'!$N$4:$N$861,'Q2 Daily Log'!$B$4:$B$861,"&gt;="&amp;DATE(2026,8,10),'Q2 Daily Log'!$B$4:$B$861,"&lt;="&amp;DATE(2026,8,14),'Q2 Daily Log'!$C$4:$C$861,'Q2 Setup'!$C$8)/SUMIFS('Q2 Daily Log'!$O$4:$O$861,'Q2 Daily Log'!$B$4:$B$861,"&gt;="&amp;DATE(2026,8,10),'Q2 Daily Log'!$B$4:$B$861,"&lt;="&amp;DATE(2026,8,14),'Q2 Daily Log'!$C$4:$C$861,'Q2 Setup'!$C$8),"" )</f>
        <v/>
      </c>
    </row>
    <row r="87" spans="2:13" ht="18.75" customHeight="1" x14ac:dyDescent="0.2">
      <c r="B87" s="48" t="s">
        <v>108</v>
      </c>
      <c r="C87" s="49" t="str">
        <f>'Q2 Setup'!$C$9</f>
        <v>Rep 3</v>
      </c>
      <c r="D87" s="50" t="str">
        <f>IFERROR(AVERAGEIFS('Q2 Daily Log'!$E$4:$E$861,'Q2 Daily Log'!$B$4:$B$861,"&gt;="&amp;DATE(2026,8,10),'Q2 Daily Log'!$B$4:$B$861,"&lt;="&amp;DATE(2026,8,14),'Q2 Daily Log'!$C$4:$C$861,'Q2 Setup'!$C$9),"")</f>
        <v/>
      </c>
      <c r="E87" s="51" t="str">
        <f>IFERROR(AVERAGEIFS('Q2 Daily Log'!$H$4:$H$861,'Q2 Daily Log'!$B$4:$B$861,"&gt;="&amp;DATE(2026,8,10),'Q2 Daily Log'!$B$4:$B$861,"&lt;="&amp;DATE(2026,8,14),'Q2 Daily Log'!$C$4:$C$861,'Q2 Setup'!$C$9),"")</f>
        <v/>
      </c>
      <c r="F87" s="52" t="str">
        <f>IFERROR(AVERAGEIFS('Q2 Daily Log'!$I$4:$I$861,'Q2 Daily Log'!$B$4:$B$861,"&gt;="&amp;DATE(2026,8,10),'Q2 Daily Log'!$B$4:$B$861,"&lt;="&amp;DATE(2026,8,14),'Q2 Daily Log'!$C$4:$C$861,'Q2 Setup'!$C$9),"")</f>
        <v/>
      </c>
      <c r="G87" s="51" t="str">
        <f>IFERROR(AVERAGEIFS('Q2 Daily Log'!$K$4:$K$861,'Q2 Daily Log'!$B$4:$B$861,"&gt;="&amp;DATE(2026,8,10),'Q2 Daily Log'!$B$4:$B$861,"&lt;="&amp;DATE(2026,8,14),'Q2 Daily Log'!$C$4:$C$861,'Q2 Setup'!$C$9),"")</f>
        <v/>
      </c>
      <c r="H87" s="50">
        <f>IFERROR(SUMIFS('Q2 Daily Log'!$E$4:$E$861,'Q2 Daily Log'!$B$4:$B$861,"&gt;="&amp;DATE(2026,8,10),'Q2 Daily Log'!$B$4:$B$861,"&lt;="&amp;DATE(2026,8,14),'Q2 Daily Log'!$C$4:$C$861,'Q2 Setup'!$C$9),"")</f>
        <v>0</v>
      </c>
      <c r="I87" s="52">
        <f>IFERROR(SUMIFS('Q2 Daily Log'!$I$4:$I$861,'Q2 Daily Log'!$B$4:$B$861,"&gt;="&amp;DATE(2026,8,10),'Q2 Daily Log'!$B$4:$B$861,"&lt;="&amp;DATE(2026,8,14),'Q2 Daily Log'!$C$4:$C$861,'Q2 Setup'!$C$9),"")</f>
        <v>0</v>
      </c>
      <c r="J87" s="50">
        <f>IFERROR(SUMIFS('Q2 Daily Log'!$L$4:$L$861,'Q2 Daily Log'!$B$4:$B$861,"&gt;="&amp;DATE(2026,8,10),'Q2 Daily Log'!$B$4:$B$861,"&lt;="&amp;DATE(2026,8,14),'Q2 Daily Log'!$C$4:$C$861,'Q2 Setup'!$C$9),"")</f>
        <v>0</v>
      </c>
      <c r="K87" s="50">
        <f>IFERROR(SUMIFS('Q2 Daily Log'!$M$4:$M$861,'Q2 Daily Log'!$B$4:$B$861,"&gt;="&amp;DATE(2026,8,10),'Q2 Daily Log'!$B$4:$B$861,"&lt;="&amp;DATE(2026,8,14),'Q2 Daily Log'!$C$4:$C$861,'Q2 Setup'!$C$9),"")</f>
        <v>0</v>
      </c>
      <c r="L87" s="29">
        <f>IFERROR(SUMIFS('Q2 Daily Log'!$N$4:$N$861,'Q2 Daily Log'!$B$4:$B$861,"&gt;="&amp;DATE(2026,8,10),'Q2 Daily Log'!$B$4:$B$861,"&lt;="&amp;DATE(2026,8,14),'Q2 Daily Log'!$C$4:$C$861,'Q2 Setup'!$C$9),"")</f>
        <v>0</v>
      </c>
      <c r="M87" s="51" t="str">
        <f>IFERROR(SUMIFS('Q2 Daily Log'!$N$4:$N$861,'Q2 Daily Log'!$B$4:$B$861,"&gt;="&amp;DATE(2026,8,10),'Q2 Daily Log'!$B$4:$B$861,"&lt;="&amp;DATE(2026,8,14),'Q2 Daily Log'!$C$4:$C$861,'Q2 Setup'!$C$9)/SUMIFS('Q2 Daily Log'!$O$4:$O$861,'Q2 Daily Log'!$B$4:$B$861,"&gt;="&amp;DATE(2026,8,10),'Q2 Daily Log'!$B$4:$B$861,"&lt;="&amp;DATE(2026,8,14),'Q2 Daily Log'!$C$4:$C$861,'Q2 Setup'!$C$9),"" )</f>
        <v/>
      </c>
    </row>
    <row r="88" spans="2:13" ht="18.75" customHeight="1" x14ac:dyDescent="0.2">
      <c r="B88" s="53" t="s">
        <v>108</v>
      </c>
      <c r="C88" s="54" t="str">
        <f>'Q2 Setup'!$C$10</f>
        <v>Rep 4</v>
      </c>
      <c r="D88" s="55" t="str">
        <f>IFERROR(AVERAGEIFS('Q2 Daily Log'!$E$4:$E$861,'Q2 Daily Log'!$B$4:$B$861,"&gt;="&amp;DATE(2026,8,10),'Q2 Daily Log'!$B$4:$B$861,"&lt;="&amp;DATE(2026,8,14),'Q2 Daily Log'!$C$4:$C$861,'Q2 Setup'!$C$10),"")</f>
        <v/>
      </c>
      <c r="E88" s="56" t="str">
        <f>IFERROR(AVERAGEIFS('Q2 Daily Log'!$H$4:$H$861,'Q2 Daily Log'!$B$4:$B$861,"&gt;="&amp;DATE(2026,8,10),'Q2 Daily Log'!$B$4:$B$861,"&lt;="&amp;DATE(2026,8,14),'Q2 Daily Log'!$C$4:$C$861,'Q2 Setup'!$C$10),"")</f>
        <v/>
      </c>
      <c r="F88" s="57" t="str">
        <f>IFERROR(AVERAGEIFS('Q2 Daily Log'!$I$4:$I$861,'Q2 Daily Log'!$B$4:$B$861,"&gt;="&amp;DATE(2026,8,10),'Q2 Daily Log'!$B$4:$B$861,"&lt;="&amp;DATE(2026,8,14),'Q2 Daily Log'!$C$4:$C$861,'Q2 Setup'!$C$10),"")</f>
        <v/>
      </c>
      <c r="G88" s="56" t="str">
        <f>IFERROR(AVERAGEIFS('Q2 Daily Log'!$K$4:$K$861,'Q2 Daily Log'!$B$4:$B$861,"&gt;="&amp;DATE(2026,8,10),'Q2 Daily Log'!$B$4:$B$861,"&lt;="&amp;DATE(2026,8,14),'Q2 Daily Log'!$C$4:$C$861,'Q2 Setup'!$C$10),"")</f>
        <v/>
      </c>
      <c r="H88" s="55">
        <f>IFERROR(SUMIFS('Q2 Daily Log'!$E$4:$E$861,'Q2 Daily Log'!$B$4:$B$861,"&gt;="&amp;DATE(2026,8,10),'Q2 Daily Log'!$B$4:$B$861,"&lt;="&amp;DATE(2026,8,14),'Q2 Daily Log'!$C$4:$C$861,'Q2 Setup'!$C$10),"")</f>
        <v>0</v>
      </c>
      <c r="I88" s="57">
        <f>IFERROR(SUMIFS('Q2 Daily Log'!$I$4:$I$861,'Q2 Daily Log'!$B$4:$B$861,"&gt;="&amp;DATE(2026,8,10),'Q2 Daily Log'!$B$4:$B$861,"&lt;="&amp;DATE(2026,8,14),'Q2 Daily Log'!$C$4:$C$861,'Q2 Setup'!$C$10),"")</f>
        <v>0</v>
      </c>
      <c r="J88" s="55">
        <f>IFERROR(SUMIFS('Q2 Daily Log'!$L$4:$L$861,'Q2 Daily Log'!$B$4:$B$861,"&gt;="&amp;DATE(2026,8,10),'Q2 Daily Log'!$B$4:$B$861,"&lt;="&amp;DATE(2026,8,14),'Q2 Daily Log'!$C$4:$C$861,'Q2 Setup'!$C$10),"")</f>
        <v>0</v>
      </c>
      <c r="K88" s="55">
        <f>IFERROR(SUMIFS('Q2 Daily Log'!$M$4:$M$861,'Q2 Daily Log'!$B$4:$B$861,"&gt;="&amp;DATE(2026,8,10),'Q2 Daily Log'!$B$4:$B$861,"&lt;="&amp;DATE(2026,8,14),'Q2 Daily Log'!$C$4:$C$861,'Q2 Setup'!$C$10),"")</f>
        <v>0</v>
      </c>
      <c r="L88" s="29">
        <f>IFERROR(SUMIFS('Q2 Daily Log'!$N$4:$N$861,'Q2 Daily Log'!$B$4:$B$861,"&gt;="&amp;DATE(2026,8,10),'Q2 Daily Log'!$B$4:$B$861,"&lt;="&amp;DATE(2026,8,14),'Q2 Daily Log'!$C$4:$C$861,'Q2 Setup'!$C$10),"")</f>
        <v>0</v>
      </c>
      <c r="M88" s="56" t="str">
        <f>IFERROR(SUMIFS('Q2 Daily Log'!$N$4:$N$861,'Q2 Daily Log'!$B$4:$B$861,"&gt;="&amp;DATE(2026,8,10),'Q2 Daily Log'!$B$4:$B$861,"&lt;="&amp;DATE(2026,8,14),'Q2 Daily Log'!$C$4:$C$861,'Q2 Setup'!$C$10)/SUMIFS('Q2 Daily Log'!$O$4:$O$861,'Q2 Daily Log'!$B$4:$B$861,"&gt;="&amp;DATE(2026,8,10),'Q2 Daily Log'!$B$4:$B$861,"&lt;="&amp;DATE(2026,8,14),'Q2 Daily Log'!$C$4:$C$861,'Q2 Setup'!$C$10),"" )</f>
        <v/>
      </c>
    </row>
    <row r="89" spans="2:13" ht="18.75" customHeight="1" x14ac:dyDescent="0.2">
      <c r="B89" s="48" t="s">
        <v>108</v>
      </c>
      <c r="C89" s="49" t="str">
        <f>'Q2 Setup'!$C$11</f>
        <v>Rep 5</v>
      </c>
      <c r="D89" s="50" t="str">
        <f>IFERROR(AVERAGEIFS('Q2 Daily Log'!$E$4:$E$861,'Q2 Daily Log'!$B$4:$B$861,"&gt;="&amp;DATE(2026,8,10),'Q2 Daily Log'!$B$4:$B$861,"&lt;="&amp;DATE(2026,8,14),'Q2 Daily Log'!$C$4:$C$861,'Q2 Setup'!$C$11),"")</f>
        <v/>
      </c>
      <c r="E89" s="51" t="str">
        <f>IFERROR(AVERAGEIFS('Q2 Daily Log'!$H$4:$H$861,'Q2 Daily Log'!$B$4:$B$861,"&gt;="&amp;DATE(2026,8,10),'Q2 Daily Log'!$B$4:$B$861,"&lt;="&amp;DATE(2026,8,14),'Q2 Daily Log'!$C$4:$C$861,'Q2 Setup'!$C$11),"")</f>
        <v/>
      </c>
      <c r="F89" s="52" t="str">
        <f>IFERROR(AVERAGEIFS('Q2 Daily Log'!$I$4:$I$861,'Q2 Daily Log'!$B$4:$B$861,"&gt;="&amp;DATE(2026,8,10),'Q2 Daily Log'!$B$4:$B$861,"&lt;="&amp;DATE(2026,8,14),'Q2 Daily Log'!$C$4:$C$861,'Q2 Setup'!$C$11),"")</f>
        <v/>
      </c>
      <c r="G89" s="51" t="str">
        <f>IFERROR(AVERAGEIFS('Q2 Daily Log'!$K$4:$K$861,'Q2 Daily Log'!$B$4:$B$861,"&gt;="&amp;DATE(2026,8,10),'Q2 Daily Log'!$B$4:$B$861,"&lt;="&amp;DATE(2026,8,14),'Q2 Daily Log'!$C$4:$C$861,'Q2 Setup'!$C$11),"")</f>
        <v/>
      </c>
      <c r="H89" s="50">
        <f>IFERROR(SUMIFS('Q2 Daily Log'!$E$4:$E$861,'Q2 Daily Log'!$B$4:$B$861,"&gt;="&amp;DATE(2026,8,10),'Q2 Daily Log'!$B$4:$B$861,"&lt;="&amp;DATE(2026,8,14),'Q2 Daily Log'!$C$4:$C$861,'Q2 Setup'!$C$11),"")</f>
        <v>0</v>
      </c>
      <c r="I89" s="52">
        <f>IFERROR(SUMIFS('Q2 Daily Log'!$I$4:$I$861,'Q2 Daily Log'!$B$4:$B$861,"&gt;="&amp;DATE(2026,8,10),'Q2 Daily Log'!$B$4:$B$861,"&lt;="&amp;DATE(2026,8,14),'Q2 Daily Log'!$C$4:$C$861,'Q2 Setup'!$C$11),"")</f>
        <v>0</v>
      </c>
      <c r="J89" s="50">
        <f>IFERROR(SUMIFS('Q2 Daily Log'!$L$4:$L$861,'Q2 Daily Log'!$B$4:$B$861,"&gt;="&amp;DATE(2026,8,10),'Q2 Daily Log'!$B$4:$B$861,"&lt;="&amp;DATE(2026,8,14),'Q2 Daily Log'!$C$4:$C$861,'Q2 Setup'!$C$11),"")</f>
        <v>0</v>
      </c>
      <c r="K89" s="50">
        <f>IFERROR(SUMIFS('Q2 Daily Log'!$M$4:$M$861,'Q2 Daily Log'!$B$4:$B$861,"&gt;="&amp;DATE(2026,8,10),'Q2 Daily Log'!$B$4:$B$861,"&lt;="&amp;DATE(2026,8,14),'Q2 Daily Log'!$C$4:$C$861,'Q2 Setup'!$C$11),"")</f>
        <v>0</v>
      </c>
      <c r="L89" s="29">
        <f>IFERROR(SUMIFS('Q2 Daily Log'!$N$4:$N$861,'Q2 Daily Log'!$B$4:$B$861,"&gt;="&amp;DATE(2026,8,10),'Q2 Daily Log'!$B$4:$B$861,"&lt;="&amp;DATE(2026,8,14),'Q2 Daily Log'!$C$4:$C$861,'Q2 Setup'!$C$11),"")</f>
        <v>0</v>
      </c>
      <c r="M89" s="51" t="str">
        <f>IFERROR(SUMIFS('Q2 Daily Log'!$N$4:$N$861,'Q2 Daily Log'!$B$4:$B$861,"&gt;="&amp;DATE(2026,8,10),'Q2 Daily Log'!$B$4:$B$861,"&lt;="&amp;DATE(2026,8,14),'Q2 Daily Log'!$C$4:$C$861,'Q2 Setup'!$C$11)/SUMIFS('Q2 Daily Log'!$O$4:$O$861,'Q2 Daily Log'!$B$4:$B$861,"&gt;="&amp;DATE(2026,8,10),'Q2 Daily Log'!$B$4:$B$861,"&lt;="&amp;DATE(2026,8,14),'Q2 Daily Log'!$C$4:$C$861,'Q2 Setup'!$C$11),"" )</f>
        <v/>
      </c>
    </row>
    <row r="90" spans="2:13" ht="18.75" customHeight="1" x14ac:dyDescent="0.2">
      <c r="B90" s="53" t="s">
        <v>108</v>
      </c>
      <c r="C90" s="54" t="str">
        <f>'Q2 Setup'!$C$12</f>
        <v>Rep 6</v>
      </c>
      <c r="D90" s="55" t="str">
        <f>IFERROR(AVERAGEIFS('Q2 Daily Log'!$E$4:$E$861,'Q2 Daily Log'!$B$4:$B$861,"&gt;="&amp;DATE(2026,8,10),'Q2 Daily Log'!$B$4:$B$861,"&lt;="&amp;DATE(2026,8,14),'Q2 Daily Log'!$C$4:$C$861,'Q2 Setup'!$C$12),"")</f>
        <v/>
      </c>
      <c r="E90" s="56" t="str">
        <f>IFERROR(AVERAGEIFS('Q2 Daily Log'!$H$4:$H$861,'Q2 Daily Log'!$B$4:$B$861,"&gt;="&amp;DATE(2026,8,10),'Q2 Daily Log'!$B$4:$B$861,"&lt;="&amp;DATE(2026,8,14),'Q2 Daily Log'!$C$4:$C$861,'Q2 Setup'!$C$12),"")</f>
        <v/>
      </c>
      <c r="F90" s="57" t="str">
        <f>IFERROR(AVERAGEIFS('Q2 Daily Log'!$I$4:$I$861,'Q2 Daily Log'!$B$4:$B$861,"&gt;="&amp;DATE(2026,8,10),'Q2 Daily Log'!$B$4:$B$861,"&lt;="&amp;DATE(2026,8,14),'Q2 Daily Log'!$C$4:$C$861,'Q2 Setup'!$C$12),"")</f>
        <v/>
      </c>
      <c r="G90" s="56" t="str">
        <f>IFERROR(AVERAGEIFS('Q2 Daily Log'!$K$4:$K$861,'Q2 Daily Log'!$B$4:$B$861,"&gt;="&amp;DATE(2026,8,10),'Q2 Daily Log'!$B$4:$B$861,"&lt;="&amp;DATE(2026,8,14),'Q2 Daily Log'!$C$4:$C$861,'Q2 Setup'!$C$12),"")</f>
        <v/>
      </c>
      <c r="H90" s="55">
        <f>IFERROR(SUMIFS('Q2 Daily Log'!$E$4:$E$861,'Q2 Daily Log'!$B$4:$B$861,"&gt;="&amp;DATE(2026,8,10),'Q2 Daily Log'!$B$4:$B$861,"&lt;="&amp;DATE(2026,8,14),'Q2 Daily Log'!$C$4:$C$861,'Q2 Setup'!$C$12),"")</f>
        <v>0</v>
      </c>
      <c r="I90" s="57">
        <f>IFERROR(SUMIFS('Q2 Daily Log'!$I$4:$I$861,'Q2 Daily Log'!$B$4:$B$861,"&gt;="&amp;DATE(2026,8,10),'Q2 Daily Log'!$B$4:$B$861,"&lt;="&amp;DATE(2026,8,14),'Q2 Daily Log'!$C$4:$C$861,'Q2 Setup'!$C$12),"")</f>
        <v>0</v>
      </c>
      <c r="J90" s="55">
        <f>IFERROR(SUMIFS('Q2 Daily Log'!$L$4:$L$861,'Q2 Daily Log'!$B$4:$B$861,"&gt;="&amp;DATE(2026,8,10),'Q2 Daily Log'!$B$4:$B$861,"&lt;="&amp;DATE(2026,8,14),'Q2 Daily Log'!$C$4:$C$861,'Q2 Setup'!$C$12),"")</f>
        <v>0</v>
      </c>
      <c r="K90" s="55">
        <f>IFERROR(SUMIFS('Q2 Daily Log'!$M$4:$M$861,'Q2 Daily Log'!$B$4:$B$861,"&gt;="&amp;DATE(2026,8,10),'Q2 Daily Log'!$B$4:$B$861,"&lt;="&amp;DATE(2026,8,14),'Q2 Daily Log'!$C$4:$C$861,'Q2 Setup'!$C$12),"")</f>
        <v>0</v>
      </c>
      <c r="L90" s="29">
        <f>IFERROR(SUMIFS('Q2 Daily Log'!$N$4:$N$861,'Q2 Daily Log'!$B$4:$B$861,"&gt;="&amp;DATE(2026,8,10),'Q2 Daily Log'!$B$4:$B$861,"&lt;="&amp;DATE(2026,8,14),'Q2 Daily Log'!$C$4:$C$861,'Q2 Setup'!$C$12),"")</f>
        <v>0</v>
      </c>
      <c r="M90" s="56" t="str">
        <f>IFERROR(SUMIFS('Q2 Daily Log'!$N$4:$N$861,'Q2 Daily Log'!$B$4:$B$861,"&gt;="&amp;DATE(2026,8,10),'Q2 Daily Log'!$B$4:$B$861,"&lt;="&amp;DATE(2026,8,14),'Q2 Daily Log'!$C$4:$C$861,'Q2 Setup'!$C$12)/SUMIFS('Q2 Daily Log'!$O$4:$O$861,'Q2 Daily Log'!$B$4:$B$861,"&gt;="&amp;DATE(2026,8,10),'Q2 Daily Log'!$B$4:$B$861,"&lt;="&amp;DATE(2026,8,14),'Q2 Daily Log'!$C$4:$C$861,'Q2 Setup'!$C$12),"" )</f>
        <v/>
      </c>
    </row>
    <row r="91" spans="2:13" ht="18.75" customHeight="1" x14ac:dyDescent="0.2">
      <c r="B91" s="48" t="s">
        <v>108</v>
      </c>
      <c r="C91" s="49" t="str">
        <f>'Q2 Setup'!$C$13</f>
        <v>Rep 7</v>
      </c>
      <c r="D91" s="50" t="str">
        <f>IFERROR(AVERAGEIFS('Q2 Daily Log'!$E$4:$E$861,'Q2 Daily Log'!$B$4:$B$861,"&gt;="&amp;DATE(2026,8,10),'Q2 Daily Log'!$B$4:$B$861,"&lt;="&amp;DATE(2026,8,14),'Q2 Daily Log'!$C$4:$C$861,'Q2 Setup'!$C$13),"")</f>
        <v/>
      </c>
      <c r="E91" s="51" t="str">
        <f>IFERROR(AVERAGEIFS('Q2 Daily Log'!$H$4:$H$861,'Q2 Daily Log'!$B$4:$B$861,"&gt;="&amp;DATE(2026,8,10),'Q2 Daily Log'!$B$4:$B$861,"&lt;="&amp;DATE(2026,8,14),'Q2 Daily Log'!$C$4:$C$861,'Q2 Setup'!$C$13),"")</f>
        <v/>
      </c>
      <c r="F91" s="52" t="str">
        <f>IFERROR(AVERAGEIFS('Q2 Daily Log'!$I$4:$I$861,'Q2 Daily Log'!$B$4:$B$861,"&gt;="&amp;DATE(2026,8,10),'Q2 Daily Log'!$B$4:$B$861,"&lt;="&amp;DATE(2026,8,14),'Q2 Daily Log'!$C$4:$C$861,'Q2 Setup'!$C$13),"")</f>
        <v/>
      </c>
      <c r="G91" s="51" t="str">
        <f>IFERROR(AVERAGEIFS('Q2 Daily Log'!$K$4:$K$861,'Q2 Daily Log'!$B$4:$B$861,"&gt;="&amp;DATE(2026,8,10),'Q2 Daily Log'!$B$4:$B$861,"&lt;="&amp;DATE(2026,8,14),'Q2 Daily Log'!$C$4:$C$861,'Q2 Setup'!$C$13),"")</f>
        <v/>
      </c>
      <c r="H91" s="50">
        <f>IFERROR(SUMIFS('Q2 Daily Log'!$E$4:$E$861,'Q2 Daily Log'!$B$4:$B$861,"&gt;="&amp;DATE(2026,8,10),'Q2 Daily Log'!$B$4:$B$861,"&lt;="&amp;DATE(2026,8,14),'Q2 Daily Log'!$C$4:$C$861,'Q2 Setup'!$C$13),"")</f>
        <v>0</v>
      </c>
      <c r="I91" s="52">
        <f>IFERROR(SUMIFS('Q2 Daily Log'!$I$4:$I$861,'Q2 Daily Log'!$B$4:$B$861,"&gt;="&amp;DATE(2026,8,10),'Q2 Daily Log'!$B$4:$B$861,"&lt;="&amp;DATE(2026,8,14),'Q2 Daily Log'!$C$4:$C$861,'Q2 Setup'!$C$13),"")</f>
        <v>0</v>
      </c>
      <c r="J91" s="50">
        <f>IFERROR(SUMIFS('Q2 Daily Log'!$L$4:$L$861,'Q2 Daily Log'!$B$4:$B$861,"&gt;="&amp;DATE(2026,8,10),'Q2 Daily Log'!$B$4:$B$861,"&lt;="&amp;DATE(2026,8,14),'Q2 Daily Log'!$C$4:$C$861,'Q2 Setup'!$C$13),"")</f>
        <v>0</v>
      </c>
      <c r="K91" s="50">
        <f>IFERROR(SUMIFS('Q2 Daily Log'!$M$4:$M$861,'Q2 Daily Log'!$B$4:$B$861,"&gt;="&amp;DATE(2026,8,10),'Q2 Daily Log'!$B$4:$B$861,"&lt;="&amp;DATE(2026,8,14),'Q2 Daily Log'!$C$4:$C$861,'Q2 Setup'!$C$13),"")</f>
        <v>0</v>
      </c>
      <c r="L91" s="29">
        <f>IFERROR(SUMIFS('Q2 Daily Log'!$N$4:$N$861,'Q2 Daily Log'!$B$4:$B$861,"&gt;="&amp;DATE(2026,8,10),'Q2 Daily Log'!$B$4:$B$861,"&lt;="&amp;DATE(2026,8,14),'Q2 Daily Log'!$C$4:$C$861,'Q2 Setup'!$C$13),"")</f>
        <v>0</v>
      </c>
      <c r="M91" s="51" t="str">
        <f>IFERROR(SUMIFS('Q2 Daily Log'!$N$4:$N$861,'Q2 Daily Log'!$B$4:$B$861,"&gt;="&amp;DATE(2026,8,10),'Q2 Daily Log'!$B$4:$B$861,"&lt;="&amp;DATE(2026,8,14),'Q2 Daily Log'!$C$4:$C$861,'Q2 Setup'!$C$13)/SUMIFS('Q2 Daily Log'!$O$4:$O$861,'Q2 Daily Log'!$B$4:$B$861,"&gt;="&amp;DATE(2026,8,10),'Q2 Daily Log'!$B$4:$B$861,"&lt;="&amp;DATE(2026,8,14),'Q2 Daily Log'!$C$4:$C$861,'Q2 Setup'!$C$13),"" )</f>
        <v/>
      </c>
    </row>
    <row r="92" spans="2:13" ht="18.75" customHeight="1" x14ac:dyDescent="0.2">
      <c r="B92" s="53" t="s">
        <v>108</v>
      </c>
      <c r="C92" s="54" t="str">
        <f>'Q2 Setup'!$C$14</f>
        <v>Rep 8</v>
      </c>
      <c r="D92" s="55" t="str">
        <f>IFERROR(AVERAGEIFS('Q2 Daily Log'!$E$4:$E$861,'Q2 Daily Log'!$B$4:$B$861,"&gt;="&amp;DATE(2026,8,10),'Q2 Daily Log'!$B$4:$B$861,"&lt;="&amp;DATE(2026,8,14),'Q2 Daily Log'!$C$4:$C$861,'Q2 Setup'!$C$14),"")</f>
        <v/>
      </c>
      <c r="E92" s="56" t="str">
        <f>IFERROR(AVERAGEIFS('Q2 Daily Log'!$H$4:$H$861,'Q2 Daily Log'!$B$4:$B$861,"&gt;="&amp;DATE(2026,8,10),'Q2 Daily Log'!$B$4:$B$861,"&lt;="&amp;DATE(2026,8,14),'Q2 Daily Log'!$C$4:$C$861,'Q2 Setup'!$C$14),"")</f>
        <v/>
      </c>
      <c r="F92" s="57" t="str">
        <f>IFERROR(AVERAGEIFS('Q2 Daily Log'!$I$4:$I$861,'Q2 Daily Log'!$B$4:$B$861,"&gt;="&amp;DATE(2026,8,10),'Q2 Daily Log'!$B$4:$B$861,"&lt;="&amp;DATE(2026,8,14),'Q2 Daily Log'!$C$4:$C$861,'Q2 Setup'!$C$14),"")</f>
        <v/>
      </c>
      <c r="G92" s="56" t="str">
        <f>IFERROR(AVERAGEIFS('Q2 Daily Log'!$K$4:$K$861,'Q2 Daily Log'!$B$4:$B$861,"&gt;="&amp;DATE(2026,8,10),'Q2 Daily Log'!$B$4:$B$861,"&lt;="&amp;DATE(2026,8,14),'Q2 Daily Log'!$C$4:$C$861,'Q2 Setup'!$C$14),"")</f>
        <v/>
      </c>
      <c r="H92" s="55">
        <f>IFERROR(SUMIFS('Q2 Daily Log'!$E$4:$E$861,'Q2 Daily Log'!$B$4:$B$861,"&gt;="&amp;DATE(2026,8,10),'Q2 Daily Log'!$B$4:$B$861,"&lt;="&amp;DATE(2026,8,14),'Q2 Daily Log'!$C$4:$C$861,'Q2 Setup'!$C$14),"")</f>
        <v>0</v>
      </c>
      <c r="I92" s="57">
        <f>IFERROR(SUMIFS('Q2 Daily Log'!$I$4:$I$861,'Q2 Daily Log'!$B$4:$B$861,"&gt;="&amp;DATE(2026,8,10),'Q2 Daily Log'!$B$4:$B$861,"&lt;="&amp;DATE(2026,8,14),'Q2 Daily Log'!$C$4:$C$861,'Q2 Setup'!$C$14),"")</f>
        <v>0</v>
      </c>
      <c r="J92" s="55">
        <f>IFERROR(SUMIFS('Q2 Daily Log'!$L$4:$L$861,'Q2 Daily Log'!$B$4:$B$861,"&gt;="&amp;DATE(2026,8,10),'Q2 Daily Log'!$B$4:$B$861,"&lt;="&amp;DATE(2026,8,14),'Q2 Daily Log'!$C$4:$C$861,'Q2 Setup'!$C$14),"")</f>
        <v>0</v>
      </c>
      <c r="K92" s="55">
        <f>IFERROR(SUMIFS('Q2 Daily Log'!$M$4:$M$861,'Q2 Daily Log'!$B$4:$B$861,"&gt;="&amp;DATE(2026,8,10),'Q2 Daily Log'!$B$4:$B$861,"&lt;="&amp;DATE(2026,8,14),'Q2 Daily Log'!$C$4:$C$861,'Q2 Setup'!$C$14),"")</f>
        <v>0</v>
      </c>
      <c r="L92" s="29">
        <f>IFERROR(SUMIFS('Q2 Daily Log'!$N$4:$N$861,'Q2 Daily Log'!$B$4:$B$861,"&gt;="&amp;DATE(2026,8,10),'Q2 Daily Log'!$B$4:$B$861,"&lt;="&amp;DATE(2026,8,14),'Q2 Daily Log'!$C$4:$C$861,'Q2 Setup'!$C$14),"")</f>
        <v>0</v>
      </c>
      <c r="M92" s="56" t="str">
        <f>IFERROR(SUMIFS('Q2 Daily Log'!$N$4:$N$861,'Q2 Daily Log'!$B$4:$B$861,"&gt;="&amp;DATE(2026,8,10),'Q2 Daily Log'!$B$4:$B$861,"&lt;="&amp;DATE(2026,8,14),'Q2 Daily Log'!$C$4:$C$861,'Q2 Setup'!$C$14)/SUMIFS('Q2 Daily Log'!$O$4:$O$861,'Q2 Daily Log'!$B$4:$B$861,"&gt;="&amp;DATE(2026,8,10),'Q2 Daily Log'!$B$4:$B$861,"&lt;="&amp;DATE(2026,8,14),'Q2 Daily Log'!$C$4:$C$861,'Q2 Setup'!$C$14),"" )</f>
        <v/>
      </c>
    </row>
    <row r="93" spans="2:13" ht="18.75" customHeight="1" x14ac:dyDescent="0.2">
      <c r="B93" s="48" t="s">
        <v>108</v>
      </c>
      <c r="C93" s="49" t="str">
        <f>'Q2 Setup'!$C$15</f>
        <v>Rep 9</v>
      </c>
      <c r="D93" s="50" t="str">
        <f>IFERROR(AVERAGEIFS('Q2 Daily Log'!$E$4:$E$861,'Q2 Daily Log'!$B$4:$B$861,"&gt;="&amp;DATE(2026,8,10),'Q2 Daily Log'!$B$4:$B$861,"&lt;="&amp;DATE(2026,8,14),'Q2 Daily Log'!$C$4:$C$861,'Q2 Setup'!$C$15),"")</f>
        <v/>
      </c>
      <c r="E93" s="51" t="str">
        <f>IFERROR(AVERAGEIFS('Q2 Daily Log'!$H$4:$H$861,'Q2 Daily Log'!$B$4:$B$861,"&gt;="&amp;DATE(2026,8,10),'Q2 Daily Log'!$B$4:$B$861,"&lt;="&amp;DATE(2026,8,14),'Q2 Daily Log'!$C$4:$C$861,'Q2 Setup'!$C$15),"")</f>
        <v/>
      </c>
      <c r="F93" s="52" t="str">
        <f>IFERROR(AVERAGEIFS('Q2 Daily Log'!$I$4:$I$861,'Q2 Daily Log'!$B$4:$B$861,"&gt;="&amp;DATE(2026,8,10),'Q2 Daily Log'!$B$4:$B$861,"&lt;="&amp;DATE(2026,8,14),'Q2 Daily Log'!$C$4:$C$861,'Q2 Setup'!$C$15),"")</f>
        <v/>
      </c>
      <c r="G93" s="51" t="str">
        <f>IFERROR(AVERAGEIFS('Q2 Daily Log'!$K$4:$K$861,'Q2 Daily Log'!$B$4:$B$861,"&gt;="&amp;DATE(2026,8,10),'Q2 Daily Log'!$B$4:$B$861,"&lt;="&amp;DATE(2026,8,14),'Q2 Daily Log'!$C$4:$C$861,'Q2 Setup'!$C$15),"")</f>
        <v/>
      </c>
      <c r="H93" s="50">
        <f>IFERROR(SUMIFS('Q2 Daily Log'!$E$4:$E$861,'Q2 Daily Log'!$B$4:$B$861,"&gt;="&amp;DATE(2026,8,10),'Q2 Daily Log'!$B$4:$B$861,"&lt;="&amp;DATE(2026,8,14),'Q2 Daily Log'!$C$4:$C$861,'Q2 Setup'!$C$15),"")</f>
        <v>0</v>
      </c>
      <c r="I93" s="52">
        <f>IFERROR(SUMIFS('Q2 Daily Log'!$I$4:$I$861,'Q2 Daily Log'!$B$4:$B$861,"&gt;="&amp;DATE(2026,8,10),'Q2 Daily Log'!$B$4:$B$861,"&lt;="&amp;DATE(2026,8,14),'Q2 Daily Log'!$C$4:$C$861,'Q2 Setup'!$C$15),"")</f>
        <v>0</v>
      </c>
      <c r="J93" s="50">
        <f>IFERROR(SUMIFS('Q2 Daily Log'!$L$4:$L$861,'Q2 Daily Log'!$B$4:$B$861,"&gt;="&amp;DATE(2026,8,10),'Q2 Daily Log'!$B$4:$B$861,"&lt;="&amp;DATE(2026,8,14),'Q2 Daily Log'!$C$4:$C$861,'Q2 Setup'!$C$15),"")</f>
        <v>0</v>
      </c>
      <c r="K93" s="50">
        <f>IFERROR(SUMIFS('Q2 Daily Log'!$M$4:$M$861,'Q2 Daily Log'!$B$4:$B$861,"&gt;="&amp;DATE(2026,8,10),'Q2 Daily Log'!$B$4:$B$861,"&lt;="&amp;DATE(2026,8,14),'Q2 Daily Log'!$C$4:$C$861,'Q2 Setup'!$C$15),"")</f>
        <v>0</v>
      </c>
      <c r="L93" s="29">
        <f>IFERROR(SUMIFS('Q2 Daily Log'!$N$4:$N$861,'Q2 Daily Log'!$B$4:$B$861,"&gt;="&amp;DATE(2026,8,10),'Q2 Daily Log'!$B$4:$B$861,"&lt;="&amp;DATE(2026,8,14),'Q2 Daily Log'!$C$4:$C$861,'Q2 Setup'!$C$15),"")</f>
        <v>0</v>
      </c>
      <c r="M93" s="51" t="str">
        <f>IFERROR(SUMIFS('Q2 Daily Log'!$N$4:$N$861,'Q2 Daily Log'!$B$4:$B$861,"&gt;="&amp;DATE(2026,8,10),'Q2 Daily Log'!$B$4:$B$861,"&lt;="&amp;DATE(2026,8,14),'Q2 Daily Log'!$C$4:$C$861,'Q2 Setup'!$C$15)/SUMIFS('Q2 Daily Log'!$O$4:$O$861,'Q2 Daily Log'!$B$4:$B$861,"&gt;="&amp;DATE(2026,8,10),'Q2 Daily Log'!$B$4:$B$861,"&lt;="&amp;DATE(2026,8,14),'Q2 Daily Log'!$C$4:$C$861,'Q2 Setup'!$C$15),"" )</f>
        <v/>
      </c>
    </row>
    <row r="94" spans="2:13" ht="18.75" customHeight="1" x14ac:dyDescent="0.2">
      <c r="B94" s="53" t="s">
        <v>108</v>
      </c>
      <c r="C94" s="54" t="str">
        <f>'Q2 Setup'!$C$16</f>
        <v>Rep 10</v>
      </c>
      <c r="D94" s="55" t="str">
        <f>IFERROR(AVERAGEIFS('Q2 Daily Log'!$E$4:$E$861,'Q2 Daily Log'!$B$4:$B$861,"&gt;="&amp;DATE(2026,8,10),'Q2 Daily Log'!$B$4:$B$861,"&lt;="&amp;DATE(2026,8,14),'Q2 Daily Log'!$C$4:$C$861,'Q2 Setup'!$C$16),"")</f>
        <v/>
      </c>
      <c r="E94" s="56" t="str">
        <f>IFERROR(AVERAGEIFS('Q2 Daily Log'!$H$4:$H$861,'Q2 Daily Log'!$B$4:$B$861,"&gt;="&amp;DATE(2026,8,10),'Q2 Daily Log'!$B$4:$B$861,"&lt;="&amp;DATE(2026,8,14),'Q2 Daily Log'!$C$4:$C$861,'Q2 Setup'!$C$16),"")</f>
        <v/>
      </c>
      <c r="F94" s="57" t="str">
        <f>IFERROR(AVERAGEIFS('Q2 Daily Log'!$I$4:$I$861,'Q2 Daily Log'!$B$4:$B$861,"&gt;="&amp;DATE(2026,8,10),'Q2 Daily Log'!$B$4:$B$861,"&lt;="&amp;DATE(2026,8,14),'Q2 Daily Log'!$C$4:$C$861,'Q2 Setup'!$C$16),"")</f>
        <v/>
      </c>
      <c r="G94" s="56" t="str">
        <f>IFERROR(AVERAGEIFS('Q2 Daily Log'!$K$4:$K$861,'Q2 Daily Log'!$B$4:$B$861,"&gt;="&amp;DATE(2026,8,10),'Q2 Daily Log'!$B$4:$B$861,"&lt;="&amp;DATE(2026,8,14),'Q2 Daily Log'!$C$4:$C$861,'Q2 Setup'!$C$16),"")</f>
        <v/>
      </c>
      <c r="H94" s="55">
        <f>IFERROR(SUMIFS('Q2 Daily Log'!$E$4:$E$861,'Q2 Daily Log'!$B$4:$B$861,"&gt;="&amp;DATE(2026,8,10),'Q2 Daily Log'!$B$4:$B$861,"&lt;="&amp;DATE(2026,8,14),'Q2 Daily Log'!$C$4:$C$861,'Q2 Setup'!$C$16),"")</f>
        <v>0</v>
      </c>
      <c r="I94" s="57">
        <f>IFERROR(SUMIFS('Q2 Daily Log'!$I$4:$I$861,'Q2 Daily Log'!$B$4:$B$861,"&gt;="&amp;DATE(2026,8,10),'Q2 Daily Log'!$B$4:$B$861,"&lt;="&amp;DATE(2026,8,14),'Q2 Daily Log'!$C$4:$C$861,'Q2 Setup'!$C$16),"")</f>
        <v>0</v>
      </c>
      <c r="J94" s="55">
        <f>IFERROR(SUMIFS('Q2 Daily Log'!$L$4:$L$861,'Q2 Daily Log'!$B$4:$B$861,"&gt;="&amp;DATE(2026,8,10),'Q2 Daily Log'!$B$4:$B$861,"&lt;="&amp;DATE(2026,8,14),'Q2 Daily Log'!$C$4:$C$861,'Q2 Setup'!$C$16),"")</f>
        <v>0</v>
      </c>
      <c r="K94" s="55">
        <f>IFERROR(SUMIFS('Q2 Daily Log'!$M$4:$M$861,'Q2 Daily Log'!$B$4:$B$861,"&gt;="&amp;DATE(2026,8,10),'Q2 Daily Log'!$B$4:$B$861,"&lt;="&amp;DATE(2026,8,14),'Q2 Daily Log'!$C$4:$C$861,'Q2 Setup'!$C$16),"")</f>
        <v>0</v>
      </c>
      <c r="L94" s="29">
        <f>IFERROR(SUMIFS('Q2 Daily Log'!$N$4:$N$861,'Q2 Daily Log'!$B$4:$B$861,"&gt;="&amp;DATE(2026,8,10),'Q2 Daily Log'!$B$4:$B$861,"&lt;="&amp;DATE(2026,8,14),'Q2 Daily Log'!$C$4:$C$861,'Q2 Setup'!$C$16),"")</f>
        <v>0</v>
      </c>
      <c r="M94" s="56" t="str">
        <f>IFERROR(SUMIFS('Q2 Daily Log'!$N$4:$N$861,'Q2 Daily Log'!$B$4:$B$861,"&gt;="&amp;DATE(2026,8,10),'Q2 Daily Log'!$B$4:$B$861,"&lt;="&amp;DATE(2026,8,14),'Q2 Daily Log'!$C$4:$C$861,'Q2 Setup'!$C$16)/SUMIFS('Q2 Daily Log'!$O$4:$O$861,'Q2 Daily Log'!$B$4:$B$861,"&gt;="&amp;DATE(2026,8,10),'Q2 Daily Log'!$B$4:$B$861,"&lt;="&amp;DATE(2026,8,14),'Q2 Daily Log'!$C$4:$C$861,'Q2 Setup'!$C$16),"" )</f>
        <v/>
      </c>
    </row>
    <row r="95" spans="2:13" ht="18.75" customHeight="1" x14ac:dyDescent="0.2">
      <c r="B95" s="48" t="s">
        <v>108</v>
      </c>
      <c r="C95" s="49">
        <f>'Q2 Setup'!$C$17</f>
        <v>0</v>
      </c>
      <c r="D95" s="50" t="str">
        <f>IFERROR(AVERAGEIFS('Q2 Daily Log'!$E$4:$E$861,'Q2 Daily Log'!$B$4:$B$861,"&gt;="&amp;DATE(2026,8,10),'Q2 Daily Log'!$B$4:$B$861,"&lt;="&amp;DATE(2026,8,14),'Q2 Daily Log'!$C$4:$C$861,'Q2 Setup'!$C$17),"")</f>
        <v/>
      </c>
      <c r="E95" s="51" t="str">
        <f>IFERROR(AVERAGEIFS('Q2 Daily Log'!$H$4:$H$861,'Q2 Daily Log'!$B$4:$B$861,"&gt;="&amp;DATE(2026,8,10),'Q2 Daily Log'!$B$4:$B$861,"&lt;="&amp;DATE(2026,8,14),'Q2 Daily Log'!$C$4:$C$861,'Q2 Setup'!$C$17),"")</f>
        <v/>
      </c>
      <c r="F95" s="52" t="str">
        <f>IFERROR(AVERAGEIFS('Q2 Daily Log'!$I$4:$I$861,'Q2 Daily Log'!$B$4:$B$861,"&gt;="&amp;DATE(2026,8,10),'Q2 Daily Log'!$B$4:$B$861,"&lt;="&amp;DATE(2026,8,14),'Q2 Daily Log'!$C$4:$C$861,'Q2 Setup'!$C$17),"")</f>
        <v/>
      </c>
      <c r="G95" s="51" t="str">
        <f>IFERROR(AVERAGEIFS('Q2 Daily Log'!$K$4:$K$861,'Q2 Daily Log'!$B$4:$B$861,"&gt;="&amp;DATE(2026,8,10),'Q2 Daily Log'!$B$4:$B$861,"&lt;="&amp;DATE(2026,8,14),'Q2 Daily Log'!$C$4:$C$861,'Q2 Setup'!$C$17),"")</f>
        <v/>
      </c>
      <c r="H95" s="50">
        <f>IFERROR(SUMIFS('Q2 Daily Log'!$E$4:$E$861,'Q2 Daily Log'!$B$4:$B$861,"&gt;="&amp;DATE(2026,8,10),'Q2 Daily Log'!$B$4:$B$861,"&lt;="&amp;DATE(2026,8,14),'Q2 Daily Log'!$C$4:$C$861,'Q2 Setup'!$C$17),"")</f>
        <v>0</v>
      </c>
      <c r="I95" s="52">
        <f>IFERROR(SUMIFS('Q2 Daily Log'!$I$4:$I$861,'Q2 Daily Log'!$B$4:$B$861,"&gt;="&amp;DATE(2026,8,10),'Q2 Daily Log'!$B$4:$B$861,"&lt;="&amp;DATE(2026,8,14),'Q2 Daily Log'!$C$4:$C$861,'Q2 Setup'!$C$17),"")</f>
        <v>0</v>
      </c>
      <c r="J95" s="50">
        <f>IFERROR(SUMIFS('Q2 Daily Log'!$L$4:$L$861,'Q2 Daily Log'!$B$4:$B$861,"&gt;="&amp;DATE(2026,8,10),'Q2 Daily Log'!$B$4:$B$861,"&lt;="&amp;DATE(2026,8,14),'Q2 Daily Log'!$C$4:$C$861,'Q2 Setup'!$C$17),"")</f>
        <v>0</v>
      </c>
      <c r="K95" s="50">
        <f>IFERROR(SUMIFS('Q2 Daily Log'!$M$4:$M$861,'Q2 Daily Log'!$B$4:$B$861,"&gt;="&amp;DATE(2026,8,10),'Q2 Daily Log'!$B$4:$B$861,"&lt;="&amp;DATE(2026,8,14),'Q2 Daily Log'!$C$4:$C$861,'Q2 Setup'!$C$17),"")</f>
        <v>0</v>
      </c>
      <c r="L95" s="29">
        <f>IFERROR(SUMIFS('Q2 Daily Log'!$N$4:$N$861,'Q2 Daily Log'!$B$4:$B$861,"&gt;="&amp;DATE(2026,8,10),'Q2 Daily Log'!$B$4:$B$861,"&lt;="&amp;DATE(2026,8,14),'Q2 Daily Log'!$C$4:$C$861,'Q2 Setup'!$C$17),"")</f>
        <v>0</v>
      </c>
      <c r="M95" s="51" t="str">
        <f>IFERROR(SUMIFS('Q2 Daily Log'!$N$4:$N$861,'Q2 Daily Log'!$B$4:$B$861,"&gt;="&amp;DATE(2026,8,10),'Q2 Daily Log'!$B$4:$B$861,"&lt;="&amp;DATE(2026,8,14),'Q2 Daily Log'!$C$4:$C$861,'Q2 Setup'!$C$17)/SUMIFS('Q2 Daily Log'!$O$4:$O$861,'Q2 Daily Log'!$B$4:$B$861,"&gt;="&amp;DATE(2026,8,10),'Q2 Daily Log'!$B$4:$B$861,"&lt;="&amp;DATE(2026,8,14),'Q2 Daily Log'!$C$4:$C$861,'Q2 Setup'!$C$17),"" )</f>
        <v/>
      </c>
    </row>
    <row r="96" spans="2:13" ht="18.75" customHeight="1" x14ac:dyDescent="0.2">
      <c r="B96" s="53" t="s">
        <v>108</v>
      </c>
      <c r="C96" s="54">
        <f>'Q2 Setup'!$C$18</f>
        <v>0</v>
      </c>
      <c r="D96" s="55" t="str">
        <f>IFERROR(AVERAGEIFS('Q2 Daily Log'!$E$4:$E$861,'Q2 Daily Log'!$B$4:$B$861,"&gt;="&amp;DATE(2026,8,10),'Q2 Daily Log'!$B$4:$B$861,"&lt;="&amp;DATE(2026,8,14),'Q2 Daily Log'!$C$4:$C$861,'Q2 Setup'!$C$18),"")</f>
        <v/>
      </c>
      <c r="E96" s="56" t="str">
        <f>IFERROR(AVERAGEIFS('Q2 Daily Log'!$H$4:$H$861,'Q2 Daily Log'!$B$4:$B$861,"&gt;="&amp;DATE(2026,8,10),'Q2 Daily Log'!$B$4:$B$861,"&lt;="&amp;DATE(2026,8,14),'Q2 Daily Log'!$C$4:$C$861,'Q2 Setup'!$C$18),"")</f>
        <v/>
      </c>
      <c r="F96" s="57" t="str">
        <f>IFERROR(AVERAGEIFS('Q2 Daily Log'!$I$4:$I$861,'Q2 Daily Log'!$B$4:$B$861,"&gt;="&amp;DATE(2026,8,10),'Q2 Daily Log'!$B$4:$B$861,"&lt;="&amp;DATE(2026,8,14),'Q2 Daily Log'!$C$4:$C$861,'Q2 Setup'!$C$18),"")</f>
        <v/>
      </c>
      <c r="G96" s="56" t="str">
        <f>IFERROR(AVERAGEIFS('Q2 Daily Log'!$K$4:$K$861,'Q2 Daily Log'!$B$4:$B$861,"&gt;="&amp;DATE(2026,8,10),'Q2 Daily Log'!$B$4:$B$861,"&lt;="&amp;DATE(2026,8,14),'Q2 Daily Log'!$C$4:$C$861,'Q2 Setup'!$C$18),"")</f>
        <v/>
      </c>
      <c r="H96" s="55">
        <f>IFERROR(SUMIFS('Q2 Daily Log'!$E$4:$E$861,'Q2 Daily Log'!$B$4:$B$861,"&gt;="&amp;DATE(2026,8,10),'Q2 Daily Log'!$B$4:$B$861,"&lt;="&amp;DATE(2026,8,14),'Q2 Daily Log'!$C$4:$C$861,'Q2 Setup'!$C$18),"")</f>
        <v>0</v>
      </c>
      <c r="I96" s="57">
        <f>IFERROR(SUMIFS('Q2 Daily Log'!$I$4:$I$861,'Q2 Daily Log'!$B$4:$B$861,"&gt;="&amp;DATE(2026,8,10),'Q2 Daily Log'!$B$4:$B$861,"&lt;="&amp;DATE(2026,8,14),'Q2 Daily Log'!$C$4:$C$861,'Q2 Setup'!$C$18),"")</f>
        <v>0</v>
      </c>
      <c r="J96" s="55">
        <f>IFERROR(SUMIFS('Q2 Daily Log'!$L$4:$L$861,'Q2 Daily Log'!$B$4:$B$861,"&gt;="&amp;DATE(2026,8,10),'Q2 Daily Log'!$B$4:$B$861,"&lt;="&amp;DATE(2026,8,14),'Q2 Daily Log'!$C$4:$C$861,'Q2 Setup'!$C$18),"")</f>
        <v>0</v>
      </c>
      <c r="K96" s="55">
        <f>IFERROR(SUMIFS('Q2 Daily Log'!$M$4:$M$861,'Q2 Daily Log'!$B$4:$B$861,"&gt;="&amp;DATE(2026,8,10),'Q2 Daily Log'!$B$4:$B$861,"&lt;="&amp;DATE(2026,8,14),'Q2 Daily Log'!$C$4:$C$861,'Q2 Setup'!$C$18),"")</f>
        <v>0</v>
      </c>
      <c r="L96" s="29">
        <f>IFERROR(SUMIFS('Q2 Daily Log'!$N$4:$N$861,'Q2 Daily Log'!$B$4:$B$861,"&gt;="&amp;DATE(2026,8,10),'Q2 Daily Log'!$B$4:$B$861,"&lt;="&amp;DATE(2026,8,14),'Q2 Daily Log'!$C$4:$C$861,'Q2 Setup'!$C$18),"")</f>
        <v>0</v>
      </c>
      <c r="M96" s="56" t="str">
        <f>IFERROR(SUMIFS('Q2 Daily Log'!$N$4:$N$861,'Q2 Daily Log'!$B$4:$B$861,"&gt;="&amp;DATE(2026,8,10),'Q2 Daily Log'!$B$4:$B$861,"&lt;="&amp;DATE(2026,8,14),'Q2 Daily Log'!$C$4:$C$861,'Q2 Setup'!$C$18)/SUMIFS('Q2 Daily Log'!$O$4:$O$861,'Q2 Daily Log'!$B$4:$B$861,"&gt;="&amp;DATE(2026,8,10),'Q2 Daily Log'!$B$4:$B$861,"&lt;="&amp;DATE(2026,8,14),'Q2 Daily Log'!$C$4:$C$861,'Q2 Setup'!$C$18),"" )</f>
        <v/>
      </c>
    </row>
    <row r="97" spans="2:13" ht="18.75" customHeight="1" x14ac:dyDescent="0.2">
      <c r="B97" s="1" t="s">
        <v>109</v>
      </c>
      <c r="C97" s="1"/>
      <c r="D97" s="67" t="str">
        <f>IFERROR(AVERAGE(D85:D96),"")</f>
        <v/>
      </c>
      <c r="E97" s="68" t="str">
        <f>IFERROR(AVERAGE(E85:E96),"")</f>
        <v/>
      </c>
      <c r="F97" s="69" t="str">
        <f>IFERROR(AVERAGE(F85:F96),"")</f>
        <v/>
      </c>
      <c r="G97" s="68" t="str">
        <f>IFERROR(AVERAGE(G85:G96),"")</f>
        <v/>
      </c>
      <c r="H97" s="67">
        <f>IFERROR(SUM(H85:H96),"")</f>
        <v>0</v>
      </c>
      <c r="I97" s="70">
        <f>IFERROR(SUM(I85:I96),"")</f>
        <v>0</v>
      </c>
      <c r="J97" s="67">
        <f>IFERROR(SUM(J85:J96),"")</f>
        <v>0</v>
      </c>
      <c r="K97" s="67">
        <f>IFERROR(SUM(K85:K96),"")</f>
        <v>0</v>
      </c>
      <c r="L97" s="71">
        <f>IFERROR(SUM(L85:L96),"")</f>
        <v>0</v>
      </c>
      <c r="M97" s="68" t="str">
        <f>IFERROR(AVERAGE(M85:M96),"")</f>
        <v/>
      </c>
    </row>
    <row r="98" spans="2:13" ht="7.5" customHeight="1" x14ac:dyDescent="0.2"/>
    <row r="99" spans="2:13" ht="25.5" customHeight="1" x14ac:dyDescent="0.2">
      <c r="B99" s="2" t="s">
        <v>110</v>
      </c>
      <c r="C99" s="2"/>
      <c r="D99" s="65">
        <v>46251</v>
      </c>
      <c r="E99" s="65">
        <v>46255</v>
      </c>
      <c r="F99" s="66"/>
      <c r="G99" s="66"/>
      <c r="H99" s="66"/>
      <c r="I99" s="66"/>
      <c r="J99" s="66"/>
      <c r="K99" s="66"/>
      <c r="L99" s="66"/>
      <c r="M99" s="66"/>
    </row>
    <row r="100" spans="2:13" ht="36" customHeight="1" x14ac:dyDescent="0.2">
      <c r="B100" s="47" t="s">
        <v>60</v>
      </c>
      <c r="C100" s="47" t="s">
        <v>24</v>
      </c>
      <c r="D100" s="47" t="s">
        <v>61</v>
      </c>
      <c r="E100" s="47" t="s">
        <v>62</v>
      </c>
      <c r="F100" s="47" t="s">
        <v>63</v>
      </c>
      <c r="G100" s="47" t="s">
        <v>64</v>
      </c>
      <c r="H100" s="47" t="s">
        <v>65</v>
      </c>
      <c r="I100" s="47" t="s">
        <v>66</v>
      </c>
      <c r="J100" s="47" t="s">
        <v>67</v>
      </c>
      <c r="K100" s="47" t="s">
        <v>68</v>
      </c>
      <c r="L100" s="47" t="s">
        <v>69</v>
      </c>
      <c r="M100" s="47" t="s">
        <v>70</v>
      </c>
    </row>
    <row r="101" spans="2:13" ht="18.75" customHeight="1" x14ac:dyDescent="0.2">
      <c r="B101" s="48" t="s">
        <v>111</v>
      </c>
      <c r="C101" s="49" t="str">
        <f>'Q2 Setup'!$C$7</f>
        <v>Rep 1</v>
      </c>
      <c r="D101" s="50" t="str">
        <f>IFERROR(AVERAGEIFS('Q2 Daily Log'!$E$4:$E$861,'Q2 Daily Log'!$B$4:$B$861,"&gt;="&amp;DATE(2026,8,17),'Q2 Daily Log'!$B$4:$B$861,"&lt;="&amp;DATE(2026,8,21),'Q2 Daily Log'!$C$4:$C$861,'Q2 Setup'!$C$7),"")</f>
        <v/>
      </c>
      <c r="E101" s="51" t="str">
        <f>IFERROR(AVERAGEIFS('Q2 Daily Log'!$H$4:$H$861,'Q2 Daily Log'!$B$4:$B$861,"&gt;="&amp;DATE(2026,8,17),'Q2 Daily Log'!$B$4:$B$861,"&lt;="&amp;DATE(2026,8,21),'Q2 Daily Log'!$C$4:$C$861,'Q2 Setup'!$C$7),"")</f>
        <v/>
      </c>
      <c r="F101" s="52" t="str">
        <f>IFERROR(AVERAGEIFS('Q2 Daily Log'!$I$4:$I$861,'Q2 Daily Log'!$B$4:$B$861,"&gt;="&amp;DATE(2026,8,17),'Q2 Daily Log'!$B$4:$B$861,"&lt;="&amp;DATE(2026,8,21),'Q2 Daily Log'!$C$4:$C$861,'Q2 Setup'!$C$7),"")</f>
        <v/>
      </c>
      <c r="G101" s="51" t="str">
        <f>IFERROR(AVERAGEIFS('Q2 Daily Log'!$K$4:$K$861,'Q2 Daily Log'!$B$4:$B$861,"&gt;="&amp;DATE(2026,8,17),'Q2 Daily Log'!$B$4:$B$861,"&lt;="&amp;DATE(2026,8,21),'Q2 Daily Log'!$C$4:$C$861,'Q2 Setup'!$C$7),"")</f>
        <v/>
      </c>
      <c r="H101" s="50">
        <f>IFERROR(SUMIFS('Q2 Daily Log'!$E$4:$E$861,'Q2 Daily Log'!$B$4:$B$861,"&gt;="&amp;DATE(2026,8,17),'Q2 Daily Log'!$B$4:$B$861,"&lt;="&amp;DATE(2026,8,21),'Q2 Daily Log'!$C$4:$C$861,'Q2 Setup'!$C$7),"")</f>
        <v>0</v>
      </c>
      <c r="I101" s="52">
        <f>IFERROR(SUMIFS('Q2 Daily Log'!$I$4:$I$861,'Q2 Daily Log'!$B$4:$B$861,"&gt;="&amp;DATE(2026,8,17),'Q2 Daily Log'!$B$4:$B$861,"&lt;="&amp;DATE(2026,8,21),'Q2 Daily Log'!$C$4:$C$861,'Q2 Setup'!$C$7),"")</f>
        <v>0</v>
      </c>
      <c r="J101" s="50">
        <f>IFERROR(SUMIFS('Q2 Daily Log'!$L$4:$L$861,'Q2 Daily Log'!$B$4:$B$861,"&gt;="&amp;DATE(2026,8,17),'Q2 Daily Log'!$B$4:$B$861,"&lt;="&amp;DATE(2026,8,21),'Q2 Daily Log'!$C$4:$C$861,'Q2 Setup'!$C$7),"")</f>
        <v>0</v>
      </c>
      <c r="K101" s="50">
        <f>IFERROR(SUMIFS('Q2 Daily Log'!$M$4:$M$861,'Q2 Daily Log'!$B$4:$B$861,"&gt;="&amp;DATE(2026,8,17),'Q2 Daily Log'!$B$4:$B$861,"&lt;="&amp;DATE(2026,8,21),'Q2 Daily Log'!$C$4:$C$861,'Q2 Setup'!$C$7),"")</f>
        <v>0</v>
      </c>
      <c r="L101" s="29">
        <f>IFERROR(SUMIFS('Q2 Daily Log'!$N$4:$N$861,'Q2 Daily Log'!$B$4:$B$861,"&gt;="&amp;DATE(2026,8,17),'Q2 Daily Log'!$B$4:$B$861,"&lt;="&amp;DATE(2026,8,21),'Q2 Daily Log'!$C$4:$C$861,'Q2 Setup'!$C$7),"")</f>
        <v>0</v>
      </c>
      <c r="M101" s="51" t="str">
        <f>IFERROR(SUMIFS('Q2 Daily Log'!$N$4:$N$861,'Q2 Daily Log'!$B$4:$B$861,"&gt;="&amp;DATE(2026,8,17),'Q2 Daily Log'!$B$4:$B$861,"&lt;="&amp;DATE(2026,8,21),'Q2 Daily Log'!$C$4:$C$861,'Q2 Setup'!$C$7)/SUMIFS('Q2 Daily Log'!$O$4:$O$861,'Q2 Daily Log'!$B$4:$B$861,"&gt;="&amp;DATE(2026,8,17),'Q2 Daily Log'!$B$4:$B$861,"&lt;="&amp;DATE(2026,8,21),'Q2 Daily Log'!$C$4:$C$861,'Q2 Setup'!$C$7),"" )</f>
        <v/>
      </c>
    </row>
    <row r="102" spans="2:13" ht="18.75" customHeight="1" x14ac:dyDescent="0.2">
      <c r="B102" s="53" t="s">
        <v>111</v>
      </c>
      <c r="C102" s="54" t="str">
        <f>'Q2 Setup'!$C$8</f>
        <v>Rep 2</v>
      </c>
      <c r="D102" s="55" t="str">
        <f>IFERROR(AVERAGEIFS('Q2 Daily Log'!$E$4:$E$861,'Q2 Daily Log'!$B$4:$B$861,"&gt;="&amp;DATE(2026,8,17),'Q2 Daily Log'!$B$4:$B$861,"&lt;="&amp;DATE(2026,8,21),'Q2 Daily Log'!$C$4:$C$861,'Q2 Setup'!$C$8),"")</f>
        <v/>
      </c>
      <c r="E102" s="56" t="str">
        <f>IFERROR(AVERAGEIFS('Q2 Daily Log'!$H$4:$H$861,'Q2 Daily Log'!$B$4:$B$861,"&gt;="&amp;DATE(2026,8,17),'Q2 Daily Log'!$B$4:$B$861,"&lt;="&amp;DATE(2026,8,21),'Q2 Daily Log'!$C$4:$C$861,'Q2 Setup'!$C$8),"")</f>
        <v/>
      </c>
      <c r="F102" s="57" t="str">
        <f>IFERROR(AVERAGEIFS('Q2 Daily Log'!$I$4:$I$861,'Q2 Daily Log'!$B$4:$B$861,"&gt;="&amp;DATE(2026,8,17),'Q2 Daily Log'!$B$4:$B$861,"&lt;="&amp;DATE(2026,8,21),'Q2 Daily Log'!$C$4:$C$861,'Q2 Setup'!$C$8),"")</f>
        <v/>
      </c>
      <c r="G102" s="56" t="str">
        <f>IFERROR(AVERAGEIFS('Q2 Daily Log'!$K$4:$K$861,'Q2 Daily Log'!$B$4:$B$861,"&gt;="&amp;DATE(2026,8,17),'Q2 Daily Log'!$B$4:$B$861,"&lt;="&amp;DATE(2026,8,21),'Q2 Daily Log'!$C$4:$C$861,'Q2 Setup'!$C$8),"")</f>
        <v/>
      </c>
      <c r="H102" s="55">
        <f>IFERROR(SUMIFS('Q2 Daily Log'!$E$4:$E$861,'Q2 Daily Log'!$B$4:$B$861,"&gt;="&amp;DATE(2026,8,17),'Q2 Daily Log'!$B$4:$B$861,"&lt;="&amp;DATE(2026,8,21),'Q2 Daily Log'!$C$4:$C$861,'Q2 Setup'!$C$8),"")</f>
        <v>0</v>
      </c>
      <c r="I102" s="57">
        <f>IFERROR(SUMIFS('Q2 Daily Log'!$I$4:$I$861,'Q2 Daily Log'!$B$4:$B$861,"&gt;="&amp;DATE(2026,8,17),'Q2 Daily Log'!$B$4:$B$861,"&lt;="&amp;DATE(2026,8,21),'Q2 Daily Log'!$C$4:$C$861,'Q2 Setup'!$C$8),"")</f>
        <v>0</v>
      </c>
      <c r="J102" s="55">
        <f>IFERROR(SUMIFS('Q2 Daily Log'!$L$4:$L$861,'Q2 Daily Log'!$B$4:$B$861,"&gt;="&amp;DATE(2026,8,17),'Q2 Daily Log'!$B$4:$B$861,"&lt;="&amp;DATE(2026,8,21),'Q2 Daily Log'!$C$4:$C$861,'Q2 Setup'!$C$8),"")</f>
        <v>0</v>
      </c>
      <c r="K102" s="55">
        <f>IFERROR(SUMIFS('Q2 Daily Log'!$M$4:$M$861,'Q2 Daily Log'!$B$4:$B$861,"&gt;="&amp;DATE(2026,8,17),'Q2 Daily Log'!$B$4:$B$861,"&lt;="&amp;DATE(2026,8,21),'Q2 Daily Log'!$C$4:$C$861,'Q2 Setup'!$C$8),"")</f>
        <v>0</v>
      </c>
      <c r="L102" s="29">
        <f>IFERROR(SUMIFS('Q2 Daily Log'!$N$4:$N$861,'Q2 Daily Log'!$B$4:$B$861,"&gt;="&amp;DATE(2026,8,17),'Q2 Daily Log'!$B$4:$B$861,"&lt;="&amp;DATE(2026,8,21),'Q2 Daily Log'!$C$4:$C$861,'Q2 Setup'!$C$8),"")</f>
        <v>0</v>
      </c>
      <c r="M102" s="56" t="str">
        <f>IFERROR(SUMIFS('Q2 Daily Log'!$N$4:$N$861,'Q2 Daily Log'!$B$4:$B$861,"&gt;="&amp;DATE(2026,8,17),'Q2 Daily Log'!$B$4:$B$861,"&lt;="&amp;DATE(2026,8,21),'Q2 Daily Log'!$C$4:$C$861,'Q2 Setup'!$C$8)/SUMIFS('Q2 Daily Log'!$O$4:$O$861,'Q2 Daily Log'!$B$4:$B$861,"&gt;="&amp;DATE(2026,8,17),'Q2 Daily Log'!$B$4:$B$861,"&lt;="&amp;DATE(2026,8,21),'Q2 Daily Log'!$C$4:$C$861,'Q2 Setup'!$C$8),"" )</f>
        <v/>
      </c>
    </row>
    <row r="103" spans="2:13" ht="18.75" customHeight="1" x14ac:dyDescent="0.2">
      <c r="B103" s="48" t="s">
        <v>111</v>
      </c>
      <c r="C103" s="49" t="str">
        <f>'Q2 Setup'!$C$9</f>
        <v>Rep 3</v>
      </c>
      <c r="D103" s="50" t="str">
        <f>IFERROR(AVERAGEIFS('Q2 Daily Log'!$E$4:$E$861,'Q2 Daily Log'!$B$4:$B$861,"&gt;="&amp;DATE(2026,8,17),'Q2 Daily Log'!$B$4:$B$861,"&lt;="&amp;DATE(2026,8,21),'Q2 Daily Log'!$C$4:$C$861,'Q2 Setup'!$C$9),"")</f>
        <v/>
      </c>
      <c r="E103" s="51" t="str">
        <f>IFERROR(AVERAGEIFS('Q2 Daily Log'!$H$4:$H$861,'Q2 Daily Log'!$B$4:$B$861,"&gt;="&amp;DATE(2026,8,17),'Q2 Daily Log'!$B$4:$B$861,"&lt;="&amp;DATE(2026,8,21),'Q2 Daily Log'!$C$4:$C$861,'Q2 Setup'!$C$9),"")</f>
        <v/>
      </c>
      <c r="F103" s="52" t="str">
        <f>IFERROR(AVERAGEIFS('Q2 Daily Log'!$I$4:$I$861,'Q2 Daily Log'!$B$4:$B$861,"&gt;="&amp;DATE(2026,8,17),'Q2 Daily Log'!$B$4:$B$861,"&lt;="&amp;DATE(2026,8,21),'Q2 Daily Log'!$C$4:$C$861,'Q2 Setup'!$C$9),"")</f>
        <v/>
      </c>
      <c r="G103" s="51" t="str">
        <f>IFERROR(AVERAGEIFS('Q2 Daily Log'!$K$4:$K$861,'Q2 Daily Log'!$B$4:$B$861,"&gt;="&amp;DATE(2026,8,17),'Q2 Daily Log'!$B$4:$B$861,"&lt;="&amp;DATE(2026,8,21),'Q2 Daily Log'!$C$4:$C$861,'Q2 Setup'!$C$9),"")</f>
        <v/>
      </c>
      <c r="H103" s="50">
        <f>IFERROR(SUMIFS('Q2 Daily Log'!$E$4:$E$861,'Q2 Daily Log'!$B$4:$B$861,"&gt;="&amp;DATE(2026,8,17),'Q2 Daily Log'!$B$4:$B$861,"&lt;="&amp;DATE(2026,8,21),'Q2 Daily Log'!$C$4:$C$861,'Q2 Setup'!$C$9),"")</f>
        <v>0</v>
      </c>
      <c r="I103" s="52">
        <f>IFERROR(SUMIFS('Q2 Daily Log'!$I$4:$I$861,'Q2 Daily Log'!$B$4:$B$861,"&gt;="&amp;DATE(2026,8,17),'Q2 Daily Log'!$B$4:$B$861,"&lt;="&amp;DATE(2026,8,21),'Q2 Daily Log'!$C$4:$C$861,'Q2 Setup'!$C$9),"")</f>
        <v>0</v>
      </c>
      <c r="J103" s="50">
        <f>IFERROR(SUMIFS('Q2 Daily Log'!$L$4:$L$861,'Q2 Daily Log'!$B$4:$B$861,"&gt;="&amp;DATE(2026,8,17),'Q2 Daily Log'!$B$4:$B$861,"&lt;="&amp;DATE(2026,8,21),'Q2 Daily Log'!$C$4:$C$861,'Q2 Setup'!$C$9),"")</f>
        <v>0</v>
      </c>
      <c r="K103" s="50">
        <f>IFERROR(SUMIFS('Q2 Daily Log'!$M$4:$M$861,'Q2 Daily Log'!$B$4:$B$861,"&gt;="&amp;DATE(2026,8,17),'Q2 Daily Log'!$B$4:$B$861,"&lt;="&amp;DATE(2026,8,21),'Q2 Daily Log'!$C$4:$C$861,'Q2 Setup'!$C$9),"")</f>
        <v>0</v>
      </c>
      <c r="L103" s="29">
        <f>IFERROR(SUMIFS('Q2 Daily Log'!$N$4:$N$861,'Q2 Daily Log'!$B$4:$B$861,"&gt;="&amp;DATE(2026,8,17),'Q2 Daily Log'!$B$4:$B$861,"&lt;="&amp;DATE(2026,8,21),'Q2 Daily Log'!$C$4:$C$861,'Q2 Setup'!$C$9),"")</f>
        <v>0</v>
      </c>
      <c r="M103" s="51" t="str">
        <f>IFERROR(SUMIFS('Q2 Daily Log'!$N$4:$N$861,'Q2 Daily Log'!$B$4:$B$861,"&gt;="&amp;DATE(2026,8,17),'Q2 Daily Log'!$B$4:$B$861,"&lt;="&amp;DATE(2026,8,21),'Q2 Daily Log'!$C$4:$C$861,'Q2 Setup'!$C$9)/SUMIFS('Q2 Daily Log'!$O$4:$O$861,'Q2 Daily Log'!$B$4:$B$861,"&gt;="&amp;DATE(2026,8,17),'Q2 Daily Log'!$B$4:$B$861,"&lt;="&amp;DATE(2026,8,21),'Q2 Daily Log'!$C$4:$C$861,'Q2 Setup'!$C$9),"" )</f>
        <v/>
      </c>
    </row>
    <row r="104" spans="2:13" ht="18.75" customHeight="1" x14ac:dyDescent="0.2">
      <c r="B104" s="53" t="s">
        <v>111</v>
      </c>
      <c r="C104" s="54" t="str">
        <f>'Q2 Setup'!$C$10</f>
        <v>Rep 4</v>
      </c>
      <c r="D104" s="55" t="str">
        <f>IFERROR(AVERAGEIFS('Q2 Daily Log'!$E$4:$E$861,'Q2 Daily Log'!$B$4:$B$861,"&gt;="&amp;DATE(2026,8,17),'Q2 Daily Log'!$B$4:$B$861,"&lt;="&amp;DATE(2026,8,21),'Q2 Daily Log'!$C$4:$C$861,'Q2 Setup'!$C$10),"")</f>
        <v/>
      </c>
      <c r="E104" s="56" t="str">
        <f>IFERROR(AVERAGEIFS('Q2 Daily Log'!$H$4:$H$861,'Q2 Daily Log'!$B$4:$B$861,"&gt;="&amp;DATE(2026,8,17),'Q2 Daily Log'!$B$4:$B$861,"&lt;="&amp;DATE(2026,8,21),'Q2 Daily Log'!$C$4:$C$861,'Q2 Setup'!$C$10),"")</f>
        <v/>
      </c>
      <c r="F104" s="57" t="str">
        <f>IFERROR(AVERAGEIFS('Q2 Daily Log'!$I$4:$I$861,'Q2 Daily Log'!$B$4:$B$861,"&gt;="&amp;DATE(2026,8,17),'Q2 Daily Log'!$B$4:$B$861,"&lt;="&amp;DATE(2026,8,21),'Q2 Daily Log'!$C$4:$C$861,'Q2 Setup'!$C$10),"")</f>
        <v/>
      </c>
      <c r="G104" s="56" t="str">
        <f>IFERROR(AVERAGEIFS('Q2 Daily Log'!$K$4:$K$861,'Q2 Daily Log'!$B$4:$B$861,"&gt;="&amp;DATE(2026,8,17),'Q2 Daily Log'!$B$4:$B$861,"&lt;="&amp;DATE(2026,8,21),'Q2 Daily Log'!$C$4:$C$861,'Q2 Setup'!$C$10),"")</f>
        <v/>
      </c>
      <c r="H104" s="55">
        <f>IFERROR(SUMIFS('Q2 Daily Log'!$E$4:$E$861,'Q2 Daily Log'!$B$4:$B$861,"&gt;="&amp;DATE(2026,8,17),'Q2 Daily Log'!$B$4:$B$861,"&lt;="&amp;DATE(2026,8,21),'Q2 Daily Log'!$C$4:$C$861,'Q2 Setup'!$C$10),"")</f>
        <v>0</v>
      </c>
      <c r="I104" s="57">
        <f>IFERROR(SUMIFS('Q2 Daily Log'!$I$4:$I$861,'Q2 Daily Log'!$B$4:$B$861,"&gt;="&amp;DATE(2026,8,17),'Q2 Daily Log'!$B$4:$B$861,"&lt;="&amp;DATE(2026,8,21),'Q2 Daily Log'!$C$4:$C$861,'Q2 Setup'!$C$10),"")</f>
        <v>0</v>
      </c>
      <c r="J104" s="55">
        <f>IFERROR(SUMIFS('Q2 Daily Log'!$L$4:$L$861,'Q2 Daily Log'!$B$4:$B$861,"&gt;="&amp;DATE(2026,8,17),'Q2 Daily Log'!$B$4:$B$861,"&lt;="&amp;DATE(2026,8,21),'Q2 Daily Log'!$C$4:$C$861,'Q2 Setup'!$C$10),"")</f>
        <v>0</v>
      </c>
      <c r="K104" s="55">
        <f>IFERROR(SUMIFS('Q2 Daily Log'!$M$4:$M$861,'Q2 Daily Log'!$B$4:$B$861,"&gt;="&amp;DATE(2026,8,17),'Q2 Daily Log'!$B$4:$B$861,"&lt;="&amp;DATE(2026,8,21),'Q2 Daily Log'!$C$4:$C$861,'Q2 Setup'!$C$10),"")</f>
        <v>0</v>
      </c>
      <c r="L104" s="29">
        <f>IFERROR(SUMIFS('Q2 Daily Log'!$N$4:$N$861,'Q2 Daily Log'!$B$4:$B$861,"&gt;="&amp;DATE(2026,8,17),'Q2 Daily Log'!$B$4:$B$861,"&lt;="&amp;DATE(2026,8,21),'Q2 Daily Log'!$C$4:$C$861,'Q2 Setup'!$C$10),"")</f>
        <v>0</v>
      </c>
      <c r="M104" s="56" t="str">
        <f>IFERROR(SUMIFS('Q2 Daily Log'!$N$4:$N$861,'Q2 Daily Log'!$B$4:$B$861,"&gt;="&amp;DATE(2026,8,17),'Q2 Daily Log'!$B$4:$B$861,"&lt;="&amp;DATE(2026,8,21),'Q2 Daily Log'!$C$4:$C$861,'Q2 Setup'!$C$10)/SUMIFS('Q2 Daily Log'!$O$4:$O$861,'Q2 Daily Log'!$B$4:$B$861,"&gt;="&amp;DATE(2026,8,17),'Q2 Daily Log'!$B$4:$B$861,"&lt;="&amp;DATE(2026,8,21),'Q2 Daily Log'!$C$4:$C$861,'Q2 Setup'!$C$10),"" )</f>
        <v/>
      </c>
    </row>
    <row r="105" spans="2:13" ht="18.75" customHeight="1" x14ac:dyDescent="0.2">
      <c r="B105" s="48" t="s">
        <v>111</v>
      </c>
      <c r="C105" s="49" t="str">
        <f>'Q2 Setup'!$C$11</f>
        <v>Rep 5</v>
      </c>
      <c r="D105" s="50" t="str">
        <f>IFERROR(AVERAGEIFS('Q2 Daily Log'!$E$4:$E$861,'Q2 Daily Log'!$B$4:$B$861,"&gt;="&amp;DATE(2026,8,17),'Q2 Daily Log'!$B$4:$B$861,"&lt;="&amp;DATE(2026,8,21),'Q2 Daily Log'!$C$4:$C$861,'Q2 Setup'!$C$11),"")</f>
        <v/>
      </c>
      <c r="E105" s="51" t="str">
        <f>IFERROR(AVERAGEIFS('Q2 Daily Log'!$H$4:$H$861,'Q2 Daily Log'!$B$4:$B$861,"&gt;="&amp;DATE(2026,8,17),'Q2 Daily Log'!$B$4:$B$861,"&lt;="&amp;DATE(2026,8,21),'Q2 Daily Log'!$C$4:$C$861,'Q2 Setup'!$C$11),"")</f>
        <v/>
      </c>
      <c r="F105" s="52" t="str">
        <f>IFERROR(AVERAGEIFS('Q2 Daily Log'!$I$4:$I$861,'Q2 Daily Log'!$B$4:$B$861,"&gt;="&amp;DATE(2026,8,17),'Q2 Daily Log'!$B$4:$B$861,"&lt;="&amp;DATE(2026,8,21),'Q2 Daily Log'!$C$4:$C$861,'Q2 Setup'!$C$11),"")</f>
        <v/>
      </c>
      <c r="G105" s="51" t="str">
        <f>IFERROR(AVERAGEIFS('Q2 Daily Log'!$K$4:$K$861,'Q2 Daily Log'!$B$4:$B$861,"&gt;="&amp;DATE(2026,8,17),'Q2 Daily Log'!$B$4:$B$861,"&lt;="&amp;DATE(2026,8,21),'Q2 Daily Log'!$C$4:$C$861,'Q2 Setup'!$C$11),"")</f>
        <v/>
      </c>
      <c r="H105" s="50">
        <f>IFERROR(SUMIFS('Q2 Daily Log'!$E$4:$E$861,'Q2 Daily Log'!$B$4:$B$861,"&gt;="&amp;DATE(2026,8,17),'Q2 Daily Log'!$B$4:$B$861,"&lt;="&amp;DATE(2026,8,21),'Q2 Daily Log'!$C$4:$C$861,'Q2 Setup'!$C$11),"")</f>
        <v>0</v>
      </c>
      <c r="I105" s="52">
        <f>IFERROR(SUMIFS('Q2 Daily Log'!$I$4:$I$861,'Q2 Daily Log'!$B$4:$B$861,"&gt;="&amp;DATE(2026,8,17),'Q2 Daily Log'!$B$4:$B$861,"&lt;="&amp;DATE(2026,8,21),'Q2 Daily Log'!$C$4:$C$861,'Q2 Setup'!$C$11),"")</f>
        <v>0</v>
      </c>
      <c r="J105" s="50">
        <f>IFERROR(SUMIFS('Q2 Daily Log'!$L$4:$L$861,'Q2 Daily Log'!$B$4:$B$861,"&gt;="&amp;DATE(2026,8,17),'Q2 Daily Log'!$B$4:$B$861,"&lt;="&amp;DATE(2026,8,21),'Q2 Daily Log'!$C$4:$C$861,'Q2 Setup'!$C$11),"")</f>
        <v>0</v>
      </c>
      <c r="K105" s="50">
        <f>IFERROR(SUMIFS('Q2 Daily Log'!$M$4:$M$861,'Q2 Daily Log'!$B$4:$B$861,"&gt;="&amp;DATE(2026,8,17),'Q2 Daily Log'!$B$4:$B$861,"&lt;="&amp;DATE(2026,8,21),'Q2 Daily Log'!$C$4:$C$861,'Q2 Setup'!$C$11),"")</f>
        <v>0</v>
      </c>
      <c r="L105" s="29">
        <f>IFERROR(SUMIFS('Q2 Daily Log'!$N$4:$N$861,'Q2 Daily Log'!$B$4:$B$861,"&gt;="&amp;DATE(2026,8,17),'Q2 Daily Log'!$B$4:$B$861,"&lt;="&amp;DATE(2026,8,21),'Q2 Daily Log'!$C$4:$C$861,'Q2 Setup'!$C$11),"")</f>
        <v>0</v>
      </c>
      <c r="M105" s="51" t="str">
        <f>IFERROR(SUMIFS('Q2 Daily Log'!$N$4:$N$861,'Q2 Daily Log'!$B$4:$B$861,"&gt;="&amp;DATE(2026,8,17),'Q2 Daily Log'!$B$4:$B$861,"&lt;="&amp;DATE(2026,8,21),'Q2 Daily Log'!$C$4:$C$861,'Q2 Setup'!$C$11)/SUMIFS('Q2 Daily Log'!$O$4:$O$861,'Q2 Daily Log'!$B$4:$B$861,"&gt;="&amp;DATE(2026,8,17),'Q2 Daily Log'!$B$4:$B$861,"&lt;="&amp;DATE(2026,8,21),'Q2 Daily Log'!$C$4:$C$861,'Q2 Setup'!$C$11),"" )</f>
        <v/>
      </c>
    </row>
    <row r="106" spans="2:13" ht="18.75" customHeight="1" x14ac:dyDescent="0.2">
      <c r="B106" s="53" t="s">
        <v>111</v>
      </c>
      <c r="C106" s="54" t="str">
        <f>'Q2 Setup'!$C$12</f>
        <v>Rep 6</v>
      </c>
      <c r="D106" s="55" t="str">
        <f>IFERROR(AVERAGEIFS('Q2 Daily Log'!$E$4:$E$861,'Q2 Daily Log'!$B$4:$B$861,"&gt;="&amp;DATE(2026,8,17),'Q2 Daily Log'!$B$4:$B$861,"&lt;="&amp;DATE(2026,8,21),'Q2 Daily Log'!$C$4:$C$861,'Q2 Setup'!$C$12),"")</f>
        <v/>
      </c>
      <c r="E106" s="56" t="str">
        <f>IFERROR(AVERAGEIFS('Q2 Daily Log'!$H$4:$H$861,'Q2 Daily Log'!$B$4:$B$861,"&gt;="&amp;DATE(2026,8,17),'Q2 Daily Log'!$B$4:$B$861,"&lt;="&amp;DATE(2026,8,21),'Q2 Daily Log'!$C$4:$C$861,'Q2 Setup'!$C$12),"")</f>
        <v/>
      </c>
      <c r="F106" s="57" t="str">
        <f>IFERROR(AVERAGEIFS('Q2 Daily Log'!$I$4:$I$861,'Q2 Daily Log'!$B$4:$B$861,"&gt;="&amp;DATE(2026,8,17),'Q2 Daily Log'!$B$4:$B$861,"&lt;="&amp;DATE(2026,8,21),'Q2 Daily Log'!$C$4:$C$861,'Q2 Setup'!$C$12),"")</f>
        <v/>
      </c>
      <c r="G106" s="56" t="str">
        <f>IFERROR(AVERAGEIFS('Q2 Daily Log'!$K$4:$K$861,'Q2 Daily Log'!$B$4:$B$861,"&gt;="&amp;DATE(2026,8,17),'Q2 Daily Log'!$B$4:$B$861,"&lt;="&amp;DATE(2026,8,21),'Q2 Daily Log'!$C$4:$C$861,'Q2 Setup'!$C$12),"")</f>
        <v/>
      </c>
      <c r="H106" s="55">
        <f>IFERROR(SUMIFS('Q2 Daily Log'!$E$4:$E$861,'Q2 Daily Log'!$B$4:$B$861,"&gt;="&amp;DATE(2026,8,17),'Q2 Daily Log'!$B$4:$B$861,"&lt;="&amp;DATE(2026,8,21),'Q2 Daily Log'!$C$4:$C$861,'Q2 Setup'!$C$12),"")</f>
        <v>0</v>
      </c>
      <c r="I106" s="57">
        <f>IFERROR(SUMIFS('Q2 Daily Log'!$I$4:$I$861,'Q2 Daily Log'!$B$4:$B$861,"&gt;="&amp;DATE(2026,8,17),'Q2 Daily Log'!$B$4:$B$861,"&lt;="&amp;DATE(2026,8,21),'Q2 Daily Log'!$C$4:$C$861,'Q2 Setup'!$C$12),"")</f>
        <v>0</v>
      </c>
      <c r="J106" s="55">
        <f>IFERROR(SUMIFS('Q2 Daily Log'!$L$4:$L$861,'Q2 Daily Log'!$B$4:$B$861,"&gt;="&amp;DATE(2026,8,17),'Q2 Daily Log'!$B$4:$B$861,"&lt;="&amp;DATE(2026,8,21),'Q2 Daily Log'!$C$4:$C$861,'Q2 Setup'!$C$12),"")</f>
        <v>0</v>
      </c>
      <c r="K106" s="55">
        <f>IFERROR(SUMIFS('Q2 Daily Log'!$M$4:$M$861,'Q2 Daily Log'!$B$4:$B$861,"&gt;="&amp;DATE(2026,8,17),'Q2 Daily Log'!$B$4:$B$861,"&lt;="&amp;DATE(2026,8,21),'Q2 Daily Log'!$C$4:$C$861,'Q2 Setup'!$C$12),"")</f>
        <v>0</v>
      </c>
      <c r="L106" s="29">
        <f>IFERROR(SUMIFS('Q2 Daily Log'!$N$4:$N$861,'Q2 Daily Log'!$B$4:$B$861,"&gt;="&amp;DATE(2026,8,17),'Q2 Daily Log'!$B$4:$B$861,"&lt;="&amp;DATE(2026,8,21),'Q2 Daily Log'!$C$4:$C$861,'Q2 Setup'!$C$12),"")</f>
        <v>0</v>
      </c>
      <c r="M106" s="56" t="str">
        <f>IFERROR(SUMIFS('Q2 Daily Log'!$N$4:$N$861,'Q2 Daily Log'!$B$4:$B$861,"&gt;="&amp;DATE(2026,8,17),'Q2 Daily Log'!$B$4:$B$861,"&lt;="&amp;DATE(2026,8,21),'Q2 Daily Log'!$C$4:$C$861,'Q2 Setup'!$C$12)/SUMIFS('Q2 Daily Log'!$O$4:$O$861,'Q2 Daily Log'!$B$4:$B$861,"&gt;="&amp;DATE(2026,8,17),'Q2 Daily Log'!$B$4:$B$861,"&lt;="&amp;DATE(2026,8,21),'Q2 Daily Log'!$C$4:$C$861,'Q2 Setup'!$C$12),"" )</f>
        <v/>
      </c>
    </row>
    <row r="107" spans="2:13" ht="18.75" customHeight="1" x14ac:dyDescent="0.2">
      <c r="B107" s="48" t="s">
        <v>111</v>
      </c>
      <c r="C107" s="49" t="str">
        <f>'Q2 Setup'!$C$13</f>
        <v>Rep 7</v>
      </c>
      <c r="D107" s="50" t="str">
        <f>IFERROR(AVERAGEIFS('Q2 Daily Log'!$E$4:$E$861,'Q2 Daily Log'!$B$4:$B$861,"&gt;="&amp;DATE(2026,8,17),'Q2 Daily Log'!$B$4:$B$861,"&lt;="&amp;DATE(2026,8,21),'Q2 Daily Log'!$C$4:$C$861,'Q2 Setup'!$C$13),"")</f>
        <v/>
      </c>
      <c r="E107" s="51" t="str">
        <f>IFERROR(AVERAGEIFS('Q2 Daily Log'!$H$4:$H$861,'Q2 Daily Log'!$B$4:$B$861,"&gt;="&amp;DATE(2026,8,17),'Q2 Daily Log'!$B$4:$B$861,"&lt;="&amp;DATE(2026,8,21),'Q2 Daily Log'!$C$4:$C$861,'Q2 Setup'!$C$13),"")</f>
        <v/>
      </c>
      <c r="F107" s="52" t="str">
        <f>IFERROR(AVERAGEIFS('Q2 Daily Log'!$I$4:$I$861,'Q2 Daily Log'!$B$4:$B$861,"&gt;="&amp;DATE(2026,8,17),'Q2 Daily Log'!$B$4:$B$861,"&lt;="&amp;DATE(2026,8,21),'Q2 Daily Log'!$C$4:$C$861,'Q2 Setup'!$C$13),"")</f>
        <v/>
      </c>
      <c r="G107" s="51" t="str">
        <f>IFERROR(AVERAGEIFS('Q2 Daily Log'!$K$4:$K$861,'Q2 Daily Log'!$B$4:$B$861,"&gt;="&amp;DATE(2026,8,17),'Q2 Daily Log'!$B$4:$B$861,"&lt;="&amp;DATE(2026,8,21),'Q2 Daily Log'!$C$4:$C$861,'Q2 Setup'!$C$13),"")</f>
        <v/>
      </c>
      <c r="H107" s="50">
        <f>IFERROR(SUMIFS('Q2 Daily Log'!$E$4:$E$861,'Q2 Daily Log'!$B$4:$B$861,"&gt;="&amp;DATE(2026,8,17),'Q2 Daily Log'!$B$4:$B$861,"&lt;="&amp;DATE(2026,8,21),'Q2 Daily Log'!$C$4:$C$861,'Q2 Setup'!$C$13),"")</f>
        <v>0</v>
      </c>
      <c r="I107" s="52">
        <f>IFERROR(SUMIFS('Q2 Daily Log'!$I$4:$I$861,'Q2 Daily Log'!$B$4:$B$861,"&gt;="&amp;DATE(2026,8,17),'Q2 Daily Log'!$B$4:$B$861,"&lt;="&amp;DATE(2026,8,21),'Q2 Daily Log'!$C$4:$C$861,'Q2 Setup'!$C$13),"")</f>
        <v>0</v>
      </c>
      <c r="J107" s="50">
        <f>IFERROR(SUMIFS('Q2 Daily Log'!$L$4:$L$861,'Q2 Daily Log'!$B$4:$B$861,"&gt;="&amp;DATE(2026,8,17),'Q2 Daily Log'!$B$4:$B$861,"&lt;="&amp;DATE(2026,8,21),'Q2 Daily Log'!$C$4:$C$861,'Q2 Setup'!$C$13),"")</f>
        <v>0</v>
      </c>
      <c r="K107" s="50">
        <f>IFERROR(SUMIFS('Q2 Daily Log'!$M$4:$M$861,'Q2 Daily Log'!$B$4:$B$861,"&gt;="&amp;DATE(2026,8,17),'Q2 Daily Log'!$B$4:$B$861,"&lt;="&amp;DATE(2026,8,21),'Q2 Daily Log'!$C$4:$C$861,'Q2 Setup'!$C$13),"")</f>
        <v>0</v>
      </c>
      <c r="L107" s="29">
        <f>IFERROR(SUMIFS('Q2 Daily Log'!$N$4:$N$861,'Q2 Daily Log'!$B$4:$B$861,"&gt;="&amp;DATE(2026,8,17),'Q2 Daily Log'!$B$4:$B$861,"&lt;="&amp;DATE(2026,8,21),'Q2 Daily Log'!$C$4:$C$861,'Q2 Setup'!$C$13),"")</f>
        <v>0</v>
      </c>
      <c r="M107" s="51" t="str">
        <f>IFERROR(SUMIFS('Q2 Daily Log'!$N$4:$N$861,'Q2 Daily Log'!$B$4:$B$861,"&gt;="&amp;DATE(2026,8,17),'Q2 Daily Log'!$B$4:$B$861,"&lt;="&amp;DATE(2026,8,21),'Q2 Daily Log'!$C$4:$C$861,'Q2 Setup'!$C$13)/SUMIFS('Q2 Daily Log'!$O$4:$O$861,'Q2 Daily Log'!$B$4:$B$861,"&gt;="&amp;DATE(2026,8,17),'Q2 Daily Log'!$B$4:$B$861,"&lt;="&amp;DATE(2026,8,21),'Q2 Daily Log'!$C$4:$C$861,'Q2 Setup'!$C$13),"" )</f>
        <v/>
      </c>
    </row>
    <row r="108" spans="2:13" ht="18.75" customHeight="1" x14ac:dyDescent="0.2">
      <c r="B108" s="53" t="s">
        <v>111</v>
      </c>
      <c r="C108" s="54" t="str">
        <f>'Q2 Setup'!$C$14</f>
        <v>Rep 8</v>
      </c>
      <c r="D108" s="55" t="str">
        <f>IFERROR(AVERAGEIFS('Q2 Daily Log'!$E$4:$E$861,'Q2 Daily Log'!$B$4:$B$861,"&gt;="&amp;DATE(2026,8,17),'Q2 Daily Log'!$B$4:$B$861,"&lt;="&amp;DATE(2026,8,21),'Q2 Daily Log'!$C$4:$C$861,'Q2 Setup'!$C$14),"")</f>
        <v/>
      </c>
      <c r="E108" s="56" t="str">
        <f>IFERROR(AVERAGEIFS('Q2 Daily Log'!$H$4:$H$861,'Q2 Daily Log'!$B$4:$B$861,"&gt;="&amp;DATE(2026,8,17),'Q2 Daily Log'!$B$4:$B$861,"&lt;="&amp;DATE(2026,8,21),'Q2 Daily Log'!$C$4:$C$861,'Q2 Setup'!$C$14),"")</f>
        <v/>
      </c>
      <c r="F108" s="57" t="str">
        <f>IFERROR(AVERAGEIFS('Q2 Daily Log'!$I$4:$I$861,'Q2 Daily Log'!$B$4:$B$861,"&gt;="&amp;DATE(2026,8,17),'Q2 Daily Log'!$B$4:$B$861,"&lt;="&amp;DATE(2026,8,21),'Q2 Daily Log'!$C$4:$C$861,'Q2 Setup'!$C$14),"")</f>
        <v/>
      </c>
      <c r="G108" s="56" t="str">
        <f>IFERROR(AVERAGEIFS('Q2 Daily Log'!$K$4:$K$861,'Q2 Daily Log'!$B$4:$B$861,"&gt;="&amp;DATE(2026,8,17),'Q2 Daily Log'!$B$4:$B$861,"&lt;="&amp;DATE(2026,8,21),'Q2 Daily Log'!$C$4:$C$861,'Q2 Setup'!$C$14),"")</f>
        <v/>
      </c>
      <c r="H108" s="55">
        <f>IFERROR(SUMIFS('Q2 Daily Log'!$E$4:$E$861,'Q2 Daily Log'!$B$4:$B$861,"&gt;="&amp;DATE(2026,8,17),'Q2 Daily Log'!$B$4:$B$861,"&lt;="&amp;DATE(2026,8,21),'Q2 Daily Log'!$C$4:$C$861,'Q2 Setup'!$C$14),"")</f>
        <v>0</v>
      </c>
      <c r="I108" s="57">
        <f>IFERROR(SUMIFS('Q2 Daily Log'!$I$4:$I$861,'Q2 Daily Log'!$B$4:$B$861,"&gt;="&amp;DATE(2026,8,17),'Q2 Daily Log'!$B$4:$B$861,"&lt;="&amp;DATE(2026,8,21),'Q2 Daily Log'!$C$4:$C$861,'Q2 Setup'!$C$14),"")</f>
        <v>0</v>
      </c>
      <c r="J108" s="55">
        <f>IFERROR(SUMIFS('Q2 Daily Log'!$L$4:$L$861,'Q2 Daily Log'!$B$4:$B$861,"&gt;="&amp;DATE(2026,8,17),'Q2 Daily Log'!$B$4:$B$861,"&lt;="&amp;DATE(2026,8,21),'Q2 Daily Log'!$C$4:$C$861,'Q2 Setup'!$C$14),"")</f>
        <v>0</v>
      </c>
      <c r="K108" s="55">
        <f>IFERROR(SUMIFS('Q2 Daily Log'!$M$4:$M$861,'Q2 Daily Log'!$B$4:$B$861,"&gt;="&amp;DATE(2026,8,17),'Q2 Daily Log'!$B$4:$B$861,"&lt;="&amp;DATE(2026,8,21),'Q2 Daily Log'!$C$4:$C$861,'Q2 Setup'!$C$14),"")</f>
        <v>0</v>
      </c>
      <c r="L108" s="29">
        <f>IFERROR(SUMIFS('Q2 Daily Log'!$N$4:$N$861,'Q2 Daily Log'!$B$4:$B$861,"&gt;="&amp;DATE(2026,8,17),'Q2 Daily Log'!$B$4:$B$861,"&lt;="&amp;DATE(2026,8,21),'Q2 Daily Log'!$C$4:$C$861,'Q2 Setup'!$C$14),"")</f>
        <v>0</v>
      </c>
      <c r="M108" s="56" t="str">
        <f>IFERROR(SUMIFS('Q2 Daily Log'!$N$4:$N$861,'Q2 Daily Log'!$B$4:$B$861,"&gt;="&amp;DATE(2026,8,17),'Q2 Daily Log'!$B$4:$B$861,"&lt;="&amp;DATE(2026,8,21),'Q2 Daily Log'!$C$4:$C$861,'Q2 Setup'!$C$14)/SUMIFS('Q2 Daily Log'!$O$4:$O$861,'Q2 Daily Log'!$B$4:$B$861,"&gt;="&amp;DATE(2026,8,17),'Q2 Daily Log'!$B$4:$B$861,"&lt;="&amp;DATE(2026,8,21),'Q2 Daily Log'!$C$4:$C$861,'Q2 Setup'!$C$14),"" )</f>
        <v/>
      </c>
    </row>
    <row r="109" spans="2:13" ht="18.75" customHeight="1" x14ac:dyDescent="0.2">
      <c r="B109" s="48" t="s">
        <v>111</v>
      </c>
      <c r="C109" s="49" t="str">
        <f>'Q2 Setup'!$C$15</f>
        <v>Rep 9</v>
      </c>
      <c r="D109" s="50" t="str">
        <f>IFERROR(AVERAGEIFS('Q2 Daily Log'!$E$4:$E$861,'Q2 Daily Log'!$B$4:$B$861,"&gt;="&amp;DATE(2026,8,17),'Q2 Daily Log'!$B$4:$B$861,"&lt;="&amp;DATE(2026,8,21),'Q2 Daily Log'!$C$4:$C$861,'Q2 Setup'!$C$15),"")</f>
        <v/>
      </c>
      <c r="E109" s="51" t="str">
        <f>IFERROR(AVERAGEIFS('Q2 Daily Log'!$H$4:$H$861,'Q2 Daily Log'!$B$4:$B$861,"&gt;="&amp;DATE(2026,8,17),'Q2 Daily Log'!$B$4:$B$861,"&lt;="&amp;DATE(2026,8,21),'Q2 Daily Log'!$C$4:$C$861,'Q2 Setup'!$C$15),"")</f>
        <v/>
      </c>
      <c r="F109" s="52" t="str">
        <f>IFERROR(AVERAGEIFS('Q2 Daily Log'!$I$4:$I$861,'Q2 Daily Log'!$B$4:$B$861,"&gt;="&amp;DATE(2026,8,17),'Q2 Daily Log'!$B$4:$B$861,"&lt;="&amp;DATE(2026,8,21),'Q2 Daily Log'!$C$4:$C$861,'Q2 Setup'!$C$15),"")</f>
        <v/>
      </c>
      <c r="G109" s="51" t="str">
        <f>IFERROR(AVERAGEIFS('Q2 Daily Log'!$K$4:$K$861,'Q2 Daily Log'!$B$4:$B$861,"&gt;="&amp;DATE(2026,8,17),'Q2 Daily Log'!$B$4:$B$861,"&lt;="&amp;DATE(2026,8,21),'Q2 Daily Log'!$C$4:$C$861,'Q2 Setup'!$C$15),"")</f>
        <v/>
      </c>
      <c r="H109" s="50">
        <f>IFERROR(SUMIFS('Q2 Daily Log'!$E$4:$E$861,'Q2 Daily Log'!$B$4:$B$861,"&gt;="&amp;DATE(2026,8,17),'Q2 Daily Log'!$B$4:$B$861,"&lt;="&amp;DATE(2026,8,21),'Q2 Daily Log'!$C$4:$C$861,'Q2 Setup'!$C$15),"")</f>
        <v>0</v>
      </c>
      <c r="I109" s="52">
        <f>IFERROR(SUMIFS('Q2 Daily Log'!$I$4:$I$861,'Q2 Daily Log'!$B$4:$B$861,"&gt;="&amp;DATE(2026,8,17),'Q2 Daily Log'!$B$4:$B$861,"&lt;="&amp;DATE(2026,8,21),'Q2 Daily Log'!$C$4:$C$861,'Q2 Setup'!$C$15),"")</f>
        <v>0</v>
      </c>
      <c r="J109" s="50">
        <f>IFERROR(SUMIFS('Q2 Daily Log'!$L$4:$L$861,'Q2 Daily Log'!$B$4:$B$861,"&gt;="&amp;DATE(2026,8,17),'Q2 Daily Log'!$B$4:$B$861,"&lt;="&amp;DATE(2026,8,21),'Q2 Daily Log'!$C$4:$C$861,'Q2 Setup'!$C$15),"")</f>
        <v>0</v>
      </c>
      <c r="K109" s="50">
        <f>IFERROR(SUMIFS('Q2 Daily Log'!$M$4:$M$861,'Q2 Daily Log'!$B$4:$B$861,"&gt;="&amp;DATE(2026,8,17),'Q2 Daily Log'!$B$4:$B$861,"&lt;="&amp;DATE(2026,8,21),'Q2 Daily Log'!$C$4:$C$861,'Q2 Setup'!$C$15),"")</f>
        <v>0</v>
      </c>
      <c r="L109" s="29">
        <f>IFERROR(SUMIFS('Q2 Daily Log'!$N$4:$N$861,'Q2 Daily Log'!$B$4:$B$861,"&gt;="&amp;DATE(2026,8,17),'Q2 Daily Log'!$B$4:$B$861,"&lt;="&amp;DATE(2026,8,21),'Q2 Daily Log'!$C$4:$C$861,'Q2 Setup'!$C$15),"")</f>
        <v>0</v>
      </c>
      <c r="M109" s="51" t="str">
        <f>IFERROR(SUMIFS('Q2 Daily Log'!$N$4:$N$861,'Q2 Daily Log'!$B$4:$B$861,"&gt;="&amp;DATE(2026,8,17),'Q2 Daily Log'!$B$4:$B$861,"&lt;="&amp;DATE(2026,8,21),'Q2 Daily Log'!$C$4:$C$861,'Q2 Setup'!$C$15)/SUMIFS('Q2 Daily Log'!$O$4:$O$861,'Q2 Daily Log'!$B$4:$B$861,"&gt;="&amp;DATE(2026,8,17),'Q2 Daily Log'!$B$4:$B$861,"&lt;="&amp;DATE(2026,8,21),'Q2 Daily Log'!$C$4:$C$861,'Q2 Setup'!$C$15),"" )</f>
        <v/>
      </c>
    </row>
    <row r="110" spans="2:13" ht="18.75" customHeight="1" x14ac:dyDescent="0.2">
      <c r="B110" s="53" t="s">
        <v>111</v>
      </c>
      <c r="C110" s="54" t="str">
        <f>'Q2 Setup'!$C$16</f>
        <v>Rep 10</v>
      </c>
      <c r="D110" s="55" t="str">
        <f>IFERROR(AVERAGEIFS('Q2 Daily Log'!$E$4:$E$861,'Q2 Daily Log'!$B$4:$B$861,"&gt;="&amp;DATE(2026,8,17),'Q2 Daily Log'!$B$4:$B$861,"&lt;="&amp;DATE(2026,8,21),'Q2 Daily Log'!$C$4:$C$861,'Q2 Setup'!$C$16),"")</f>
        <v/>
      </c>
      <c r="E110" s="56" t="str">
        <f>IFERROR(AVERAGEIFS('Q2 Daily Log'!$H$4:$H$861,'Q2 Daily Log'!$B$4:$B$861,"&gt;="&amp;DATE(2026,8,17),'Q2 Daily Log'!$B$4:$B$861,"&lt;="&amp;DATE(2026,8,21),'Q2 Daily Log'!$C$4:$C$861,'Q2 Setup'!$C$16),"")</f>
        <v/>
      </c>
      <c r="F110" s="57" t="str">
        <f>IFERROR(AVERAGEIFS('Q2 Daily Log'!$I$4:$I$861,'Q2 Daily Log'!$B$4:$B$861,"&gt;="&amp;DATE(2026,8,17),'Q2 Daily Log'!$B$4:$B$861,"&lt;="&amp;DATE(2026,8,21),'Q2 Daily Log'!$C$4:$C$861,'Q2 Setup'!$C$16),"")</f>
        <v/>
      </c>
      <c r="G110" s="56" t="str">
        <f>IFERROR(AVERAGEIFS('Q2 Daily Log'!$K$4:$K$861,'Q2 Daily Log'!$B$4:$B$861,"&gt;="&amp;DATE(2026,8,17),'Q2 Daily Log'!$B$4:$B$861,"&lt;="&amp;DATE(2026,8,21),'Q2 Daily Log'!$C$4:$C$861,'Q2 Setup'!$C$16),"")</f>
        <v/>
      </c>
      <c r="H110" s="55">
        <f>IFERROR(SUMIFS('Q2 Daily Log'!$E$4:$E$861,'Q2 Daily Log'!$B$4:$B$861,"&gt;="&amp;DATE(2026,8,17),'Q2 Daily Log'!$B$4:$B$861,"&lt;="&amp;DATE(2026,8,21),'Q2 Daily Log'!$C$4:$C$861,'Q2 Setup'!$C$16),"")</f>
        <v>0</v>
      </c>
      <c r="I110" s="57">
        <f>IFERROR(SUMIFS('Q2 Daily Log'!$I$4:$I$861,'Q2 Daily Log'!$B$4:$B$861,"&gt;="&amp;DATE(2026,8,17),'Q2 Daily Log'!$B$4:$B$861,"&lt;="&amp;DATE(2026,8,21),'Q2 Daily Log'!$C$4:$C$861,'Q2 Setup'!$C$16),"")</f>
        <v>0</v>
      </c>
      <c r="J110" s="55">
        <f>IFERROR(SUMIFS('Q2 Daily Log'!$L$4:$L$861,'Q2 Daily Log'!$B$4:$B$861,"&gt;="&amp;DATE(2026,8,17),'Q2 Daily Log'!$B$4:$B$861,"&lt;="&amp;DATE(2026,8,21),'Q2 Daily Log'!$C$4:$C$861,'Q2 Setup'!$C$16),"")</f>
        <v>0</v>
      </c>
      <c r="K110" s="55">
        <f>IFERROR(SUMIFS('Q2 Daily Log'!$M$4:$M$861,'Q2 Daily Log'!$B$4:$B$861,"&gt;="&amp;DATE(2026,8,17),'Q2 Daily Log'!$B$4:$B$861,"&lt;="&amp;DATE(2026,8,21),'Q2 Daily Log'!$C$4:$C$861,'Q2 Setup'!$C$16),"")</f>
        <v>0</v>
      </c>
      <c r="L110" s="29">
        <f>IFERROR(SUMIFS('Q2 Daily Log'!$N$4:$N$861,'Q2 Daily Log'!$B$4:$B$861,"&gt;="&amp;DATE(2026,8,17),'Q2 Daily Log'!$B$4:$B$861,"&lt;="&amp;DATE(2026,8,21),'Q2 Daily Log'!$C$4:$C$861,'Q2 Setup'!$C$16),"")</f>
        <v>0</v>
      </c>
      <c r="M110" s="56" t="str">
        <f>IFERROR(SUMIFS('Q2 Daily Log'!$N$4:$N$861,'Q2 Daily Log'!$B$4:$B$861,"&gt;="&amp;DATE(2026,8,17),'Q2 Daily Log'!$B$4:$B$861,"&lt;="&amp;DATE(2026,8,21),'Q2 Daily Log'!$C$4:$C$861,'Q2 Setup'!$C$16)/SUMIFS('Q2 Daily Log'!$O$4:$O$861,'Q2 Daily Log'!$B$4:$B$861,"&gt;="&amp;DATE(2026,8,17),'Q2 Daily Log'!$B$4:$B$861,"&lt;="&amp;DATE(2026,8,21),'Q2 Daily Log'!$C$4:$C$861,'Q2 Setup'!$C$16),"" )</f>
        <v/>
      </c>
    </row>
    <row r="111" spans="2:13" ht="18.75" customHeight="1" x14ac:dyDescent="0.2">
      <c r="B111" s="48" t="s">
        <v>111</v>
      </c>
      <c r="C111" s="49">
        <f>'Q2 Setup'!$C$17</f>
        <v>0</v>
      </c>
      <c r="D111" s="50" t="str">
        <f>IFERROR(AVERAGEIFS('Q2 Daily Log'!$E$4:$E$861,'Q2 Daily Log'!$B$4:$B$861,"&gt;="&amp;DATE(2026,8,17),'Q2 Daily Log'!$B$4:$B$861,"&lt;="&amp;DATE(2026,8,21),'Q2 Daily Log'!$C$4:$C$861,'Q2 Setup'!$C$17),"")</f>
        <v/>
      </c>
      <c r="E111" s="51" t="str">
        <f>IFERROR(AVERAGEIFS('Q2 Daily Log'!$H$4:$H$861,'Q2 Daily Log'!$B$4:$B$861,"&gt;="&amp;DATE(2026,8,17),'Q2 Daily Log'!$B$4:$B$861,"&lt;="&amp;DATE(2026,8,21),'Q2 Daily Log'!$C$4:$C$861,'Q2 Setup'!$C$17),"")</f>
        <v/>
      </c>
      <c r="F111" s="52" t="str">
        <f>IFERROR(AVERAGEIFS('Q2 Daily Log'!$I$4:$I$861,'Q2 Daily Log'!$B$4:$B$861,"&gt;="&amp;DATE(2026,8,17),'Q2 Daily Log'!$B$4:$B$861,"&lt;="&amp;DATE(2026,8,21),'Q2 Daily Log'!$C$4:$C$861,'Q2 Setup'!$C$17),"")</f>
        <v/>
      </c>
      <c r="G111" s="51" t="str">
        <f>IFERROR(AVERAGEIFS('Q2 Daily Log'!$K$4:$K$861,'Q2 Daily Log'!$B$4:$B$861,"&gt;="&amp;DATE(2026,8,17),'Q2 Daily Log'!$B$4:$B$861,"&lt;="&amp;DATE(2026,8,21),'Q2 Daily Log'!$C$4:$C$861,'Q2 Setup'!$C$17),"")</f>
        <v/>
      </c>
      <c r="H111" s="50">
        <f>IFERROR(SUMIFS('Q2 Daily Log'!$E$4:$E$861,'Q2 Daily Log'!$B$4:$B$861,"&gt;="&amp;DATE(2026,8,17),'Q2 Daily Log'!$B$4:$B$861,"&lt;="&amp;DATE(2026,8,21),'Q2 Daily Log'!$C$4:$C$861,'Q2 Setup'!$C$17),"")</f>
        <v>0</v>
      </c>
      <c r="I111" s="52">
        <f>IFERROR(SUMIFS('Q2 Daily Log'!$I$4:$I$861,'Q2 Daily Log'!$B$4:$B$861,"&gt;="&amp;DATE(2026,8,17),'Q2 Daily Log'!$B$4:$B$861,"&lt;="&amp;DATE(2026,8,21),'Q2 Daily Log'!$C$4:$C$861,'Q2 Setup'!$C$17),"")</f>
        <v>0</v>
      </c>
      <c r="J111" s="50">
        <f>IFERROR(SUMIFS('Q2 Daily Log'!$L$4:$L$861,'Q2 Daily Log'!$B$4:$B$861,"&gt;="&amp;DATE(2026,8,17),'Q2 Daily Log'!$B$4:$B$861,"&lt;="&amp;DATE(2026,8,21),'Q2 Daily Log'!$C$4:$C$861,'Q2 Setup'!$C$17),"")</f>
        <v>0</v>
      </c>
      <c r="K111" s="50">
        <f>IFERROR(SUMIFS('Q2 Daily Log'!$M$4:$M$861,'Q2 Daily Log'!$B$4:$B$861,"&gt;="&amp;DATE(2026,8,17),'Q2 Daily Log'!$B$4:$B$861,"&lt;="&amp;DATE(2026,8,21),'Q2 Daily Log'!$C$4:$C$861,'Q2 Setup'!$C$17),"")</f>
        <v>0</v>
      </c>
      <c r="L111" s="29">
        <f>IFERROR(SUMIFS('Q2 Daily Log'!$N$4:$N$861,'Q2 Daily Log'!$B$4:$B$861,"&gt;="&amp;DATE(2026,8,17),'Q2 Daily Log'!$B$4:$B$861,"&lt;="&amp;DATE(2026,8,21),'Q2 Daily Log'!$C$4:$C$861,'Q2 Setup'!$C$17),"")</f>
        <v>0</v>
      </c>
      <c r="M111" s="51" t="str">
        <f>IFERROR(SUMIFS('Q2 Daily Log'!$N$4:$N$861,'Q2 Daily Log'!$B$4:$B$861,"&gt;="&amp;DATE(2026,8,17),'Q2 Daily Log'!$B$4:$B$861,"&lt;="&amp;DATE(2026,8,21),'Q2 Daily Log'!$C$4:$C$861,'Q2 Setup'!$C$17)/SUMIFS('Q2 Daily Log'!$O$4:$O$861,'Q2 Daily Log'!$B$4:$B$861,"&gt;="&amp;DATE(2026,8,17),'Q2 Daily Log'!$B$4:$B$861,"&lt;="&amp;DATE(2026,8,21),'Q2 Daily Log'!$C$4:$C$861,'Q2 Setup'!$C$17),"" )</f>
        <v/>
      </c>
    </row>
    <row r="112" spans="2:13" ht="18.75" customHeight="1" x14ac:dyDescent="0.2">
      <c r="B112" s="53" t="s">
        <v>111</v>
      </c>
      <c r="C112" s="54">
        <f>'Q2 Setup'!$C$18</f>
        <v>0</v>
      </c>
      <c r="D112" s="55" t="str">
        <f>IFERROR(AVERAGEIFS('Q2 Daily Log'!$E$4:$E$861,'Q2 Daily Log'!$B$4:$B$861,"&gt;="&amp;DATE(2026,8,17),'Q2 Daily Log'!$B$4:$B$861,"&lt;="&amp;DATE(2026,8,21),'Q2 Daily Log'!$C$4:$C$861,'Q2 Setup'!$C$18),"")</f>
        <v/>
      </c>
      <c r="E112" s="56" t="str">
        <f>IFERROR(AVERAGEIFS('Q2 Daily Log'!$H$4:$H$861,'Q2 Daily Log'!$B$4:$B$861,"&gt;="&amp;DATE(2026,8,17),'Q2 Daily Log'!$B$4:$B$861,"&lt;="&amp;DATE(2026,8,21),'Q2 Daily Log'!$C$4:$C$861,'Q2 Setup'!$C$18),"")</f>
        <v/>
      </c>
      <c r="F112" s="57" t="str">
        <f>IFERROR(AVERAGEIFS('Q2 Daily Log'!$I$4:$I$861,'Q2 Daily Log'!$B$4:$B$861,"&gt;="&amp;DATE(2026,8,17),'Q2 Daily Log'!$B$4:$B$861,"&lt;="&amp;DATE(2026,8,21),'Q2 Daily Log'!$C$4:$C$861,'Q2 Setup'!$C$18),"")</f>
        <v/>
      </c>
      <c r="G112" s="56" t="str">
        <f>IFERROR(AVERAGEIFS('Q2 Daily Log'!$K$4:$K$861,'Q2 Daily Log'!$B$4:$B$861,"&gt;="&amp;DATE(2026,8,17),'Q2 Daily Log'!$B$4:$B$861,"&lt;="&amp;DATE(2026,8,21),'Q2 Daily Log'!$C$4:$C$861,'Q2 Setup'!$C$18),"")</f>
        <v/>
      </c>
      <c r="H112" s="55">
        <f>IFERROR(SUMIFS('Q2 Daily Log'!$E$4:$E$861,'Q2 Daily Log'!$B$4:$B$861,"&gt;="&amp;DATE(2026,8,17),'Q2 Daily Log'!$B$4:$B$861,"&lt;="&amp;DATE(2026,8,21),'Q2 Daily Log'!$C$4:$C$861,'Q2 Setup'!$C$18),"")</f>
        <v>0</v>
      </c>
      <c r="I112" s="57">
        <f>IFERROR(SUMIFS('Q2 Daily Log'!$I$4:$I$861,'Q2 Daily Log'!$B$4:$B$861,"&gt;="&amp;DATE(2026,8,17),'Q2 Daily Log'!$B$4:$B$861,"&lt;="&amp;DATE(2026,8,21),'Q2 Daily Log'!$C$4:$C$861,'Q2 Setup'!$C$18),"")</f>
        <v>0</v>
      </c>
      <c r="J112" s="55">
        <f>IFERROR(SUMIFS('Q2 Daily Log'!$L$4:$L$861,'Q2 Daily Log'!$B$4:$B$861,"&gt;="&amp;DATE(2026,8,17),'Q2 Daily Log'!$B$4:$B$861,"&lt;="&amp;DATE(2026,8,21),'Q2 Daily Log'!$C$4:$C$861,'Q2 Setup'!$C$18),"")</f>
        <v>0</v>
      </c>
      <c r="K112" s="55">
        <f>IFERROR(SUMIFS('Q2 Daily Log'!$M$4:$M$861,'Q2 Daily Log'!$B$4:$B$861,"&gt;="&amp;DATE(2026,8,17),'Q2 Daily Log'!$B$4:$B$861,"&lt;="&amp;DATE(2026,8,21),'Q2 Daily Log'!$C$4:$C$861,'Q2 Setup'!$C$18),"")</f>
        <v>0</v>
      </c>
      <c r="L112" s="29">
        <f>IFERROR(SUMIFS('Q2 Daily Log'!$N$4:$N$861,'Q2 Daily Log'!$B$4:$B$861,"&gt;="&amp;DATE(2026,8,17),'Q2 Daily Log'!$B$4:$B$861,"&lt;="&amp;DATE(2026,8,21),'Q2 Daily Log'!$C$4:$C$861,'Q2 Setup'!$C$18),"")</f>
        <v>0</v>
      </c>
      <c r="M112" s="56" t="str">
        <f>IFERROR(SUMIFS('Q2 Daily Log'!$N$4:$N$861,'Q2 Daily Log'!$B$4:$B$861,"&gt;="&amp;DATE(2026,8,17),'Q2 Daily Log'!$B$4:$B$861,"&lt;="&amp;DATE(2026,8,21),'Q2 Daily Log'!$C$4:$C$861,'Q2 Setup'!$C$18)/SUMIFS('Q2 Daily Log'!$O$4:$O$861,'Q2 Daily Log'!$B$4:$B$861,"&gt;="&amp;DATE(2026,8,17),'Q2 Daily Log'!$B$4:$B$861,"&lt;="&amp;DATE(2026,8,21),'Q2 Daily Log'!$C$4:$C$861,'Q2 Setup'!$C$18),"" )</f>
        <v/>
      </c>
    </row>
    <row r="113" spans="2:13" ht="18.75" customHeight="1" x14ac:dyDescent="0.2">
      <c r="B113" s="1" t="s">
        <v>112</v>
      </c>
      <c r="C113" s="1"/>
      <c r="D113" s="67" t="str">
        <f>IFERROR(AVERAGE(D101:D112),"")</f>
        <v/>
      </c>
      <c r="E113" s="68" t="str">
        <f>IFERROR(AVERAGE(E101:E112),"")</f>
        <v/>
      </c>
      <c r="F113" s="69" t="str">
        <f>IFERROR(AVERAGE(F101:F112),"")</f>
        <v/>
      </c>
      <c r="G113" s="68" t="str">
        <f>IFERROR(AVERAGE(G101:G112),"")</f>
        <v/>
      </c>
      <c r="H113" s="67">
        <f>IFERROR(SUM(H101:H112),"")</f>
        <v>0</v>
      </c>
      <c r="I113" s="70">
        <f>IFERROR(SUM(I101:I112),"")</f>
        <v>0</v>
      </c>
      <c r="J113" s="67">
        <f>IFERROR(SUM(J101:J112),"")</f>
        <v>0</v>
      </c>
      <c r="K113" s="67">
        <f>IFERROR(SUM(K101:K112),"")</f>
        <v>0</v>
      </c>
      <c r="L113" s="71">
        <f>IFERROR(SUM(L101:L112),"")</f>
        <v>0</v>
      </c>
      <c r="M113" s="68" t="str">
        <f>IFERROR(AVERAGE(M101:M112),"")</f>
        <v/>
      </c>
    </row>
    <row r="114" spans="2:13" ht="7.5" customHeight="1" x14ac:dyDescent="0.2"/>
    <row r="115" spans="2:13" ht="25.5" customHeight="1" x14ac:dyDescent="0.2">
      <c r="B115" s="2" t="s">
        <v>113</v>
      </c>
      <c r="C115" s="2"/>
      <c r="D115" s="65">
        <v>46258</v>
      </c>
      <c r="E115" s="65">
        <v>46262</v>
      </c>
      <c r="F115" s="66"/>
      <c r="G115" s="66"/>
      <c r="H115" s="66"/>
      <c r="I115" s="66"/>
      <c r="J115" s="66"/>
      <c r="K115" s="66"/>
      <c r="L115" s="66"/>
      <c r="M115" s="66"/>
    </row>
    <row r="116" spans="2:13" ht="36" customHeight="1" x14ac:dyDescent="0.2">
      <c r="B116" s="47" t="s">
        <v>60</v>
      </c>
      <c r="C116" s="47" t="s">
        <v>24</v>
      </c>
      <c r="D116" s="47" t="s">
        <v>61</v>
      </c>
      <c r="E116" s="47" t="s">
        <v>62</v>
      </c>
      <c r="F116" s="47" t="s">
        <v>63</v>
      </c>
      <c r="G116" s="47" t="s">
        <v>64</v>
      </c>
      <c r="H116" s="47" t="s">
        <v>65</v>
      </c>
      <c r="I116" s="47" t="s">
        <v>66</v>
      </c>
      <c r="J116" s="47" t="s">
        <v>67</v>
      </c>
      <c r="K116" s="47" t="s">
        <v>68</v>
      </c>
      <c r="L116" s="47" t="s">
        <v>69</v>
      </c>
      <c r="M116" s="47" t="s">
        <v>70</v>
      </c>
    </row>
    <row r="117" spans="2:13" ht="18.75" customHeight="1" x14ac:dyDescent="0.2">
      <c r="B117" s="48" t="s">
        <v>114</v>
      </c>
      <c r="C117" s="49" t="str">
        <f>'Q2 Setup'!$C$7</f>
        <v>Rep 1</v>
      </c>
      <c r="D117" s="50" t="str">
        <f>IFERROR(AVERAGEIFS('Q2 Daily Log'!$E$4:$E$861,'Q2 Daily Log'!$B$4:$B$861,"&gt;="&amp;DATE(2026,8,24),'Q2 Daily Log'!$B$4:$B$861,"&lt;="&amp;DATE(2026,8,28),'Q2 Daily Log'!$C$4:$C$861,'Q2 Setup'!$C$7),"")</f>
        <v/>
      </c>
      <c r="E117" s="51" t="str">
        <f>IFERROR(AVERAGEIFS('Q2 Daily Log'!$H$4:$H$861,'Q2 Daily Log'!$B$4:$B$861,"&gt;="&amp;DATE(2026,8,24),'Q2 Daily Log'!$B$4:$B$861,"&lt;="&amp;DATE(2026,8,28),'Q2 Daily Log'!$C$4:$C$861,'Q2 Setup'!$C$7),"")</f>
        <v/>
      </c>
      <c r="F117" s="52" t="str">
        <f>IFERROR(AVERAGEIFS('Q2 Daily Log'!$I$4:$I$861,'Q2 Daily Log'!$B$4:$B$861,"&gt;="&amp;DATE(2026,8,24),'Q2 Daily Log'!$B$4:$B$861,"&lt;="&amp;DATE(2026,8,28),'Q2 Daily Log'!$C$4:$C$861,'Q2 Setup'!$C$7),"")</f>
        <v/>
      </c>
      <c r="G117" s="51" t="str">
        <f>IFERROR(AVERAGEIFS('Q2 Daily Log'!$K$4:$K$861,'Q2 Daily Log'!$B$4:$B$861,"&gt;="&amp;DATE(2026,8,24),'Q2 Daily Log'!$B$4:$B$861,"&lt;="&amp;DATE(2026,8,28),'Q2 Daily Log'!$C$4:$C$861,'Q2 Setup'!$C$7),"")</f>
        <v/>
      </c>
      <c r="H117" s="50">
        <f>IFERROR(SUMIFS('Q2 Daily Log'!$E$4:$E$861,'Q2 Daily Log'!$B$4:$B$861,"&gt;="&amp;DATE(2026,8,24),'Q2 Daily Log'!$B$4:$B$861,"&lt;="&amp;DATE(2026,8,28),'Q2 Daily Log'!$C$4:$C$861,'Q2 Setup'!$C$7),"")</f>
        <v>0</v>
      </c>
      <c r="I117" s="52">
        <f>IFERROR(SUMIFS('Q2 Daily Log'!$I$4:$I$861,'Q2 Daily Log'!$B$4:$B$861,"&gt;="&amp;DATE(2026,8,24),'Q2 Daily Log'!$B$4:$B$861,"&lt;="&amp;DATE(2026,8,28),'Q2 Daily Log'!$C$4:$C$861,'Q2 Setup'!$C$7),"")</f>
        <v>0</v>
      </c>
      <c r="J117" s="50">
        <f>IFERROR(SUMIFS('Q2 Daily Log'!$L$4:$L$861,'Q2 Daily Log'!$B$4:$B$861,"&gt;="&amp;DATE(2026,8,24),'Q2 Daily Log'!$B$4:$B$861,"&lt;="&amp;DATE(2026,8,28),'Q2 Daily Log'!$C$4:$C$861,'Q2 Setup'!$C$7),"")</f>
        <v>0</v>
      </c>
      <c r="K117" s="50">
        <f>IFERROR(SUMIFS('Q2 Daily Log'!$M$4:$M$861,'Q2 Daily Log'!$B$4:$B$861,"&gt;="&amp;DATE(2026,8,24),'Q2 Daily Log'!$B$4:$B$861,"&lt;="&amp;DATE(2026,8,28),'Q2 Daily Log'!$C$4:$C$861,'Q2 Setup'!$C$7),"")</f>
        <v>0</v>
      </c>
      <c r="L117" s="29">
        <f>IFERROR(SUMIFS('Q2 Daily Log'!$N$4:$N$861,'Q2 Daily Log'!$B$4:$B$861,"&gt;="&amp;DATE(2026,8,24),'Q2 Daily Log'!$B$4:$B$861,"&lt;="&amp;DATE(2026,8,28),'Q2 Daily Log'!$C$4:$C$861,'Q2 Setup'!$C$7),"")</f>
        <v>0</v>
      </c>
      <c r="M117" s="51" t="str">
        <f>IFERROR(SUMIFS('Q2 Daily Log'!$N$4:$N$861,'Q2 Daily Log'!$B$4:$B$861,"&gt;="&amp;DATE(2026,8,24),'Q2 Daily Log'!$B$4:$B$861,"&lt;="&amp;DATE(2026,8,28),'Q2 Daily Log'!$C$4:$C$861,'Q2 Setup'!$C$7)/SUMIFS('Q2 Daily Log'!$O$4:$O$861,'Q2 Daily Log'!$B$4:$B$861,"&gt;="&amp;DATE(2026,8,24),'Q2 Daily Log'!$B$4:$B$861,"&lt;="&amp;DATE(2026,8,28),'Q2 Daily Log'!$C$4:$C$861,'Q2 Setup'!$C$7),"" )</f>
        <v/>
      </c>
    </row>
    <row r="118" spans="2:13" ht="18.75" customHeight="1" x14ac:dyDescent="0.2">
      <c r="B118" s="53" t="s">
        <v>114</v>
      </c>
      <c r="C118" s="54" t="str">
        <f>'Q2 Setup'!$C$8</f>
        <v>Rep 2</v>
      </c>
      <c r="D118" s="55" t="str">
        <f>IFERROR(AVERAGEIFS('Q2 Daily Log'!$E$4:$E$861,'Q2 Daily Log'!$B$4:$B$861,"&gt;="&amp;DATE(2026,8,24),'Q2 Daily Log'!$B$4:$B$861,"&lt;="&amp;DATE(2026,8,28),'Q2 Daily Log'!$C$4:$C$861,'Q2 Setup'!$C$8),"")</f>
        <v/>
      </c>
      <c r="E118" s="56" t="str">
        <f>IFERROR(AVERAGEIFS('Q2 Daily Log'!$H$4:$H$861,'Q2 Daily Log'!$B$4:$B$861,"&gt;="&amp;DATE(2026,8,24),'Q2 Daily Log'!$B$4:$B$861,"&lt;="&amp;DATE(2026,8,28),'Q2 Daily Log'!$C$4:$C$861,'Q2 Setup'!$C$8),"")</f>
        <v/>
      </c>
      <c r="F118" s="57" t="str">
        <f>IFERROR(AVERAGEIFS('Q2 Daily Log'!$I$4:$I$861,'Q2 Daily Log'!$B$4:$B$861,"&gt;="&amp;DATE(2026,8,24),'Q2 Daily Log'!$B$4:$B$861,"&lt;="&amp;DATE(2026,8,28),'Q2 Daily Log'!$C$4:$C$861,'Q2 Setup'!$C$8),"")</f>
        <v/>
      </c>
      <c r="G118" s="56" t="str">
        <f>IFERROR(AVERAGEIFS('Q2 Daily Log'!$K$4:$K$861,'Q2 Daily Log'!$B$4:$B$861,"&gt;="&amp;DATE(2026,8,24),'Q2 Daily Log'!$B$4:$B$861,"&lt;="&amp;DATE(2026,8,28),'Q2 Daily Log'!$C$4:$C$861,'Q2 Setup'!$C$8),"")</f>
        <v/>
      </c>
      <c r="H118" s="55">
        <f>IFERROR(SUMIFS('Q2 Daily Log'!$E$4:$E$861,'Q2 Daily Log'!$B$4:$B$861,"&gt;="&amp;DATE(2026,8,24),'Q2 Daily Log'!$B$4:$B$861,"&lt;="&amp;DATE(2026,8,28),'Q2 Daily Log'!$C$4:$C$861,'Q2 Setup'!$C$8),"")</f>
        <v>0</v>
      </c>
      <c r="I118" s="57">
        <f>IFERROR(SUMIFS('Q2 Daily Log'!$I$4:$I$861,'Q2 Daily Log'!$B$4:$B$861,"&gt;="&amp;DATE(2026,8,24),'Q2 Daily Log'!$B$4:$B$861,"&lt;="&amp;DATE(2026,8,28),'Q2 Daily Log'!$C$4:$C$861,'Q2 Setup'!$C$8),"")</f>
        <v>0</v>
      </c>
      <c r="J118" s="55">
        <f>IFERROR(SUMIFS('Q2 Daily Log'!$L$4:$L$861,'Q2 Daily Log'!$B$4:$B$861,"&gt;="&amp;DATE(2026,8,24),'Q2 Daily Log'!$B$4:$B$861,"&lt;="&amp;DATE(2026,8,28),'Q2 Daily Log'!$C$4:$C$861,'Q2 Setup'!$C$8),"")</f>
        <v>0</v>
      </c>
      <c r="K118" s="55">
        <f>IFERROR(SUMIFS('Q2 Daily Log'!$M$4:$M$861,'Q2 Daily Log'!$B$4:$B$861,"&gt;="&amp;DATE(2026,8,24),'Q2 Daily Log'!$B$4:$B$861,"&lt;="&amp;DATE(2026,8,28),'Q2 Daily Log'!$C$4:$C$861,'Q2 Setup'!$C$8),"")</f>
        <v>0</v>
      </c>
      <c r="L118" s="29">
        <f>IFERROR(SUMIFS('Q2 Daily Log'!$N$4:$N$861,'Q2 Daily Log'!$B$4:$B$861,"&gt;="&amp;DATE(2026,8,24),'Q2 Daily Log'!$B$4:$B$861,"&lt;="&amp;DATE(2026,8,28),'Q2 Daily Log'!$C$4:$C$861,'Q2 Setup'!$C$8),"")</f>
        <v>0</v>
      </c>
      <c r="M118" s="56" t="str">
        <f>IFERROR(SUMIFS('Q2 Daily Log'!$N$4:$N$861,'Q2 Daily Log'!$B$4:$B$861,"&gt;="&amp;DATE(2026,8,24),'Q2 Daily Log'!$B$4:$B$861,"&lt;="&amp;DATE(2026,8,28),'Q2 Daily Log'!$C$4:$C$861,'Q2 Setup'!$C$8)/SUMIFS('Q2 Daily Log'!$O$4:$O$861,'Q2 Daily Log'!$B$4:$B$861,"&gt;="&amp;DATE(2026,8,24),'Q2 Daily Log'!$B$4:$B$861,"&lt;="&amp;DATE(2026,8,28),'Q2 Daily Log'!$C$4:$C$861,'Q2 Setup'!$C$8),"" )</f>
        <v/>
      </c>
    </row>
    <row r="119" spans="2:13" ht="18.75" customHeight="1" x14ac:dyDescent="0.2">
      <c r="B119" s="48" t="s">
        <v>114</v>
      </c>
      <c r="C119" s="49" t="str">
        <f>'Q2 Setup'!$C$9</f>
        <v>Rep 3</v>
      </c>
      <c r="D119" s="50" t="str">
        <f>IFERROR(AVERAGEIFS('Q2 Daily Log'!$E$4:$E$861,'Q2 Daily Log'!$B$4:$B$861,"&gt;="&amp;DATE(2026,8,24),'Q2 Daily Log'!$B$4:$B$861,"&lt;="&amp;DATE(2026,8,28),'Q2 Daily Log'!$C$4:$C$861,'Q2 Setup'!$C$9),"")</f>
        <v/>
      </c>
      <c r="E119" s="51" t="str">
        <f>IFERROR(AVERAGEIFS('Q2 Daily Log'!$H$4:$H$861,'Q2 Daily Log'!$B$4:$B$861,"&gt;="&amp;DATE(2026,8,24),'Q2 Daily Log'!$B$4:$B$861,"&lt;="&amp;DATE(2026,8,28),'Q2 Daily Log'!$C$4:$C$861,'Q2 Setup'!$C$9),"")</f>
        <v/>
      </c>
      <c r="F119" s="52" t="str">
        <f>IFERROR(AVERAGEIFS('Q2 Daily Log'!$I$4:$I$861,'Q2 Daily Log'!$B$4:$B$861,"&gt;="&amp;DATE(2026,8,24),'Q2 Daily Log'!$B$4:$B$861,"&lt;="&amp;DATE(2026,8,28),'Q2 Daily Log'!$C$4:$C$861,'Q2 Setup'!$C$9),"")</f>
        <v/>
      </c>
      <c r="G119" s="51" t="str">
        <f>IFERROR(AVERAGEIFS('Q2 Daily Log'!$K$4:$K$861,'Q2 Daily Log'!$B$4:$B$861,"&gt;="&amp;DATE(2026,8,24),'Q2 Daily Log'!$B$4:$B$861,"&lt;="&amp;DATE(2026,8,28),'Q2 Daily Log'!$C$4:$C$861,'Q2 Setup'!$C$9),"")</f>
        <v/>
      </c>
      <c r="H119" s="50">
        <f>IFERROR(SUMIFS('Q2 Daily Log'!$E$4:$E$861,'Q2 Daily Log'!$B$4:$B$861,"&gt;="&amp;DATE(2026,8,24),'Q2 Daily Log'!$B$4:$B$861,"&lt;="&amp;DATE(2026,8,28),'Q2 Daily Log'!$C$4:$C$861,'Q2 Setup'!$C$9),"")</f>
        <v>0</v>
      </c>
      <c r="I119" s="52">
        <f>IFERROR(SUMIFS('Q2 Daily Log'!$I$4:$I$861,'Q2 Daily Log'!$B$4:$B$861,"&gt;="&amp;DATE(2026,8,24),'Q2 Daily Log'!$B$4:$B$861,"&lt;="&amp;DATE(2026,8,28),'Q2 Daily Log'!$C$4:$C$861,'Q2 Setup'!$C$9),"")</f>
        <v>0</v>
      </c>
      <c r="J119" s="50">
        <f>IFERROR(SUMIFS('Q2 Daily Log'!$L$4:$L$861,'Q2 Daily Log'!$B$4:$B$861,"&gt;="&amp;DATE(2026,8,24),'Q2 Daily Log'!$B$4:$B$861,"&lt;="&amp;DATE(2026,8,28),'Q2 Daily Log'!$C$4:$C$861,'Q2 Setup'!$C$9),"")</f>
        <v>0</v>
      </c>
      <c r="K119" s="50">
        <f>IFERROR(SUMIFS('Q2 Daily Log'!$M$4:$M$861,'Q2 Daily Log'!$B$4:$B$861,"&gt;="&amp;DATE(2026,8,24),'Q2 Daily Log'!$B$4:$B$861,"&lt;="&amp;DATE(2026,8,28),'Q2 Daily Log'!$C$4:$C$861,'Q2 Setup'!$C$9),"")</f>
        <v>0</v>
      </c>
      <c r="L119" s="29">
        <f>IFERROR(SUMIFS('Q2 Daily Log'!$N$4:$N$861,'Q2 Daily Log'!$B$4:$B$861,"&gt;="&amp;DATE(2026,8,24),'Q2 Daily Log'!$B$4:$B$861,"&lt;="&amp;DATE(2026,8,28),'Q2 Daily Log'!$C$4:$C$861,'Q2 Setup'!$C$9),"")</f>
        <v>0</v>
      </c>
      <c r="M119" s="51" t="str">
        <f>IFERROR(SUMIFS('Q2 Daily Log'!$N$4:$N$861,'Q2 Daily Log'!$B$4:$B$861,"&gt;="&amp;DATE(2026,8,24),'Q2 Daily Log'!$B$4:$B$861,"&lt;="&amp;DATE(2026,8,28),'Q2 Daily Log'!$C$4:$C$861,'Q2 Setup'!$C$9)/SUMIFS('Q2 Daily Log'!$O$4:$O$861,'Q2 Daily Log'!$B$4:$B$861,"&gt;="&amp;DATE(2026,8,24),'Q2 Daily Log'!$B$4:$B$861,"&lt;="&amp;DATE(2026,8,28),'Q2 Daily Log'!$C$4:$C$861,'Q2 Setup'!$C$9),"" )</f>
        <v/>
      </c>
    </row>
    <row r="120" spans="2:13" ht="18.75" customHeight="1" x14ac:dyDescent="0.2">
      <c r="B120" s="53" t="s">
        <v>114</v>
      </c>
      <c r="C120" s="54" t="str">
        <f>'Q2 Setup'!$C$10</f>
        <v>Rep 4</v>
      </c>
      <c r="D120" s="55" t="str">
        <f>IFERROR(AVERAGEIFS('Q2 Daily Log'!$E$4:$E$861,'Q2 Daily Log'!$B$4:$B$861,"&gt;="&amp;DATE(2026,8,24),'Q2 Daily Log'!$B$4:$B$861,"&lt;="&amp;DATE(2026,8,28),'Q2 Daily Log'!$C$4:$C$861,'Q2 Setup'!$C$10),"")</f>
        <v/>
      </c>
      <c r="E120" s="56" t="str">
        <f>IFERROR(AVERAGEIFS('Q2 Daily Log'!$H$4:$H$861,'Q2 Daily Log'!$B$4:$B$861,"&gt;="&amp;DATE(2026,8,24),'Q2 Daily Log'!$B$4:$B$861,"&lt;="&amp;DATE(2026,8,28),'Q2 Daily Log'!$C$4:$C$861,'Q2 Setup'!$C$10),"")</f>
        <v/>
      </c>
      <c r="F120" s="57" t="str">
        <f>IFERROR(AVERAGEIFS('Q2 Daily Log'!$I$4:$I$861,'Q2 Daily Log'!$B$4:$B$861,"&gt;="&amp;DATE(2026,8,24),'Q2 Daily Log'!$B$4:$B$861,"&lt;="&amp;DATE(2026,8,28),'Q2 Daily Log'!$C$4:$C$861,'Q2 Setup'!$C$10),"")</f>
        <v/>
      </c>
      <c r="G120" s="56" t="str">
        <f>IFERROR(AVERAGEIFS('Q2 Daily Log'!$K$4:$K$861,'Q2 Daily Log'!$B$4:$B$861,"&gt;="&amp;DATE(2026,8,24),'Q2 Daily Log'!$B$4:$B$861,"&lt;="&amp;DATE(2026,8,28),'Q2 Daily Log'!$C$4:$C$861,'Q2 Setup'!$C$10),"")</f>
        <v/>
      </c>
      <c r="H120" s="55">
        <f>IFERROR(SUMIFS('Q2 Daily Log'!$E$4:$E$861,'Q2 Daily Log'!$B$4:$B$861,"&gt;="&amp;DATE(2026,8,24),'Q2 Daily Log'!$B$4:$B$861,"&lt;="&amp;DATE(2026,8,28),'Q2 Daily Log'!$C$4:$C$861,'Q2 Setup'!$C$10),"")</f>
        <v>0</v>
      </c>
      <c r="I120" s="57">
        <f>IFERROR(SUMIFS('Q2 Daily Log'!$I$4:$I$861,'Q2 Daily Log'!$B$4:$B$861,"&gt;="&amp;DATE(2026,8,24),'Q2 Daily Log'!$B$4:$B$861,"&lt;="&amp;DATE(2026,8,28),'Q2 Daily Log'!$C$4:$C$861,'Q2 Setup'!$C$10),"")</f>
        <v>0</v>
      </c>
      <c r="J120" s="55">
        <f>IFERROR(SUMIFS('Q2 Daily Log'!$L$4:$L$861,'Q2 Daily Log'!$B$4:$B$861,"&gt;="&amp;DATE(2026,8,24),'Q2 Daily Log'!$B$4:$B$861,"&lt;="&amp;DATE(2026,8,28),'Q2 Daily Log'!$C$4:$C$861,'Q2 Setup'!$C$10),"")</f>
        <v>0</v>
      </c>
      <c r="K120" s="55">
        <f>IFERROR(SUMIFS('Q2 Daily Log'!$M$4:$M$861,'Q2 Daily Log'!$B$4:$B$861,"&gt;="&amp;DATE(2026,8,24),'Q2 Daily Log'!$B$4:$B$861,"&lt;="&amp;DATE(2026,8,28),'Q2 Daily Log'!$C$4:$C$861,'Q2 Setup'!$C$10),"")</f>
        <v>0</v>
      </c>
      <c r="L120" s="29">
        <f>IFERROR(SUMIFS('Q2 Daily Log'!$N$4:$N$861,'Q2 Daily Log'!$B$4:$B$861,"&gt;="&amp;DATE(2026,8,24),'Q2 Daily Log'!$B$4:$B$861,"&lt;="&amp;DATE(2026,8,28),'Q2 Daily Log'!$C$4:$C$861,'Q2 Setup'!$C$10),"")</f>
        <v>0</v>
      </c>
      <c r="M120" s="56" t="str">
        <f>IFERROR(SUMIFS('Q2 Daily Log'!$N$4:$N$861,'Q2 Daily Log'!$B$4:$B$861,"&gt;="&amp;DATE(2026,8,24),'Q2 Daily Log'!$B$4:$B$861,"&lt;="&amp;DATE(2026,8,28),'Q2 Daily Log'!$C$4:$C$861,'Q2 Setup'!$C$10)/SUMIFS('Q2 Daily Log'!$O$4:$O$861,'Q2 Daily Log'!$B$4:$B$861,"&gt;="&amp;DATE(2026,8,24),'Q2 Daily Log'!$B$4:$B$861,"&lt;="&amp;DATE(2026,8,28),'Q2 Daily Log'!$C$4:$C$861,'Q2 Setup'!$C$10),"" )</f>
        <v/>
      </c>
    </row>
    <row r="121" spans="2:13" ht="18.75" customHeight="1" x14ac:dyDescent="0.2">
      <c r="B121" s="48" t="s">
        <v>114</v>
      </c>
      <c r="C121" s="49" t="str">
        <f>'Q2 Setup'!$C$11</f>
        <v>Rep 5</v>
      </c>
      <c r="D121" s="50" t="str">
        <f>IFERROR(AVERAGEIFS('Q2 Daily Log'!$E$4:$E$861,'Q2 Daily Log'!$B$4:$B$861,"&gt;="&amp;DATE(2026,8,24),'Q2 Daily Log'!$B$4:$B$861,"&lt;="&amp;DATE(2026,8,28),'Q2 Daily Log'!$C$4:$C$861,'Q2 Setup'!$C$11),"")</f>
        <v/>
      </c>
      <c r="E121" s="51" t="str">
        <f>IFERROR(AVERAGEIFS('Q2 Daily Log'!$H$4:$H$861,'Q2 Daily Log'!$B$4:$B$861,"&gt;="&amp;DATE(2026,8,24),'Q2 Daily Log'!$B$4:$B$861,"&lt;="&amp;DATE(2026,8,28),'Q2 Daily Log'!$C$4:$C$861,'Q2 Setup'!$C$11),"")</f>
        <v/>
      </c>
      <c r="F121" s="52" t="str">
        <f>IFERROR(AVERAGEIFS('Q2 Daily Log'!$I$4:$I$861,'Q2 Daily Log'!$B$4:$B$861,"&gt;="&amp;DATE(2026,8,24),'Q2 Daily Log'!$B$4:$B$861,"&lt;="&amp;DATE(2026,8,28),'Q2 Daily Log'!$C$4:$C$861,'Q2 Setup'!$C$11),"")</f>
        <v/>
      </c>
      <c r="G121" s="51" t="str">
        <f>IFERROR(AVERAGEIFS('Q2 Daily Log'!$K$4:$K$861,'Q2 Daily Log'!$B$4:$B$861,"&gt;="&amp;DATE(2026,8,24),'Q2 Daily Log'!$B$4:$B$861,"&lt;="&amp;DATE(2026,8,28),'Q2 Daily Log'!$C$4:$C$861,'Q2 Setup'!$C$11),"")</f>
        <v/>
      </c>
      <c r="H121" s="50">
        <f>IFERROR(SUMIFS('Q2 Daily Log'!$E$4:$E$861,'Q2 Daily Log'!$B$4:$B$861,"&gt;="&amp;DATE(2026,8,24),'Q2 Daily Log'!$B$4:$B$861,"&lt;="&amp;DATE(2026,8,28),'Q2 Daily Log'!$C$4:$C$861,'Q2 Setup'!$C$11),"")</f>
        <v>0</v>
      </c>
      <c r="I121" s="52">
        <f>IFERROR(SUMIFS('Q2 Daily Log'!$I$4:$I$861,'Q2 Daily Log'!$B$4:$B$861,"&gt;="&amp;DATE(2026,8,24),'Q2 Daily Log'!$B$4:$B$861,"&lt;="&amp;DATE(2026,8,28),'Q2 Daily Log'!$C$4:$C$861,'Q2 Setup'!$C$11),"")</f>
        <v>0</v>
      </c>
      <c r="J121" s="50">
        <f>IFERROR(SUMIFS('Q2 Daily Log'!$L$4:$L$861,'Q2 Daily Log'!$B$4:$B$861,"&gt;="&amp;DATE(2026,8,24),'Q2 Daily Log'!$B$4:$B$861,"&lt;="&amp;DATE(2026,8,28),'Q2 Daily Log'!$C$4:$C$861,'Q2 Setup'!$C$11),"")</f>
        <v>0</v>
      </c>
      <c r="K121" s="50">
        <f>IFERROR(SUMIFS('Q2 Daily Log'!$M$4:$M$861,'Q2 Daily Log'!$B$4:$B$861,"&gt;="&amp;DATE(2026,8,24),'Q2 Daily Log'!$B$4:$B$861,"&lt;="&amp;DATE(2026,8,28),'Q2 Daily Log'!$C$4:$C$861,'Q2 Setup'!$C$11),"")</f>
        <v>0</v>
      </c>
      <c r="L121" s="29">
        <f>IFERROR(SUMIFS('Q2 Daily Log'!$N$4:$N$861,'Q2 Daily Log'!$B$4:$B$861,"&gt;="&amp;DATE(2026,8,24),'Q2 Daily Log'!$B$4:$B$861,"&lt;="&amp;DATE(2026,8,28),'Q2 Daily Log'!$C$4:$C$861,'Q2 Setup'!$C$11),"")</f>
        <v>0</v>
      </c>
      <c r="M121" s="51" t="str">
        <f>IFERROR(SUMIFS('Q2 Daily Log'!$N$4:$N$861,'Q2 Daily Log'!$B$4:$B$861,"&gt;="&amp;DATE(2026,8,24),'Q2 Daily Log'!$B$4:$B$861,"&lt;="&amp;DATE(2026,8,28),'Q2 Daily Log'!$C$4:$C$861,'Q2 Setup'!$C$11)/SUMIFS('Q2 Daily Log'!$O$4:$O$861,'Q2 Daily Log'!$B$4:$B$861,"&gt;="&amp;DATE(2026,8,24),'Q2 Daily Log'!$B$4:$B$861,"&lt;="&amp;DATE(2026,8,28),'Q2 Daily Log'!$C$4:$C$861,'Q2 Setup'!$C$11),"" )</f>
        <v/>
      </c>
    </row>
    <row r="122" spans="2:13" ht="18.75" customHeight="1" x14ac:dyDescent="0.2">
      <c r="B122" s="53" t="s">
        <v>114</v>
      </c>
      <c r="C122" s="54" t="str">
        <f>'Q2 Setup'!$C$12</f>
        <v>Rep 6</v>
      </c>
      <c r="D122" s="55" t="str">
        <f>IFERROR(AVERAGEIFS('Q2 Daily Log'!$E$4:$E$861,'Q2 Daily Log'!$B$4:$B$861,"&gt;="&amp;DATE(2026,8,24),'Q2 Daily Log'!$B$4:$B$861,"&lt;="&amp;DATE(2026,8,28),'Q2 Daily Log'!$C$4:$C$861,'Q2 Setup'!$C$12),"")</f>
        <v/>
      </c>
      <c r="E122" s="56" t="str">
        <f>IFERROR(AVERAGEIFS('Q2 Daily Log'!$H$4:$H$861,'Q2 Daily Log'!$B$4:$B$861,"&gt;="&amp;DATE(2026,8,24),'Q2 Daily Log'!$B$4:$B$861,"&lt;="&amp;DATE(2026,8,28),'Q2 Daily Log'!$C$4:$C$861,'Q2 Setup'!$C$12),"")</f>
        <v/>
      </c>
      <c r="F122" s="57" t="str">
        <f>IFERROR(AVERAGEIFS('Q2 Daily Log'!$I$4:$I$861,'Q2 Daily Log'!$B$4:$B$861,"&gt;="&amp;DATE(2026,8,24),'Q2 Daily Log'!$B$4:$B$861,"&lt;="&amp;DATE(2026,8,28),'Q2 Daily Log'!$C$4:$C$861,'Q2 Setup'!$C$12),"")</f>
        <v/>
      </c>
      <c r="G122" s="56" t="str">
        <f>IFERROR(AVERAGEIFS('Q2 Daily Log'!$K$4:$K$861,'Q2 Daily Log'!$B$4:$B$861,"&gt;="&amp;DATE(2026,8,24),'Q2 Daily Log'!$B$4:$B$861,"&lt;="&amp;DATE(2026,8,28),'Q2 Daily Log'!$C$4:$C$861,'Q2 Setup'!$C$12),"")</f>
        <v/>
      </c>
      <c r="H122" s="55">
        <f>IFERROR(SUMIFS('Q2 Daily Log'!$E$4:$E$861,'Q2 Daily Log'!$B$4:$B$861,"&gt;="&amp;DATE(2026,8,24),'Q2 Daily Log'!$B$4:$B$861,"&lt;="&amp;DATE(2026,8,28),'Q2 Daily Log'!$C$4:$C$861,'Q2 Setup'!$C$12),"")</f>
        <v>0</v>
      </c>
      <c r="I122" s="57">
        <f>IFERROR(SUMIFS('Q2 Daily Log'!$I$4:$I$861,'Q2 Daily Log'!$B$4:$B$861,"&gt;="&amp;DATE(2026,8,24),'Q2 Daily Log'!$B$4:$B$861,"&lt;="&amp;DATE(2026,8,28),'Q2 Daily Log'!$C$4:$C$861,'Q2 Setup'!$C$12),"")</f>
        <v>0</v>
      </c>
      <c r="J122" s="55">
        <f>IFERROR(SUMIFS('Q2 Daily Log'!$L$4:$L$861,'Q2 Daily Log'!$B$4:$B$861,"&gt;="&amp;DATE(2026,8,24),'Q2 Daily Log'!$B$4:$B$861,"&lt;="&amp;DATE(2026,8,28),'Q2 Daily Log'!$C$4:$C$861,'Q2 Setup'!$C$12),"")</f>
        <v>0</v>
      </c>
      <c r="K122" s="55">
        <f>IFERROR(SUMIFS('Q2 Daily Log'!$M$4:$M$861,'Q2 Daily Log'!$B$4:$B$861,"&gt;="&amp;DATE(2026,8,24),'Q2 Daily Log'!$B$4:$B$861,"&lt;="&amp;DATE(2026,8,28),'Q2 Daily Log'!$C$4:$C$861,'Q2 Setup'!$C$12),"")</f>
        <v>0</v>
      </c>
      <c r="L122" s="29">
        <f>IFERROR(SUMIFS('Q2 Daily Log'!$N$4:$N$861,'Q2 Daily Log'!$B$4:$B$861,"&gt;="&amp;DATE(2026,8,24),'Q2 Daily Log'!$B$4:$B$861,"&lt;="&amp;DATE(2026,8,28),'Q2 Daily Log'!$C$4:$C$861,'Q2 Setup'!$C$12),"")</f>
        <v>0</v>
      </c>
      <c r="M122" s="56" t="str">
        <f>IFERROR(SUMIFS('Q2 Daily Log'!$N$4:$N$861,'Q2 Daily Log'!$B$4:$B$861,"&gt;="&amp;DATE(2026,8,24),'Q2 Daily Log'!$B$4:$B$861,"&lt;="&amp;DATE(2026,8,28),'Q2 Daily Log'!$C$4:$C$861,'Q2 Setup'!$C$12)/SUMIFS('Q2 Daily Log'!$O$4:$O$861,'Q2 Daily Log'!$B$4:$B$861,"&gt;="&amp;DATE(2026,8,24),'Q2 Daily Log'!$B$4:$B$861,"&lt;="&amp;DATE(2026,8,28),'Q2 Daily Log'!$C$4:$C$861,'Q2 Setup'!$C$12),"" )</f>
        <v/>
      </c>
    </row>
    <row r="123" spans="2:13" ht="18.75" customHeight="1" x14ac:dyDescent="0.2">
      <c r="B123" s="48" t="s">
        <v>114</v>
      </c>
      <c r="C123" s="49" t="str">
        <f>'Q2 Setup'!$C$13</f>
        <v>Rep 7</v>
      </c>
      <c r="D123" s="50" t="str">
        <f>IFERROR(AVERAGEIFS('Q2 Daily Log'!$E$4:$E$861,'Q2 Daily Log'!$B$4:$B$861,"&gt;="&amp;DATE(2026,8,24),'Q2 Daily Log'!$B$4:$B$861,"&lt;="&amp;DATE(2026,8,28),'Q2 Daily Log'!$C$4:$C$861,'Q2 Setup'!$C$13),"")</f>
        <v/>
      </c>
      <c r="E123" s="51" t="str">
        <f>IFERROR(AVERAGEIFS('Q2 Daily Log'!$H$4:$H$861,'Q2 Daily Log'!$B$4:$B$861,"&gt;="&amp;DATE(2026,8,24),'Q2 Daily Log'!$B$4:$B$861,"&lt;="&amp;DATE(2026,8,28),'Q2 Daily Log'!$C$4:$C$861,'Q2 Setup'!$C$13),"")</f>
        <v/>
      </c>
      <c r="F123" s="52" t="str">
        <f>IFERROR(AVERAGEIFS('Q2 Daily Log'!$I$4:$I$861,'Q2 Daily Log'!$B$4:$B$861,"&gt;="&amp;DATE(2026,8,24),'Q2 Daily Log'!$B$4:$B$861,"&lt;="&amp;DATE(2026,8,28),'Q2 Daily Log'!$C$4:$C$861,'Q2 Setup'!$C$13),"")</f>
        <v/>
      </c>
      <c r="G123" s="51" t="str">
        <f>IFERROR(AVERAGEIFS('Q2 Daily Log'!$K$4:$K$861,'Q2 Daily Log'!$B$4:$B$861,"&gt;="&amp;DATE(2026,8,24),'Q2 Daily Log'!$B$4:$B$861,"&lt;="&amp;DATE(2026,8,28),'Q2 Daily Log'!$C$4:$C$861,'Q2 Setup'!$C$13),"")</f>
        <v/>
      </c>
      <c r="H123" s="50">
        <f>IFERROR(SUMIFS('Q2 Daily Log'!$E$4:$E$861,'Q2 Daily Log'!$B$4:$B$861,"&gt;="&amp;DATE(2026,8,24),'Q2 Daily Log'!$B$4:$B$861,"&lt;="&amp;DATE(2026,8,28),'Q2 Daily Log'!$C$4:$C$861,'Q2 Setup'!$C$13),"")</f>
        <v>0</v>
      </c>
      <c r="I123" s="52">
        <f>IFERROR(SUMIFS('Q2 Daily Log'!$I$4:$I$861,'Q2 Daily Log'!$B$4:$B$861,"&gt;="&amp;DATE(2026,8,24),'Q2 Daily Log'!$B$4:$B$861,"&lt;="&amp;DATE(2026,8,28),'Q2 Daily Log'!$C$4:$C$861,'Q2 Setup'!$C$13),"")</f>
        <v>0</v>
      </c>
      <c r="J123" s="50">
        <f>IFERROR(SUMIFS('Q2 Daily Log'!$L$4:$L$861,'Q2 Daily Log'!$B$4:$B$861,"&gt;="&amp;DATE(2026,8,24),'Q2 Daily Log'!$B$4:$B$861,"&lt;="&amp;DATE(2026,8,28),'Q2 Daily Log'!$C$4:$C$861,'Q2 Setup'!$C$13),"")</f>
        <v>0</v>
      </c>
      <c r="K123" s="50">
        <f>IFERROR(SUMIFS('Q2 Daily Log'!$M$4:$M$861,'Q2 Daily Log'!$B$4:$B$861,"&gt;="&amp;DATE(2026,8,24),'Q2 Daily Log'!$B$4:$B$861,"&lt;="&amp;DATE(2026,8,28),'Q2 Daily Log'!$C$4:$C$861,'Q2 Setup'!$C$13),"")</f>
        <v>0</v>
      </c>
      <c r="L123" s="29">
        <f>IFERROR(SUMIFS('Q2 Daily Log'!$N$4:$N$861,'Q2 Daily Log'!$B$4:$B$861,"&gt;="&amp;DATE(2026,8,24),'Q2 Daily Log'!$B$4:$B$861,"&lt;="&amp;DATE(2026,8,28),'Q2 Daily Log'!$C$4:$C$861,'Q2 Setup'!$C$13),"")</f>
        <v>0</v>
      </c>
      <c r="M123" s="51" t="str">
        <f>IFERROR(SUMIFS('Q2 Daily Log'!$N$4:$N$861,'Q2 Daily Log'!$B$4:$B$861,"&gt;="&amp;DATE(2026,8,24),'Q2 Daily Log'!$B$4:$B$861,"&lt;="&amp;DATE(2026,8,28),'Q2 Daily Log'!$C$4:$C$861,'Q2 Setup'!$C$13)/SUMIFS('Q2 Daily Log'!$O$4:$O$861,'Q2 Daily Log'!$B$4:$B$861,"&gt;="&amp;DATE(2026,8,24),'Q2 Daily Log'!$B$4:$B$861,"&lt;="&amp;DATE(2026,8,28),'Q2 Daily Log'!$C$4:$C$861,'Q2 Setup'!$C$13),"" )</f>
        <v/>
      </c>
    </row>
    <row r="124" spans="2:13" ht="18.75" customHeight="1" x14ac:dyDescent="0.2">
      <c r="B124" s="53" t="s">
        <v>114</v>
      </c>
      <c r="C124" s="54" t="str">
        <f>'Q2 Setup'!$C$14</f>
        <v>Rep 8</v>
      </c>
      <c r="D124" s="55" t="str">
        <f>IFERROR(AVERAGEIFS('Q2 Daily Log'!$E$4:$E$861,'Q2 Daily Log'!$B$4:$B$861,"&gt;="&amp;DATE(2026,8,24),'Q2 Daily Log'!$B$4:$B$861,"&lt;="&amp;DATE(2026,8,28),'Q2 Daily Log'!$C$4:$C$861,'Q2 Setup'!$C$14),"")</f>
        <v/>
      </c>
      <c r="E124" s="56" t="str">
        <f>IFERROR(AVERAGEIFS('Q2 Daily Log'!$H$4:$H$861,'Q2 Daily Log'!$B$4:$B$861,"&gt;="&amp;DATE(2026,8,24),'Q2 Daily Log'!$B$4:$B$861,"&lt;="&amp;DATE(2026,8,28),'Q2 Daily Log'!$C$4:$C$861,'Q2 Setup'!$C$14),"")</f>
        <v/>
      </c>
      <c r="F124" s="57" t="str">
        <f>IFERROR(AVERAGEIFS('Q2 Daily Log'!$I$4:$I$861,'Q2 Daily Log'!$B$4:$B$861,"&gt;="&amp;DATE(2026,8,24),'Q2 Daily Log'!$B$4:$B$861,"&lt;="&amp;DATE(2026,8,28),'Q2 Daily Log'!$C$4:$C$861,'Q2 Setup'!$C$14),"")</f>
        <v/>
      </c>
      <c r="G124" s="56" t="str">
        <f>IFERROR(AVERAGEIFS('Q2 Daily Log'!$K$4:$K$861,'Q2 Daily Log'!$B$4:$B$861,"&gt;="&amp;DATE(2026,8,24),'Q2 Daily Log'!$B$4:$B$861,"&lt;="&amp;DATE(2026,8,28),'Q2 Daily Log'!$C$4:$C$861,'Q2 Setup'!$C$14),"")</f>
        <v/>
      </c>
      <c r="H124" s="55">
        <f>IFERROR(SUMIFS('Q2 Daily Log'!$E$4:$E$861,'Q2 Daily Log'!$B$4:$B$861,"&gt;="&amp;DATE(2026,8,24),'Q2 Daily Log'!$B$4:$B$861,"&lt;="&amp;DATE(2026,8,28),'Q2 Daily Log'!$C$4:$C$861,'Q2 Setup'!$C$14),"")</f>
        <v>0</v>
      </c>
      <c r="I124" s="57">
        <f>IFERROR(SUMIFS('Q2 Daily Log'!$I$4:$I$861,'Q2 Daily Log'!$B$4:$B$861,"&gt;="&amp;DATE(2026,8,24),'Q2 Daily Log'!$B$4:$B$861,"&lt;="&amp;DATE(2026,8,28),'Q2 Daily Log'!$C$4:$C$861,'Q2 Setup'!$C$14),"")</f>
        <v>0</v>
      </c>
      <c r="J124" s="55">
        <f>IFERROR(SUMIFS('Q2 Daily Log'!$L$4:$L$861,'Q2 Daily Log'!$B$4:$B$861,"&gt;="&amp;DATE(2026,8,24),'Q2 Daily Log'!$B$4:$B$861,"&lt;="&amp;DATE(2026,8,28),'Q2 Daily Log'!$C$4:$C$861,'Q2 Setup'!$C$14),"")</f>
        <v>0</v>
      </c>
      <c r="K124" s="55">
        <f>IFERROR(SUMIFS('Q2 Daily Log'!$M$4:$M$861,'Q2 Daily Log'!$B$4:$B$861,"&gt;="&amp;DATE(2026,8,24),'Q2 Daily Log'!$B$4:$B$861,"&lt;="&amp;DATE(2026,8,28),'Q2 Daily Log'!$C$4:$C$861,'Q2 Setup'!$C$14),"")</f>
        <v>0</v>
      </c>
      <c r="L124" s="29">
        <f>IFERROR(SUMIFS('Q2 Daily Log'!$N$4:$N$861,'Q2 Daily Log'!$B$4:$B$861,"&gt;="&amp;DATE(2026,8,24),'Q2 Daily Log'!$B$4:$B$861,"&lt;="&amp;DATE(2026,8,28),'Q2 Daily Log'!$C$4:$C$861,'Q2 Setup'!$C$14),"")</f>
        <v>0</v>
      </c>
      <c r="M124" s="56" t="str">
        <f>IFERROR(SUMIFS('Q2 Daily Log'!$N$4:$N$861,'Q2 Daily Log'!$B$4:$B$861,"&gt;="&amp;DATE(2026,8,24),'Q2 Daily Log'!$B$4:$B$861,"&lt;="&amp;DATE(2026,8,28),'Q2 Daily Log'!$C$4:$C$861,'Q2 Setup'!$C$14)/SUMIFS('Q2 Daily Log'!$O$4:$O$861,'Q2 Daily Log'!$B$4:$B$861,"&gt;="&amp;DATE(2026,8,24),'Q2 Daily Log'!$B$4:$B$861,"&lt;="&amp;DATE(2026,8,28),'Q2 Daily Log'!$C$4:$C$861,'Q2 Setup'!$C$14),"" )</f>
        <v/>
      </c>
    </row>
    <row r="125" spans="2:13" ht="18.75" customHeight="1" x14ac:dyDescent="0.2">
      <c r="B125" s="48" t="s">
        <v>114</v>
      </c>
      <c r="C125" s="49" t="str">
        <f>'Q2 Setup'!$C$15</f>
        <v>Rep 9</v>
      </c>
      <c r="D125" s="50" t="str">
        <f>IFERROR(AVERAGEIFS('Q2 Daily Log'!$E$4:$E$861,'Q2 Daily Log'!$B$4:$B$861,"&gt;="&amp;DATE(2026,8,24),'Q2 Daily Log'!$B$4:$B$861,"&lt;="&amp;DATE(2026,8,28),'Q2 Daily Log'!$C$4:$C$861,'Q2 Setup'!$C$15),"")</f>
        <v/>
      </c>
      <c r="E125" s="51" t="str">
        <f>IFERROR(AVERAGEIFS('Q2 Daily Log'!$H$4:$H$861,'Q2 Daily Log'!$B$4:$B$861,"&gt;="&amp;DATE(2026,8,24),'Q2 Daily Log'!$B$4:$B$861,"&lt;="&amp;DATE(2026,8,28),'Q2 Daily Log'!$C$4:$C$861,'Q2 Setup'!$C$15),"")</f>
        <v/>
      </c>
      <c r="F125" s="52" t="str">
        <f>IFERROR(AVERAGEIFS('Q2 Daily Log'!$I$4:$I$861,'Q2 Daily Log'!$B$4:$B$861,"&gt;="&amp;DATE(2026,8,24),'Q2 Daily Log'!$B$4:$B$861,"&lt;="&amp;DATE(2026,8,28),'Q2 Daily Log'!$C$4:$C$861,'Q2 Setup'!$C$15),"")</f>
        <v/>
      </c>
      <c r="G125" s="51" t="str">
        <f>IFERROR(AVERAGEIFS('Q2 Daily Log'!$K$4:$K$861,'Q2 Daily Log'!$B$4:$B$861,"&gt;="&amp;DATE(2026,8,24),'Q2 Daily Log'!$B$4:$B$861,"&lt;="&amp;DATE(2026,8,28),'Q2 Daily Log'!$C$4:$C$861,'Q2 Setup'!$C$15),"")</f>
        <v/>
      </c>
      <c r="H125" s="50">
        <f>IFERROR(SUMIFS('Q2 Daily Log'!$E$4:$E$861,'Q2 Daily Log'!$B$4:$B$861,"&gt;="&amp;DATE(2026,8,24),'Q2 Daily Log'!$B$4:$B$861,"&lt;="&amp;DATE(2026,8,28),'Q2 Daily Log'!$C$4:$C$861,'Q2 Setup'!$C$15),"")</f>
        <v>0</v>
      </c>
      <c r="I125" s="52">
        <f>IFERROR(SUMIFS('Q2 Daily Log'!$I$4:$I$861,'Q2 Daily Log'!$B$4:$B$861,"&gt;="&amp;DATE(2026,8,24),'Q2 Daily Log'!$B$4:$B$861,"&lt;="&amp;DATE(2026,8,28),'Q2 Daily Log'!$C$4:$C$861,'Q2 Setup'!$C$15),"")</f>
        <v>0</v>
      </c>
      <c r="J125" s="50">
        <f>IFERROR(SUMIFS('Q2 Daily Log'!$L$4:$L$861,'Q2 Daily Log'!$B$4:$B$861,"&gt;="&amp;DATE(2026,8,24),'Q2 Daily Log'!$B$4:$B$861,"&lt;="&amp;DATE(2026,8,28),'Q2 Daily Log'!$C$4:$C$861,'Q2 Setup'!$C$15),"")</f>
        <v>0</v>
      </c>
      <c r="K125" s="50">
        <f>IFERROR(SUMIFS('Q2 Daily Log'!$M$4:$M$861,'Q2 Daily Log'!$B$4:$B$861,"&gt;="&amp;DATE(2026,8,24),'Q2 Daily Log'!$B$4:$B$861,"&lt;="&amp;DATE(2026,8,28),'Q2 Daily Log'!$C$4:$C$861,'Q2 Setup'!$C$15),"")</f>
        <v>0</v>
      </c>
      <c r="L125" s="29">
        <f>IFERROR(SUMIFS('Q2 Daily Log'!$N$4:$N$861,'Q2 Daily Log'!$B$4:$B$861,"&gt;="&amp;DATE(2026,8,24),'Q2 Daily Log'!$B$4:$B$861,"&lt;="&amp;DATE(2026,8,28),'Q2 Daily Log'!$C$4:$C$861,'Q2 Setup'!$C$15),"")</f>
        <v>0</v>
      </c>
      <c r="M125" s="51" t="str">
        <f>IFERROR(SUMIFS('Q2 Daily Log'!$N$4:$N$861,'Q2 Daily Log'!$B$4:$B$861,"&gt;="&amp;DATE(2026,8,24),'Q2 Daily Log'!$B$4:$B$861,"&lt;="&amp;DATE(2026,8,28),'Q2 Daily Log'!$C$4:$C$861,'Q2 Setup'!$C$15)/SUMIFS('Q2 Daily Log'!$O$4:$O$861,'Q2 Daily Log'!$B$4:$B$861,"&gt;="&amp;DATE(2026,8,24),'Q2 Daily Log'!$B$4:$B$861,"&lt;="&amp;DATE(2026,8,28),'Q2 Daily Log'!$C$4:$C$861,'Q2 Setup'!$C$15),"" )</f>
        <v/>
      </c>
    </row>
    <row r="126" spans="2:13" ht="18.75" customHeight="1" x14ac:dyDescent="0.2">
      <c r="B126" s="53" t="s">
        <v>114</v>
      </c>
      <c r="C126" s="54" t="str">
        <f>'Q2 Setup'!$C$16</f>
        <v>Rep 10</v>
      </c>
      <c r="D126" s="55" t="str">
        <f>IFERROR(AVERAGEIFS('Q2 Daily Log'!$E$4:$E$861,'Q2 Daily Log'!$B$4:$B$861,"&gt;="&amp;DATE(2026,8,24),'Q2 Daily Log'!$B$4:$B$861,"&lt;="&amp;DATE(2026,8,28),'Q2 Daily Log'!$C$4:$C$861,'Q2 Setup'!$C$16),"")</f>
        <v/>
      </c>
      <c r="E126" s="56" t="str">
        <f>IFERROR(AVERAGEIFS('Q2 Daily Log'!$H$4:$H$861,'Q2 Daily Log'!$B$4:$B$861,"&gt;="&amp;DATE(2026,8,24),'Q2 Daily Log'!$B$4:$B$861,"&lt;="&amp;DATE(2026,8,28),'Q2 Daily Log'!$C$4:$C$861,'Q2 Setup'!$C$16),"")</f>
        <v/>
      </c>
      <c r="F126" s="57" t="str">
        <f>IFERROR(AVERAGEIFS('Q2 Daily Log'!$I$4:$I$861,'Q2 Daily Log'!$B$4:$B$861,"&gt;="&amp;DATE(2026,8,24),'Q2 Daily Log'!$B$4:$B$861,"&lt;="&amp;DATE(2026,8,28),'Q2 Daily Log'!$C$4:$C$861,'Q2 Setup'!$C$16),"")</f>
        <v/>
      </c>
      <c r="G126" s="56" t="str">
        <f>IFERROR(AVERAGEIFS('Q2 Daily Log'!$K$4:$K$861,'Q2 Daily Log'!$B$4:$B$861,"&gt;="&amp;DATE(2026,8,24),'Q2 Daily Log'!$B$4:$B$861,"&lt;="&amp;DATE(2026,8,28),'Q2 Daily Log'!$C$4:$C$861,'Q2 Setup'!$C$16),"")</f>
        <v/>
      </c>
      <c r="H126" s="55">
        <f>IFERROR(SUMIFS('Q2 Daily Log'!$E$4:$E$861,'Q2 Daily Log'!$B$4:$B$861,"&gt;="&amp;DATE(2026,8,24),'Q2 Daily Log'!$B$4:$B$861,"&lt;="&amp;DATE(2026,8,28),'Q2 Daily Log'!$C$4:$C$861,'Q2 Setup'!$C$16),"")</f>
        <v>0</v>
      </c>
      <c r="I126" s="57">
        <f>IFERROR(SUMIFS('Q2 Daily Log'!$I$4:$I$861,'Q2 Daily Log'!$B$4:$B$861,"&gt;="&amp;DATE(2026,8,24),'Q2 Daily Log'!$B$4:$B$861,"&lt;="&amp;DATE(2026,8,28),'Q2 Daily Log'!$C$4:$C$861,'Q2 Setup'!$C$16),"")</f>
        <v>0</v>
      </c>
      <c r="J126" s="55">
        <f>IFERROR(SUMIFS('Q2 Daily Log'!$L$4:$L$861,'Q2 Daily Log'!$B$4:$B$861,"&gt;="&amp;DATE(2026,8,24),'Q2 Daily Log'!$B$4:$B$861,"&lt;="&amp;DATE(2026,8,28),'Q2 Daily Log'!$C$4:$C$861,'Q2 Setup'!$C$16),"")</f>
        <v>0</v>
      </c>
      <c r="K126" s="55">
        <f>IFERROR(SUMIFS('Q2 Daily Log'!$M$4:$M$861,'Q2 Daily Log'!$B$4:$B$861,"&gt;="&amp;DATE(2026,8,24),'Q2 Daily Log'!$B$4:$B$861,"&lt;="&amp;DATE(2026,8,28),'Q2 Daily Log'!$C$4:$C$861,'Q2 Setup'!$C$16),"")</f>
        <v>0</v>
      </c>
      <c r="L126" s="29">
        <f>IFERROR(SUMIFS('Q2 Daily Log'!$N$4:$N$861,'Q2 Daily Log'!$B$4:$B$861,"&gt;="&amp;DATE(2026,8,24),'Q2 Daily Log'!$B$4:$B$861,"&lt;="&amp;DATE(2026,8,28),'Q2 Daily Log'!$C$4:$C$861,'Q2 Setup'!$C$16),"")</f>
        <v>0</v>
      </c>
      <c r="M126" s="56" t="str">
        <f>IFERROR(SUMIFS('Q2 Daily Log'!$N$4:$N$861,'Q2 Daily Log'!$B$4:$B$861,"&gt;="&amp;DATE(2026,8,24),'Q2 Daily Log'!$B$4:$B$861,"&lt;="&amp;DATE(2026,8,28),'Q2 Daily Log'!$C$4:$C$861,'Q2 Setup'!$C$16)/SUMIFS('Q2 Daily Log'!$O$4:$O$861,'Q2 Daily Log'!$B$4:$B$861,"&gt;="&amp;DATE(2026,8,24),'Q2 Daily Log'!$B$4:$B$861,"&lt;="&amp;DATE(2026,8,28),'Q2 Daily Log'!$C$4:$C$861,'Q2 Setup'!$C$16),"" )</f>
        <v/>
      </c>
    </row>
    <row r="127" spans="2:13" ht="18.75" customHeight="1" x14ac:dyDescent="0.2">
      <c r="B127" s="48" t="s">
        <v>114</v>
      </c>
      <c r="C127" s="49">
        <f>'Q2 Setup'!$C$17</f>
        <v>0</v>
      </c>
      <c r="D127" s="50" t="str">
        <f>IFERROR(AVERAGEIFS('Q2 Daily Log'!$E$4:$E$861,'Q2 Daily Log'!$B$4:$B$861,"&gt;="&amp;DATE(2026,8,24),'Q2 Daily Log'!$B$4:$B$861,"&lt;="&amp;DATE(2026,8,28),'Q2 Daily Log'!$C$4:$C$861,'Q2 Setup'!$C$17),"")</f>
        <v/>
      </c>
      <c r="E127" s="51" t="str">
        <f>IFERROR(AVERAGEIFS('Q2 Daily Log'!$H$4:$H$861,'Q2 Daily Log'!$B$4:$B$861,"&gt;="&amp;DATE(2026,8,24),'Q2 Daily Log'!$B$4:$B$861,"&lt;="&amp;DATE(2026,8,28),'Q2 Daily Log'!$C$4:$C$861,'Q2 Setup'!$C$17),"")</f>
        <v/>
      </c>
      <c r="F127" s="52" t="str">
        <f>IFERROR(AVERAGEIFS('Q2 Daily Log'!$I$4:$I$861,'Q2 Daily Log'!$B$4:$B$861,"&gt;="&amp;DATE(2026,8,24),'Q2 Daily Log'!$B$4:$B$861,"&lt;="&amp;DATE(2026,8,28),'Q2 Daily Log'!$C$4:$C$861,'Q2 Setup'!$C$17),"")</f>
        <v/>
      </c>
      <c r="G127" s="51" t="str">
        <f>IFERROR(AVERAGEIFS('Q2 Daily Log'!$K$4:$K$861,'Q2 Daily Log'!$B$4:$B$861,"&gt;="&amp;DATE(2026,8,24),'Q2 Daily Log'!$B$4:$B$861,"&lt;="&amp;DATE(2026,8,28),'Q2 Daily Log'!$C$4:$C$861,'Q2 Setup'!$C$17),"")</f>
        <v/>
      </c>
      <c r="H127" s="50">
        <f>IFERROR(SUMIFS('Q2 Daily Log'!$E$4:$E$861,'Q2 Daily Log'!$B$4:$B$861,"&gt;="&amp;DATE(2026,8,24),'Q2 Daily Log'!$B$4:$B$861,"&lt;="&amp;DATE(2026,8,28),'Q2 Daily Log'!$C$4:$C$861,'Q2 Setup'!$C$17),"")</f>
        <v>0</v>
      </c>
      <c r="I127" s="52">
        <f>IFERROR(SUMIFS('Q2 Daily Log'!$I$4:$I$861,'Q2 Daily Log'!$B$4:$B$861,"&gt;="&amp;DATE(2026,8,24),'Q2 Daily Log'!$B$4:$B$861,"&lt;="&amp;DATE(2026,8,28),'Q2 Daily Log'!$C$4:$C$861,'Q2 Setup'!$C$17),"")</f>
        <v>0</v>
      </c>
      <c r="J127" s="50">
        <f>IFERROR(SUMIFS('Q2 Daily Log'!$L$4:$L$861,'Q2 Daily Log'!$B$4:$B$861,"&gt;="&amp;DATE(2026,8,24),'Q2 Daily Log'!$B$4:$B$861,"&lt;="&amp;DATE(2026,8,28),'Q2 Daily Log'!$C$4:$C$861,'Q2 Setup'!$C$17),"")</f>
        <v>0</v>
      </c>
      <c r="K127" s="50">
        <f>IFERROR(SUMIFS('Q2 Daily Log'!$M$4:$M$861,'Q2 Daily Log'!$B$4:$B$861,"&gt;="&amp;DATE(2026,8,24),'Q2 Daily Log'!$B$4:$B$861,"&lt;="&amp;DATE(2026,8,28),'Q2 Daily Log'!$C$4:$C$861,'Q2 Setup'!$C$17),"")</f>
        <v>0</v>
      </c>
      <c r="L127" s="29">
        <f>IFERROR(SUMIFS('Q2 Daily Log'!$N$4:$N$861,'Q2 Daily Log'!$B$4:$B$861,"&gt;="&amp;DATE(2026,8,24),'Q2 Daily Log'!$B$4:$B$861,"&lt;="&amp;DATE(2026,8,28),'Q2 Daily Log'!$C$4:$C$861,'Q2 Setup'!$C$17),"")</f>
        <v>0</v>
      </c>
      <c r="M127" s="51" t="str">
        <f>IFERROR(SUMIFS('Q2 Daily Log'!$N$4:$N$861,'Q2 Daily Log'!$B$4:$B$861,"&gt;="&amp;DATE(2026,8,24),'Q2 Daily Log'!$B$4:$B$861,"&lt;="&amp;DATE(2026,8,28),'Q2 Daily Log'!$C$4:$C$861,'Q2 Setup'!$C$17)/SUMIFS('Q2 Daily Log'!$O$4:$O$861,'Q2 Daily Log'!$B$4:$B$861,"&gt;="&amp;DATE(2026,8,24),'Q2 Daily Log'!$B$4:$B$861,"&lt;="&amp;DATE(2026,8,28),'Q2 Daily Log'!$C$4:$C$861,'Q2 Setup'!$C$17),"" )</f>
        <v/>
      </c>
    </row>
    <row r="128" spans="2:13" ht="18.75" customHeight="1" x14ac:dyDescent="0.2">
      <c r="B128" s="53" t="s">
        <v>114</v>
      </c>
      <c r="C128" s="54">
        <f>'Q2 Setup'!$C$18</f>
        <v>0</v>
      </c>
      <c r="D128" s="55" t="str">
        <f>IFERROR(AVERAGEIFS('Q2 Daily Log'!$E$4:$E$861,'Q2 Daily Log'!$B$4:$B$861,"&gt;="&amp;DATE(2026,8,24),'Q2 Daily Log'!$B$4:$B$861,"&lt;="&amp;DATE(2026,8,28),'Q2 Daily Log'!$C$4:$C$861,'Q2 Setup'!$C$18),"")</f>
        <v/>
      </c>
      <c r="E128" s="56" t="str">
        <f>IFERROR(AVERAGEIFS('Q2 Daily Log'!$H$4:$H$861,'Q2 Daily Log'!$B$4:$B$861,"&gt;="&amp;DATE(2026,8,24),'Q2 Daily Log'!$B$4:$B$861,"&lt;="&amp;DATE(2026,8,28),'Q2 Daily Log'!$C$4:$C$861,'Q2 Setup'!$C$18),"")</f>
        <v/>
      </c>
      <c r="F128" s="57" t="str">
        <f>IFERROR(AVERAGEIFS('Q2 Daily Log'!$I$4:$I$861,'Q2 Daily Log'!$B$4:$B$861,"&gt;="&amp;DATE(2026,8,24),'Q2 Daily Log'!$B$4:$B$861,"&lt;="&amp;DATE(2026,8,28),'Q2 Daily Log'!$C$4:$C$861,'Q2 Setup'!$C$18),"")</f>
        <v/>
      </c>
      <c r="G128" s="56" t="str">
        <f>IFERROR(AVERAGEIFS('Q2 Daily Log'!$K$4:$K$861,'Q2 Daily Log'!$B$4:$B$861,"&gt;="&amp;DATE(2026,8,24),'Q2 Daily Log'!$B$4:$B$861,"&lt;="&amp;DATE(2026,8,28),'Q2 Daily Log'!$C$4:$C$861,'Q2 Setup'!$C$18),"")</f>
        <v/>
      </c>
      <c r="H128" s="55">
        <f>IFERROR(SUMIFS('Q2 Daily Log'!$E$4:$E$861,'Q2 Daily Log'!$B$4:$B$861,"&gt;="&amp;DATE(2026,8,24),'Q2 Daily Log'!$B$4:$B$861,"&lt;="&amp;DATE(2026,8,28),'Q2 Daily Log'!$C$4:$C$861,'Q2 Setup'!$C$18),"")</f>
        <v>0</v>
      </c>
      <c r="I128" s="57">
        <f>IFERROR(SUMIFS('Q2 Daily Log'!$I$4:$I$861,'Q2 Daily Log'!$B$4:$B$861,"&gt;="&amp;DATE(2026,8,24),'Q2 Daily Log'!$B$4:$B$861,"&lt;="&amp;DATE(2026,8,28),'Q2 Daily Log'!$C$4:$C$861,'Q2 Setup'!$C$18),"")</f>
        <v>0</v>
      </c>
      <c r="J128" s="55">
        <f>IFERROR(SUMIFS('Q2 Daily Log'!$L$4:$L$861,'Q2 Daily Log'!$B$4:$B$861,"&gt;="&amp;DATE(2026,8,24),'Q2 Daily Log'!$B$4:$B$861,"&lt;="&amp;DATE(2026,8,28),'Q2 Daily Log'!$C$4:$C$861,'Q2 Setup'!$C$18),"")</f>
        <v>0</v>
      </c>
      <c r="K128" s="55">
        <f>IFERROR(SUMIFS('Q2 Daily Log'!$M$4:$M$861,'Q2 Daily Log'!$B$4:$B$861,"&gt;="&amp;DATE(2026,8,24),'Q2 Daily Log'!$B$4:$B$861,"&lt;="&amp;DATE(2026,8,28),'Q2 Daily Log'!$C$4:$C$861,'Q2 Setup'!$C$18),"")</f>
        <v>0</v>
      </c>
      <c r="L128" s="29">
        <f>IFERROR(SUMIFS('Q2 Daily Log'!$N$4:$N$861,'Q2 Daily Log'!$B$4:$B$861,"&gt;="&amp;DATE(2026,8,24),'Q2 Daily Log'!$B$4:$B$861,"&lt;="&amp;DATE(2026,8,28),'Q2 Daily Log'!$C$4:$C$861,'Q2 Setup'!$C$18),"")</f>
        <v>0</v>
      </c>
      <c r="M128" s="56" t="str">
        <f>IFERROR(SUMIFS('Q2 Daily Log'!$N$4:$N$861,'Q2 Daily Log'!$B$4:$B$861,"&gt;="&amp;DATE(2026,8,24),'Q2 Daily Log'!$B$4:$B$861,"&lt;="&amp;DATE(2026,8,28),'Q2 Daily Log'!$C$4:$C$861,'Q2 Setup'!$C$18)/SUMIFS('Q2 Daily Log'!$O$4:$O$861,'Q2 Daily Log'!$B$4:$B$861,"&gt;="&amp;DATE(2026,8,24),'Q2 Daily Log'!$B$4:$B$861,"&lt;="&amp;DATE(2026,8,28),'Q2 Daily Log'!$C$4:$C$861,'Q2 Setup'!$C$18),"" )</f>
        <v/>
      </c>
    </row>
    <row r="129" spans="2:13" ht="18.75" customHeight="1" x14ac:dyDescent="0.2">
      <c r="B129" s="1" t="s">
        <v>115</v>
      </c>
      <c r="C129" s="1"/>
      <c r="D129" s="67" t="str">
        <f>IFERROR(AVERAGE(D117:D128),"")</f>
        <v/>
      </c>
      <c r="E129" s="68" t="str">
        <f>IFERROR(AVERAGE(E117:E128),"")</f>
        <v/>
      </c>
      <c r="F129" s="69" t="str">
        <f>IFERROR(AVERAGE(F117:F128),"")</f>
        <v/>
      </c>
      <c r="G129" s="68" t="str">
        <f>IFERROR(AVERAGE(G117:G128),"")</f>
        <v/>
      </c>
      <c r="H129" s="67">
        <f>IFERROR(SUM(H117:H128),"")</f>
        <v>0</v>
      </c>
      <c r="I129" s="70">
        <f>IFERROR(SUM(I117:I128),"")</f>
        <v>0</v>
      </c>
      <c r="J129" s="67">
        <f>IFERROR(SUM(J117:J128),"")</f>
        <v>0</v>
      </c>
      <c r="K129" s="67">
        <f>IFERROR(SUM(K117:K128),"")</f>
        <v>0</v>
      </c>
      <c r="L129" s="71">
        <f>IFERROR(SUM(L117:L128),"")</f>
        <v>0</v>
      </c>
      <c r="M129" s="68" t="str">
        <f>IFERROR(AVERAGE(M117:M128),"")</f>
        <v/>
      </c>
    </row>
    <row r="130" spans="2:13" ht="7.5" customHeight="1" x14ac:dyDescent="0.2"/>
    <row r="131" spans="2:13" ht="25.5" customHeight="1" x14ac:dyDescent="0.2">
      <c r="B131" s="2" t="s">
        <v>116</v>
      </c>
      <c r="C131" s="2"/>
      <c r="D131" s="65">
        <v>46265</v>
      </c>
      <c r="E131" s="65">
        <v>46269</v>
      </c>
      <c r="F131" s="66"/>
      <c r="G131" s="66"/>
      <c r="H131" s="66"/>
      <c r="I131" s="66"/>
      <c r="J131" s="66"/>
      <c r="K131" s="66"/>
      <c r="L131" s="66"/>
      <c r="M131" s="66"/>
    </row>
    <row r="132" spans="2:13" ht="36" customHeight="1" x14ac:dyDescent="0.2">
      <c r="B132" s="47" t="s">
        <v>60</v>
      </c>
      <c r="C132" s="47" t="s">
        <v>24</v>
      </c>
      <c r="D132" s="47" t="s">
        <v>61</v>
      </c>
      <c r="E132" s="47" t="s">
        <v>62</v>
      </c>
      <c r="F132" s="47" t="s">
        <v>63</v>
      </c>
      <c r="G132" s="47" t="s">
        <v>64</v>
      </c>
      <c r="H132" s="47" t="s">
        <v>65</v>
      </c>
      <c r="I132" s="47" t="s">
        <v>66</v>
      </c>
      <c r="J132" s="47" t="s">
        <v>67</v>
      </c>
      <c r="K132" s="47" t="s">
        <v>68</v>
      </c>
      <c r="L132" s="47" t="s">
        <v>69</v>
      </c>
      <c r="M132" s="47" t="s">
        <v>70</v>
      </c>
    </row>
    <row r="133" spans="2:13" ht="18.75" customHeight="1" x14ac:dyDescent="0.2">
      <c r="B133" s="48" t="s">
        <v>117</v>
      </c>
      <c r="C133" s="49" t="str">
        <f>'Q2 Setup'!$C$7</f>
        <v>Rep 1</v>
      </c>
      <c r="D133" s="50" t="str">
        <f>IFERROR(AVERAGEIFS('Q2 Daily Log'!$E$4:$E$861,'Q2 Daily Log'!$B$4:$B$861,"&gt;="&amp;DATE(2026,8,31),'Q2 Daily Log'!$B$4:$B$861,"&lt;="&amp;DATE(2026,9,4),'Q2 Daily Log'!$C$4:$C$861,'Q2 Setup'!$C$7),"")</f>
        <v/>
      </c>
      <c r="E133" s="51" t="str">
        <f>IFERROR(AVERAGEIFS('Q2 Daily Log'!$H$4:$H$861,'Q2 Daily Log'!$B$4:$B$861,"&gt;="&amp;DATE(2026,8,31),'Q2 Daily Log'!$B$4:$B$861,"&lt;="&amp;DATE(2026,9,4),'Q2 Daily Log'!$C$4:$C$861,'Q2 Setup'!$C$7),"")</f>
        <v/>
      </c>
      <c r="F133" s="52" t="str">
        <f>IFERROR(AVERAGEIFS('Q2 Daily Log'!$I$4:$I$861,'Q2 Daily Log'!$B$4:$B$861,"&gt;="&amp;DATE(2026,8,31),'Q2 Daily Log'!$B$4:$B$861,"&lt;="&amp;DATE(2026,9,4),'Q2 Daily Log'!$C$4:$C$861,'Q2 Setup'!$C$7),"")</f>
        <v/>
      </c>
      <c r="G133" s="51" t="str">
        <f>IFERROR(AVERAGEIFS('Q2 Daily Log'!$K$4:$K$861,'Q2 Daily Log'!$B$4:$B$861,"&gt;="&amp;DATE(2026,8,31),'Q2 Daily Log'!$B$4:$B$861,"&lt;="&amp;DATE(2026,9,4),'Q2 Daily Log'!$C$4:$C$861,'Q2 Setup'!$C$7),"")</f>
        <v/>
      </c>
      <c r="H133" s="50">
        <f>IFERROR(SUMIFS('Q2 Daily Log'!$E$4:$E$861,'Q2 Daily Log'!$B$4:$B$861,"&gt;="&amp;DATE(2026,8,31),'Q2 Daily Log'!$B$4:$B$861,"&lt;="&amp;DATE(2026,9,4),'Q2 Daily Log'!$C$4:$C$861,'Q2 Setup'!$C$7),"")</f>
        <v>0</v>
      </c>
      <c r="I133" s="52">
        <f>IFERROR(SUMIFS('Q2 Daily Log'!$I$4:$I$861,'Q2 Daily Log'!$B$4:$B$861,"&gt;="&amp;DATE(2026,8,31),'Q2 Daily Log'!$B$4:$B$861,"&lt;="&amp;DATE(2026,9,4),'Q2 Daily Log'!$C$4:$C$861,'Q2 Setup'!$C$7),"")</f>
        <v>0</v>
      </c>
      <c r="J133" s="50">
        <f>IFERROR(SUMIFS('Q2 Daily Log'!$L$4:$L$861,'Q2 Daily Log'!$B$4:$B$861,"&gt;="&amp;DATE(2026,8,31),'Q2 Daily Log'!$B$4:$B$861,"&lt;="&amp;DATE(2026,9,4),'Q2 Daily Log'!$C$4:$C$861,'Q2 Setup'!$C$7),"")</f>
        <v>0</v>
      </c>
      <c r="K133" s="50">
        <f>IFERROR(SUMIFS('Q2 Daily Log'!$M$4:$M$861,'Q2 Daily Log'!$B$4:$B$861,"&gt;="&amp;DATE(2026,8,31),'Q2 Daily Log'!$B$4:$B$861,"&lt;="&amp;DATE(2026,9,4),'Q2 Daily Log'!$C$4:$C$861,'Q2 Setup'!$C$7),"")</f>
        <v>0</v>
      </c>
      <c r="L133" s="29">
        <f>IFERROR(SUMIFS('Q2 Daily Log'!$N$4:$N$861,'Q2 Daily Log'!$B$4:$B$861,"&gt;="&amp;DATE(2026,8,31),'Q2 Daily Log'!$B$4:$B$861,"&lt;="&amp;DATE(2026,9,4),'Q2 Daily Log'!$C$4:$C$861,'Q2 Setup'!$C$7),"")</f>
        <v>0</v>
      </c>
      <c r="M133" s="51" t="str">
        <f>IFERROR(SUMIFS('Q2 Daily Log'!$N$4:$N$861,'Q2 Daily Log'!$B$4:$B$861,"&gt;="&amp;DATE(2026,8,31),'Q2 Daily Log'!$B$4:$B$861,"&lt;="&amp;DATE(2026,9,4),'Q2 Daily Log'!$C$4:$C$861,'Q2 Setup'!$C$7)/SUMIFS('Q2 Daily Log'!$O$4:$O$861,'Q2 Daily Log'!$B$4:$B$861,"&gt;="&amp;DATE(2026,8,31),'Q2 Daily Log'!$B$4:$B$861,"&lt;="&amp;DATE(2026,9,4),'Q2 Daily Log'!$C$4:$C$861,'Q2 Setup'!$C$7),"" )</f>
        <v/>
      </c>
    </row>
    <row r="134" spans="2:13" ht="18.75" customHeight="1" x14ac:dyDescent="0.2">
      <c r="B134" s="53" t="s">
        <v>117</v>
      </c>
      <c r="C134" s="54" t="str">
        <f>'Q2 Setup'!$C$8</f>
        <v>Rep 2</v>
      </c>
      <c r="D134" s="55" t="str">
        <f>IFERROR(AVERAGEIFS('Q2 Daily Log'!$E$4:$E$861,'Q2 Daily Log'!$B$4:$B$861,"&gt;="&amp;DATE(2026,8,31),'Q2 Daily Log'!$B$4:$B$861,"&lt;="&amp;DATE(2026,9,4),'Q2 Daily Log'!$C$4:$C$861,'Q2 Setup'!$C$8),"")</f>
        <v/>
      </c>
      <c r="E134" s="56" t="str">
        <f>IFERROR(AVERAGEIFS('Q2 Daily Log'!$H$4:$H$861,'Q2 Daily Log'!$B$4:$B$861,"&gt;="&amp;DATE(2026,8,31),'Q2 Daily Log'!$B$4:$B$861,"&lt;="&amp;DATE(2026,9,4),'Q2 Daily Log'!$C$4:$C$861,'Q2 Setup'!$C$8),"")</f>
        <v/>
      </c>
      <c r="F134" s="57" t="str">
        <f>IFERROR(AVERAGEIFS('Q2 Daily Log'!$I$4:$I$861,'Q2 Daily Log'!$B$4:$B$861,"&gt;="&amp;DATE(2026,8,31),'Q2 Daily Log'!$B$4:$B$861,"&lt;="&amp;DATE(2026,9,4),'Q2 Daily Log'!$C$4:$C$861,'Q2 Setup'!$C$8),"")</f>
        <v/>
      </c>
      <c r="G134" s="56" t="str">
        <f>IFERROR(AVERAGEIFS('Q2 Daily Log'!$K$4:$K$861,'Q2 Daily Log'!$B$4:$B$861,"&gt;="&amp;DATE(2026,8,31),'Q2 Daily Log'!$B$4:$B$861,"&lt;="&amp;DATE(2026,9,4),'Q2 Daily Log'!$C$4:$C$861,'Q2 Setup'!$C$8),"")</f>
        <v/>
      </c>
      <c r="H134" s="55">
        <f>IFERROR(SUMIFS('Q2 Daily Log'!$E$4:$E$861,'Q2 Daily Log'!$B$4:$B$861,"&gt;="&amp;DATE(2026,8,31),'Q2 Daily Log'!$B$4:$B$861,"&lt;="&amp;DATE(2026,9,4),'Q2 Daily Log'!$C$4:$C$861,'Q2 Setup'!$C$8),"")</f>
        <v>0</v>
      </c>
      <c r="I134" s="57">
        <f>IFERROR(SUMIFS('Q2 Daily Log'!$I$4:$I$861,'Q2 Daily Log'!$B$4:$B$861,"&gt;="&amp;DATE(2026,8,31),'Q2 Daily Log'!$B$4:$B$861,"&lt;="&amp;DATE(2026,9,4),'Q2 Daily Log'!$C$4:$C$861,'Q2 Setup'!$C$8),"")</f>
        <v>0</v>
      </c>
      <c r="J134" s="55">
        <f>IFERROR(SUMIFS('Q2 Daily Log'!$L$4:$L$861,'Q2 Daily Log'!$B$4:$B$861,"&gt;="&amp;DATE(2026,8,31),'Q2 Daily Log'!$B$4:$B$861,"&lt;="&amp;DATE(2026,9,4),'Q2 Daily Log'!$C$4:$C$861,'Q2 Setup'!$C$8),"")</f>
        <v>0</v>
      </c>
      <c r="K134" s="55">
        <f>IFERROR(SUMIFS('Q2 Daily Log'!$M$4:$M$861,'Q2 Daily Log'!$B$4:$B$861,"&gt;="&amp;DATE(2026,8,31),'Q2 Daily Log'!$B$4:$B$861,"&lt;="&amp;DATE(2026,9,4),'Q2 Daily Log'!$C$4:$C$861,'Q2 Setup'!$C$8),"")</f>
        <v>0</v>
      </c>
      <c r="L134" s="29">
        <f>IFERROR(SUMIFS('Q2 Daily Log'!$N$4:$N$861,'Q2 Daily Log'!$B$4:$B$861,"&gt;="&amp;DATE(2026,8,31),'Q2 Daily Log'!$B$4:$B$861,"&lt;="&amp;DATE(2026,9,4),'Q2 Daily Log'!$C$4:$C$861,'Q2 Setup'!$C$8),"")</f>
        <v>0</v>
      </c>
      <c r="M134" s="56" t="str">
        <f>IFERROR(SUMIFS('Q2 Daily Log'!$N$4:$N$861,'Q2 Daily Log'!$B$4:$B$861,"&gt;="&amp;DATE(2026,8,31),'Q2 Daily Log'!$B$4:$B$861,"&lt;="&amp;DATE(2026,9,4),'Q2 Daily Log'!$C$4:$C$861,'Q2 Setup'!$C$8)/SUMIFS('Q2 Daily Log'!$O$4:$O$861,'Q2 Daily Log'!$B$4:$B$861,"&gt;="&amp;DATE(2026,8,31),'Q2 Daily Log'!$B$4:$B$861,"&lt;="&amp;DATE(2026,9,4),'Q2 Daily Log'!$C$4:$C$861,'Q2 Setup'!$C$8),"" )</f>
        <v/>
      </c>
    </row>
    <row r="135" spans="2:13" ht="18.75" customHeight="1" x14ac:dyDescent="0.2">
      <c r="B135" s="48" t="s">
        <v>117</v>
      </c>
      <c r="C135" s="49" t="str">
        <f>'Q2 Setup'!$C$9</f>
        <v>Rep 3</v>
      </c>
      <c r="D135" s="50" t="str">
        <f>IFERROR(AVERAGEIFS('Q2 Daily Log'!$E$4:$E$861,'Q2 Daily Log'!$B$4:$B$861,"&gt;="&amp;DATE(2026,8,31),'Q2 Daily Log'!$B$4:$B$861,"&lt;="&amp;DATE(2026,9,4),'Q2 Daily Log'!$C$4:$C$861,'Q2 Setup'!$C$9),"")</f>
        <v/>
      </c>
      <c r="E135" s="51" t="str">
        <f>IFERROR(AVERAGEIFS('Q2 Daily Log'!$H$4:$H$861,'Q2 Daily Log'!$B$4:$B$861,"&gt;="&amp;DATE(2026,8,31),'Q2 Daily Log'!$B$4:$B$861,"&lt;="&amp;DATE(2026,9,4),'Q2 Daily Log'!$C$4:$C$861,'Q2 Setup'!$C$9),"")</f>
        <v/>
      </c>
      <c r="F135" s="52" t="str">
        <f>IFERROR(AVERAGEIFS('Q2 Daily Log'!$I$4:$I$861,'Q2 Daily Log'!$B$4:$B$861,"&gt;="&amp;DATE(2026,8,31),'Q2 Daily Log'!$B$4:$B$861,"&lt;="&amp;DATE(2026,9,4),'Q2 Daily Log'!$C$4:$C$861,'Q2 Setup'!$C$9),"")</f>
        <v/>
      </c>
      <c r="G135" s="51" t="str">
        <f>IFERROR(AVERAGEIFS('Q2 Daily Log'!$K$4:$K$861,'Q2 Daily Log'!$B$4:$B$861,"&gt;="&amp;DATE(2026,8,31),'Q2 Daily Log'!$B$4:$B$861,"&lt;="&amp;DATE(2026,9,4),'Q2 Daily Log'!$C$4:$C$861,'Q2 Setup'!$C$9),"")</f>
        <v/>
      </c>
      <c r="H135" s="50">
        <f>IFERROR(SUMIFS('Q2 Daily Log'!$E$4:$E$861,'Q2 Daily Log'!$B$4:$B$861,"&gt;="&amp;DATE(2026,8,31),'Q2 Daily Log'!$B$4:$B$861,"&lt;="&amp;DATE(2026,9,4),'Q2 Daily Log'!$C$4:$C$861,'Q2 Setup'!$C$9),"")</f>
        <v>0</v>
      </c>
      <c r="I135" s="52">
        <f>IFERROR(SUMIFS('Q2 Daily Log'!$I$4:$I$861,'Q2 Daily Log'!$B$4:$B$861,"&gt;="&amp;DATE(2026,8,31),'Q2 Daily Log'!$B$4:$B$861,"&lt;="&amp;DATE(2026,9,4),'Q2 Daily Log'!$C$4:$C$861,'Q2 Setup'!$C$9),"")</f>
        <v>0</v>
      </c>
      <c r="J135" s="50">
        <f>IFERROR(SUMIFS('Q2 Daily Log'!$L$4:$L$861,'Q2 Daily Log'!$B$4:$B$861,"&gt;="&amp;DATE(2026,8,31),'Q2 Daily Log'!$B$4:$B$861,"&lt;="&amp;DATE(2026,9,4),'Q2 Daily Log'!$C$4:$C$861,'Q2 Setup'!$C$9),"")</f>
        <v>0</v>
      </c>
      <c r="K135" s="50">
        <f>IFERROR(SUMIFS('Q2 Daily Log'!$M$4:$M$861,'Q2 Daily Log'!$B$4:$B$861,"&gt;="&amp;DATE(2026,8,31),'Q2 Daily Log'!$B$4:$B$861,"&lt;="&amp;DATE(2026,9,4),'Q2 Daily Log'!$C$4:$C$861,'Q2 Setup'!$C$9),"")</f>
        <v>0</v>
      </c>
      <c r="L135" s="29">
        <f>IFERROR(SUMIFS('Q2 Daily Log'!$N$4:$N$861,'Q2 Daily Log'!$B$4:$B$861,"&gt;="&amp;DATE(2026,8,31),'Q2 Daily Log'!$B$4:$B$861,"&lt;="&amp;DATE(2026,9,4),'Q2 Daily Log'!$C$4:$C$861,'Q2 Setup'!$C$9),"")</f>
        <v>0</v>
      </c>
      <c r="M135" s="51" t="str">
        <f>IFERROR(SUMIFS('Q2 Daily Log'!$N$4:$N$861,'Q2 Daily Log'!$B$4:$B$861,"&gt;="&amp;DATE(2026,8,31),'Q2 Daily Log'!$B$4:$B$861,"&lt;="&amp;DATE(2026,9,4),'Q2 Daily Log'!$C$4:$C$861,'Q2 Setup'!$C$9)/SUMIFS('Q2 Daily Log'!$O$4:$O$861,'Q2 Daily Log'!$B$4:$B$861,"&gt;="&amp;DATE(2026,8,31),'Q2 Daily Log'!$B$4:$B$861,"&lt;="&amp;DATE(2026,9,4),'Q2 Daily Log'!$C$4:$C$861,'Q2 Setup'!$C$9),"" )</f>
        <v/>
      </c>
    </row>
    <row r="136" spans="2:13" ht="18.75" customHeight="1" x14ac:dyDescent="0.2">
      <c r="B136" s="53" t="s">
        <v>117</v>
      </c>
      <c r="C136" s="54" t="str">
        <f>'Q2 Setup'!$C$10</f>
        <v>Rep 4</v>
      </c>
      <c r="D136" s="55" t="str">
        <f>IFERROR(AVERAGEIFS('Q2 Daily Log'!$E$4:$E$861,'Q2 Daily Log'!$B$4:$B$861,"&gt;="&amp;DATE(2026,8,31),'Q2 Daily Log'!$B$4:$B$861,"&lt;="&amp;DATE(2026,9,4),'Q2 Daily Log'!$C$4:$C$861,'Q2 Setup'!$C$10),"")</f>
        <v/>
      </c>
      <c r="E136" s="56" t="str">
        <f>IFERROR(AVERAGEIFS('Q2 Daily Log'!$H$4:$H$861,'Q2 Daily Log'!$B$4:$B$861,"&gt;="&amp;DATE(2026,8,31),'Q2 Daily Log'!$B$4:$B$861,"&lt;="&amp;DATE(2026,9,4),'Q2 Daily Log'!$C$4:$C$861,'Q2 Setup'!$C$10),"")</f>
        <v/>
      </c>
      <c r="F136" s="57" t="str">
        <f>IFERROR(AVERAGEIFS('Q2 Daily Log'!$I$4:$I$861,'Q2 Daily Log'!$B$4:$B$861,"&gt;="&amp;DATE(2026,8,31),'Q2 Daily Log'!$B$4:$B$861,"&lt;="&amp;DATE(2026,9,4),'Q2 Daily Log'!$C$4:$C$861,'Q2 Setup'!$C$10),"")</f>
        <v/>
      </c>
      <c r="G136" s="56" t="str">
        <f>IFERROR(AVERAGEIFS('Q2 Daily Log'!$K$4:$K$861,'Q2 Daily Log'!$B$4:$B$861,"&gt;="&amp;DATE(2026,8,31),'Q2 Daily Log'!$B$4:$B$861,"&lt;="&amp;DATE(2026,9,4),'Q2 Daily Log'!$C$4:$C$861,'Q2 Setup'!$C$10),"")</f>
        <v/>
      </c>
      <c r="H136" s="55">
        <f>IFERROR(SUMIFS('Q2 Daily Log'!$E$4:$E$861,'Q2 Daily Log'!$B$4:$B$861,"&gt;="&amp;DATE(2026,8,31),'Q2 Daily Log'!$B$4:$B$861,"&lt;="&amp;DATE(2026,9,4),'Q2 Daily Log'!$C$4:$C$861,'Q2 Setup'!$C$10),"")</f>
        <v>0</v>
      </c>
      <c r="I136" s="57">
        <f>IFERROR(SUMIFS('Q2 Daily Log'!$I$4:$I$861,'Q2 Daily Log'!$B$4:$B$861,"&gt;="&amp;DATE(2026,8,31),'Q2 Daily Log'!$B$4:$B$861,"&lt;="&amp;DATE(2026,9,4),'Q2 Daily Log'!$C$4:$C$861,'Q2 Setup'!$C$10),"")</f>
        <v>0</v>
      </c>
      <c r="J136" s="55">
        <f>IFERROR(SUMIFS('Q2 Daily Log'!$L$4:$L$861,'Q2 Daily Log'!$B$4:$B$861,"&gt;="&amp;DATE(2026,8,31),'Q2 Daily Log'!$B$4:$B$861,"&lt;="&amp;DATE(2026,9,4),'Q2 Daily Log'!$C$4:$C$861,'Q2 Setup'!$C$10),"")</f>
        <v>0</v>
      </c>
      <c r="K136" s="55">
        <f>IFERROR(SUMIFS('Q2 Daily Log'!$M$4:$M$861,'Q2 Daily Log'!$B$4:$B$861,"&gt;="&amp;DATE(2026,8,31),'Q2 Daily Log'!$B$4:$B$861,"&lt;="&amp;DATE(2026,9,4),'Q2 Daily Log'!$C$4:$C$861,'Q2 Setup'!$C$10),"")</f>
        <v>0</v>
      </c>
      <c r="L136" s="29">
        <f>IFERROR(SUMIFS('Q2 Daily Log'!$N$4:$N$861,'Q2 Daily Log'!$B$4:$B$861,"&gt;="&amp;DATE(2026,8,31),'Q2 Daily Log'!$B$4:$B$861,"&lt;="&amp;DATE(2026,9,4),'Q2 Daily Log'!$C$4:$C$861,'Q2 Setup'!$C$10),"")</f>
        <v>0</v>
      </c>
      <c r="M136" s="56" t="str">
        <f>IFERROR(SUMIFS('Q2 Daily Log'!$N$4:$N$861,'Q2 Daily Log'!$B$4:$B$861,"&gt;="&amp;DATE(2026,8,31),'Q2 Daily Log'!$B$4:$B$861,"&lt;="&amp;DATE(2026,9,4),'Q2 Daily Log'!$C$4:$C$861,'Q2 Setup'!$C$10)/SUMIFS('Q2 Daily Log'!$O$4:$O$861,'Q2 Daily Log'!$B$4:$B$861,"&gt;="&amp;DATE(2026,8,31),'Q2 Daily Log'!$B$4:$B$861,"&lt;="&amp;DATE(2026,9,4),'Q2 Daily Log'!$C$4:$C$861,'Q2 Setup'!$C$10),"" )</f>
        <v/>
      </c>
    </row>
    <row r="137" spans="2:13" ht="18.75" customHeight="1" x14ac:dyDescent="0.2">
      <c r="B137" s="48" t="s">
        <v>117</v>
      </c>
      <c r="C137" s="49" t="str">
        <f>'Q2 Setup'!$C$11</f>
        <v>Rep 5</v>
      </c>
      <c r="D137" s="50" t="str">
        <f>IFERROR(AVERAGEIFS('Q2 Daily Log'!$E$4:$E$861,'Q2 Daily Log'!$B$4:$B$861,"&gt;="&amp;DATE(2026,8,31),'Q2 Daily Log'!$B$4:$B$861,"&lt;="&amp;DATE(2026,9,4),'Q2 Daily Log'!$C$4:$C$861,'Q2 Setup'!$C$11),"")</f>
        <v/>
      </c>
      <c r="E137" s="51" t="str">
        <f>IFERROR(AVERAGEIFS('Q2 Daily Log'!$H$4:$H$861,'Q2 Daily Log'!$B$4:$B$861,"&gt;="&amp;DATE(2026,8,31),'Q2 Daily Log'!$B$4:$B$861,"&lt;="&amp;DATE(2026,9,4),'Q2 Daily Log'!$C$4:$C$861,'Q2 Setup'!$C$11),"")</f>
        <v/>
      </c>
      <c r="F137" s="52" t="str">
        <f>IFERROR(AVERAGEIFS('Q2 Daily Log'!$I$4:$I$861,'Q2 Daily Log'!$B$4:$B$861,"&gt;="&amp;DATE(2026,8,31),'Q2 Daily Log'!$B$4:$B$861,"&lt;="&amp;DATE(2026,9,4),'Q2 Daily Log'!$C$4:$C$861,'Q2 Setup'!$C$11),"")</f>
        <v/>
      </c>
      <c r="G137" s="51" t="str">
        <f>IFERROR(AVERAGEIFS('Q2 Daily Log'!$K$4:$K$861,'Q2 Daily Log'!$B$4:$B$861,"&gt;="&amp;DATE(2026,8,31),'Q2 Daily Log'!$B$4:$B$861,"&lt;="&amp;DATE(2026,9,4),'Q2 Daily Log'!$C$4:$C$861,'Q2 Setup'!$C$11),"")</f>
        <v/>
      </c>
      <c r="H137" s="50">
        <f>IFERROR(SUMIFS('Q2 Daily Log'!$E$4:$E$861,'Q2 Daily Log'!$B$4:$B$861,"&gt;="&amp;DATE(2026,8,31),'Q2 Daily Log'!$B$4:$B$861,"&lt;="&amp;DATE(2026,9,4),'Q2 Daily Log'!$C$4:$C$861,'Q2 Setup'!$C$11),"")</f>
        <v>0</v>
      </c>
      <c r="I137" s="52">
        <f>IFERROR(SUMIFS('Q2 Daily Log'!$I$4:$I$861,'Q2 Daily Log'!$B$4:$B$861,"&gt;="&amp;DATE(2026,8,31),'Q2 Daily Log'!$B$4:$B$861,"&lt;="&amp;DATE(2026,9,4),'Q2 Daily Log'!$C$4:$C$861,'Q2 Setup'!$C$11),"")</f>
        <v>0</v>
      </c>
      <c r="J137" s="50">
        <f>IFERROR(SUMIFS('Q2 Daily Log'!$L$4:$L$861,'Q2 Daily Log'!$B$4:$B$861,"&gt;="&amp;DATE(2026,8,31),'Q2 Daily Log'!$B$4:$B$861,"&lt;="&amp;DATE(2026,9,4),'Q2 Daily Log'!$C$4:$C$861,'Q2 Setup'!$C$11),"")</f>
        <v>0</v>
      </c>
      <c r="K137" s="50">
        <f>IFERROR(SUMIFS('Q2 Daily Log'!$M$4:$M$861,'Q2 Daily Log'!$B$4:$B$861,"&gt;="&amp;DATE(2026,8,31),'Q2 Daily Log'!$B$4:$B$861,"&lt;="&amp;DATE(2026,9,4),'Q2 Daily Log'!$C$4:$C$861,'Q2 Setup'!$C$11),"")</f>
        <v>0</v>
      </c>
      <c r="L137" s="29">
        <f>IFERROR(SUMIFS('Q2 Daily Log'!$N$4:$N$861,'Q2 Daily Log'!$B$4:$B$861,"&gt;="&amp;DATE(2026,8,31),'Q2 Daily Log'!$B$4:$B$861,"&lt;="&amp;DATE(2026,9,4),'Q2 Daily Log'!$C$4:$C$861,'Q2 Setup'!$C$11),"")</f>
        <v>0</v>
      </c>
      <c r="M137" s="51" t="str">
        <f>IFERROR(SUMIFS('Q2 Daily Log'!$N$4:$N$861,'Q2 Daily Log'!$B$4:$B$861,"&gt;="&amp;DATE(2026,8,31),'Q2 Daily Log'!$B$4:$B$861,"&lt;="&amp;DATE(2026,9,4),'Q2 Daily Log'!$C$4:$C$861,'Q2 Setup'!$C$11)/SUMIFS('Q2 Daily Log'!$O$4:$O$861,'Q2 Daily Log'!$B$4:$B$861,"&gt;="&amp;DATE(2026,8,31),'Q2 Daily Log'!$B$4:$B$861,"&lt;="&amp;DATE(2026,9,4),'Q2 Daily Log'!$C$4:$C$861,'Q2 Setup'!$C$11),"" )</f>
        <v/>
      </c>
    </row>
    <row r="138" spans="2:13" ht="18.75" customHeight="1" x14ac:dyDescent="0.2">
      <c r="B138" s="53" t="s">
        <v>117</v>
      </c>
      <c r="C138" s="54" t="str">
        <f>'Q2 Setup'!$C$12</f>
        <v>Rep 6</v>
      </c>
      <c r="D138" s="55" t="str">
        <f>IFERROR(AVERAGEIFS('Q2 Daily Log'!$E$4:$E$861,'Q2 Daily Log'!$B$4:$B$861,"&gt;="&amp;DATE(2026,8,31),'Q2 Daily Log'!$B$4:$B$861,"&lt;="&amp;DATE(2026,9,4),'Q2 Daily Log'!$C$4:$C$861,'Q2 Setup'!$C$12),"")</f>
        <v/>
      </c>
      <c r="E138" s="56" t="str">
        <f>IFERROR(AVERAGEIFS('Q2 Daily Log'!$H$4:$H$861,'Q2 Daily Log'!$B$4:$B$861,"&gt;="&amp;DATE(2026,8,31),'Q2 Daily Log'!$B$4:$B$861,"&lt;="&amp;DATE(2026,9,4),'Q2 Daily Log'!$C$4:$C$861,'Q2 Setup'!$C$12),"")</f>
        <v/>
      </c>
      <c r="F138" s="57" t="str">
        <f>IFERROR(AVERAGEIFS('Q2 Daily Log'!$I$4:$I$861,'Q2 Daily Log'!$B$4:$B$861,"&gt;="&amp;DATE(2026,8,31),'Q2 Daily Log'!$B$4:$B$861,"&lt;="&amp;DATE(2026,9,4),'Q2 Daily Log'!$C$4:$C$861,'Q2 Setup'!$C$12),"")</f>
        <v/>
      </c>
      <c r="G138" s="56" t="str">
        <f>IFERROR(AVERAGEIFS('Q2 Daily Log'!$K$4:$K$861,'Q2 Daily Log'!$B$4:$B$861,"&gt;="&amp;DATE(2026,8,31),'Q2 Daily Log'!$B$4:$B$861,"&lt;="&amp;DATE(2026,9,4),'Q2 Daily Log'!$C$4:$C$861,'Q2 Setup'!$C$12),"")</f>
        <v/>
      </c>
      <c r="H138" s="55">
        <f>IFERROR(SUMIFS('Q2 Daily Log'!$E$4:$E$861,'Q2 Daily Log'!$B$4:$B$861,"&gt;="&amp;DATE(2026,8,31),'Q2 Daily Log'!$B$4:$B$861,"&lt;="&amp;DATE(2026,9,4),'Q2 Daily Log'!$C$4:$C$861,'Q2 Setup'!$C$12),"")</f>
        <v>0</v>
      </c>
      <c r="I138" s="57">
        <f>IFERROR(SUMIFS('Q2 Daily Log'!$I$4:$I$861,'Q2 Daily Log'!$B$4:$B$861,"&gt;="&amp;DATE(2026,8,31),'Q2 Daily Log'!$B$4:$B$861,"&lt;="&amp;DATE(2026,9,4),'Q2 Daily Log'!$C$4:$C$861,'Q2 Setup'!$C$12),"")</f>
        <v>0</v>
      </c>
      <c r="J138" s="55">
        <f>IFERROR(SUMIFS('Q2 Daily Log'!$L$4:$L$861,'Q2 Daily Log'!$B$4:$B$861,"&gt;="&amp;DATE(2026,8,31),'Q2 Daily Log'!$B$4:$B$861,"&lt;="&amp;DATE(2026,9,4),'Q2 Daily Log'!$C$4:$C$861,'Q2 Setup'!$C$12),"")</f>
        <v>0</v>
      </c>
      <c r="K138" s="55">
        <f>IFERROR(SUMIFS('Q2 Daily Log'!$M$4:$M$861,'Q2 Daily Log'!$B$4:$B$861,"&gt;="&amp;DATE(2026,8,31),'Q2 Daily Log'!$B$4:$B$861,"&lt;="&amp;DATE(2026,9,4),'Q2 Daily Log'!$C$4:$C$861,'Q2 Setup'!$C$12),"")</f>
        <v>0</v>
      </c>
      <c r="L138" s="29">
        <f>IFERROR(SUMIFS('Q2 Daily Log'!$N$4:$N$861,'Q2 Daily Log'!$B$4:$B$861,"&gt;="&amp;DATE(2026,8,31),'Q2 Daily Log'!$B$4:$B$861,"&lt;="&amp;DATE(2026,9,4),'Q2 Daily Log'!$C$4:$C$861,'Q2 Setup'!$C$12),"")</f>
        <v>0</v>
      </c>
      <c r="M138" s="56" t="str">
        <f>IFERROR(SUMIFS('Q2 Daily Log'!$N$4:$N$861,'Q2 Daily Log'!$B$4:$B$861,"&gt;="&amp;DATE(2026,8,31),'Q2 Daily Log'!$B$4:$B$861,"&lt;="&amp;DATE(2026,9,4),'Q2 Daily Log'!$C$4:$C$861,'Q2 Setup'!$C$12)/SUMIFS('Q2 Daily Log'!$O$4:$O$861,'Q2 Daily Log'!$B$4:$B$861,"&gt;="&amp;DATE(2026,8,31),'Q2 Daily Log'!$B$4:$B$861,"&lt;="&amp;DATE(2026,9,4),'Q2 Daily Log'!$C$4:$C$861,'Q2 Setup'!$C$12),"" )</f>
        <v/>
      </c>
    </row>
    <row r="139" spans="2:13" ht="18.75" customHeight="1" x14ac:dyDescent="0.2">
      <c r="B139" s="48" t="s">
        <v>117</v>
      </c>
      <c r="C139" s="49" t="str">
        <f>'Q2 Setup'!$C$13</f>
        <v>Rep 7</v>
      </c>
      <c r="D139" s="50" t="str">
        <f>IFERROR(AVERAGEIFS('Q2 Daily Log'!$E$4:$E$861,'Q2 Daily Log'!$B$4:$B$861,"&gt;="&amp;DATE(2026,8,31),'Q2 Daily Log'!$B$4:$B$861,"&lt;="&amp;DATE(2026,9,4),'Q2 Daily Log'!$C$4:$C$861,'Q2 Setup'!$C$13),"")</f>
        <v/>
      </c>
      <c r="E139" s="51" t="str">
        <f>IFERROR(AVERAGEIFS('Q2 Daily Log'!$H$4:$H$861,'Q2 Daily Log'!$B$4:$B$861,"&gt;="&amp;DATE(2026,8,31),'Q2 Daily Log'!$B$4:$B$861,"&lt;="&amp;DATE(2026,9,4),'Q2 Daily Log'!$C$4:$C$861,'Q2 Setup'!$C$13),"")</f>
        <v/>
      </c>
      <c r="F139" s="52" t="str">
        <f>IFERROR(AVERAGEIFS('Q2 Daily Log'!$I$4:$I$861,'Q2 Daily Log'!$B$4:$B$861,"&gt;="&amp;DATE(2026,8,31),'Q2 Daily Log'!$B$4:$B$861,"&lt;="&amp;DATE(2026,9,4),'Q2 Daily Log'!$C$4:$C$861,'Q2 Setup'!$C$13),"")</f>
        <v/>
      </c>
      <c r="G139" s="51" t="str">
        <f>IFERROR(AVERAGEIFS('Q2 Daily Log'!$K$4:$K$861,'Q2 Daily Log'!$B$4:$B$861,"&gt;="&amp;DATE(2026,8,31),'Q2 Daily Log'!$B$4:$B$861,"&lt;="&amp;DATE(2026,9,4),'Q2 Daily Log'!$C$4:$C$861,'Q2 Setup'!$C$13),"")</f>
        <v/>
      </c>
      <c r="H139" s="50">
        <f>IFERROR(SUMIFS('Q2 Daily Log'!$E$4:$E$861,'Q2 Daily Log'!$B$4:$B$861,"&gt;="&amp;DATE(2026,8,31),'Q2 Daily Log'!$B$4:$B$861,"&lt;="&amp;DATE(2026,9,4),'Q2 Daily Log'!$C$4:$C$861,'Q2 Setup'!$C$13),"")</f>
        <v>0</v>
      </c>
      <c r="I139" s="52">
        <f>IFERROR(SUMIFS('Q2 Daily Log'!$I$4:$I$861,'Q2 Daily Log'!$B$4:$B$861,"&gt;="&amp;DATE(2026,8,31),'Q2 Daily Log'!$B$4:$B$861,"&lt;="&amp;DATE(2026,9,4),'Q2 Daily Log'!$C$4:$C$861,'Q2 Setup'!$C$13),"")</f>
        <v>0</v>
      </c>
      <c r="J139" s="50">
        <f>IFERROR(SUMIFS('Q2 Daily Log'!$L$4:$L$861,'Q2 Daily Log'!$B$4:$B$861,"&gt;="&amp;DATE(2026,8,31),'Q2 Daily Log'!$B$4:$B$861,"&lt;="&amp;DATE(2026,9,4),'Q2 Daily Log'!$C$4:$C$861,'Q2 Setup'!$C$13),"")</f>
        <v>0</v>
      </c>
      <c r="K139" s="50">
        <f>IFERROR(SUMIFS('Q2 Daily Log'!$M$4:$M$861,'Q2 Daily Log'!$B$4:$B$861,"&gt;="&amp;DATE(2026,8,31),'Q2 Daily Log'!$B$4:$B$861,"&lt;="&amp;DATE(2026,9,4),'Q2 Daily Log'!$C$4:$C$861,'Q2 Setup'!$C$13),"")</f>
        <v>0</v>
      </c>
      <c r="L139" s="29">
        <f>IFERROR(SUMIFS('Q2 Daily Log'!$N$4:$N$861,'Q2 Daily Log'!$B$4:$B$861,"&gt;="&amp;DATE(2026,8,31),'Q2 Daily Log'!$B$4:$B$861,"&lt;="&amp;DATE(2026,9,4),'Q2 Daily Log'!$C$4:$C$861,'Q2 Setup'!$C$13),"")</f>
        <v>0</v>
      </c>
      <c r="M139" s="51" t="str">
        <f>IFERROR(SUMIFS('Q2 Daily Log'!$N$4:$N$861,'Q2 Daily Log'!$B$4:$B$861,"&gt;="&amp;DATE(2026,8,31),'Q2 Daily Log'!$B$4:$B$861,"&lt;="&amp;DATE(2026,9,4),'Q2 Daily Log'!$C$4:$C$861,'Q2 Setup'!$C$13)/SUMIFS('Q2 Daily Log'!$O$4:$O$861,'Q2 Daily Log'!$B$4:$B$861,"&gt;="&amp;DATE(2026,8,31),'Q2 Daily Log'!$B$4:$B$861,"&lt;="&amp;DATE(2026,9,4),'Q2 Daily Log'!$C$4:$C$861,'Q2 Setup'!$C$13),"" )</f>
        <v/>
      </c>
    </row>
    <row r="140" spans="2:13" ht="18.75" customHeight="1" x14ac:dyDescent="0.2">
      <c r="B140" s="53" t="s">
        <v>117</v>
      </c>
      <c r="C140" s="54" t="str">
        <f>'Q2 Setup'!$C$14</f>
        <v>Rep 8</v>
      </c>
      <c r="D140" s="55" t="str">
        <f>IFERROR(AVERAGEIFS('Q2 Daily Log'!$E$4:$E$861,'Q2 Daily Log'!$B$4:$B$861,"&gt;="&amp;DATE(2026,8,31),'Q2 Daily Log'!$B$4:$B$861,"&lt;="&amp;DATE(2026,9,4),'Q2 Daily Log'!$C$4:$C$861,'Q2 Setup'!$C$14),"")</f>
        <v/>
      </c>
      <c r="E140" s="56" t="str">
        <f>IFERROR(AVERAGEIFS('Q2 Daily Log'!$H$4:$H$861,'Q2 Daily Log'!$B$4:$B$861,"&gt;="&amp;DATE(2026,8,31),'Q2 Daily Log'!$B$4:$B$861,"&lt;="&amp;DATE(2026,9,4),'Q2 Daily Log'!$C$4:$C$861,'Q2 Setup'!$C$14),"")</f>
        <v/>
      </c>
      <c r="F140" s="57" t="str">
        <f>IFERROR(AVERAGEIFS('Q2 Daily Log'!$I$4:$I$861,'Q2 Daily Log'!$B$4:$B$861,"&gt;="&amp;DATE(2026,8,31),'Q2 Daily Log'!$B$4:$B$861,"&lt;="&amp;DATE(2026,9,4),'Q2 Daily Log'!$C$4:$C$861,'Q2 Setup'!$C$14),"")</f>
        <v/>
      </c>
      <c r="G140" s="56" t="str">
        <f>IFERROR(AVERAGEIFS('Q2 Daily Log'!$K$4:$K$861,'Q2 Daily Log'!$B$4:$B$861,"&gt;="&amp;DATE(2026,8,31),'Q2 Daily Log'!$B$4:$B$861,"&lt;="&amp;DATE(2026,9,4),'Q2 Daily Log'!$C$4:$C$861,'Q2 Setup'!$C$14),"")</f>
        <v/>
      </c>
      <c r="H140" s="55">
        <f>IFERROR(SUMIFS('Q2 Daily Log'!$E$4:$E$861,'Q2 Daily Log'!$B$4:$B$861,"&gt;="&amp;DATE(2026,8,31),'Q2 Daily Log'!$B$4:$B$861,"&lt;="&amp;DATE(2026,9,4),'Q2 Daily Log'!$C$4:$C$861,'Q2 Setup'!$C$14),"")</f>
        <v>0</v>
      </c>
      <c r="I140" s="57">
        <f>IFERROR(SUMIFS('Q2 Daily Log'!$I$4:$I$861,'Q2 Daily Log'!$B$4:$B$861,"&gt;="&amp;DATE(2026,8,31),'Q2 Daily Log'!$B$4:$B$861,"&lt;="&amp;DATE(2026,9,4),'Q2 Daily Log'!$C$4:$C$861,'Q2 Setup'!$C$14),"")</f>
        <v>0</v>
      </c>
      <c r="J140" s="55">
        <f>IFERROR(SUMIFS('Q2 Daily Log'!$L$4:$L$861,'Q2 Daily Log'!$B$4:$B$861,"&gt;="&amp;DATE(2026,8,31),'Q2 Daily Log'!$B$4:$B$861,"&lt;="&amp;DATE(2026,9,4),'Q2 Daily Log'!$C$4:$C$861,'Q2 Setup'!$C$14),"")</f>
        <v>0</v>
      </c>
      <c r="K140" s="55">
        <f>IFERROR(SUMIFS('Q2 Daily Log'!$M$4:$M$861,'Q2 Daily Log'!$B$4:$B$861,"&gt;="&amp;DATE(2026,8,31),'Q2 Daily Log'!$B$4:$B$861,"&lt;="&amp;DATE(2026,9,4),'Q2 Daily Log'!$C$4:$C$861,'Q2 Setup'!$C$14),"")</f>
        <v>0</v>
      </c>
      <c r="L140" s="29">
        <f>IFERROR(SUMIFS('Q2 Daily Log'!$N$4:$N$861,'Q2 Daily Log'!$B$4:$B$861,"&gt;="&amp;DATE(2026,8,31),'Q2 Daily Log'!$B$4:$B$861,"&lt;="&amp;DATE(2026,9,4),'Q2 Daily Log'!$C$4:$C$861,'Q2 Setup'!$C$14),"")</f>
        <v>0</v>
      </c>
      <c r="M140" s="56" t="str">
        <f>IFERROR(SUMIFS('Q2 Daily Log'!$N$4:$N$861,'Q2 Daily Log'!$B$4:$B$861,"&gt;="&amp;DATE(2026,8,31),'Q2 Daily Log'!$B$4:$B$861,"&lt;="&amp;DATE(2026,9,4),'Q2 Daily Log'!$C$4:$C$861,'Q2 Setup'!$C$14)/SUMIFS('Q2 Daily Log'!$O$4:$O$861,'Q2 Daily Log'!$B$4:$B$861,"&gt;="&amp;DATE(2026,8,31),'Q2 Daily Log'!$B$4:$B$861,"&lt;="&amp;DATE(2026,9,4),'Q2 Daily Log'!$C$4:$C$861,'Q2 Setup'!$C$14),"" )</f>
        <v/>
      </c>
    </row>
    <row r="141" spans="2:13" ht="18.75" customHeight="1" x14ac:dyDescent="0.2">
      <c r="B141" s="48" t="s">
        <v>117</v>
      </c>
      <c r="C141" s="49" t="str">
        <f>'Q2 Setup'!$C$15</f>
        <v>Rep 9</v>
      </c>
      <c r="D141" s="50" t="str">
        <f>IFERROR(AVERAGEIFS('Q2 Daily Log'!$E$4:$E$861,'Q2 Daily Log'!$B$4:$B$861,"&gt;="&amp;DATE(2026,8,31),'Q2 Daily Log'!$B$4:$B$861,"&lt;="&amp;DATE(2026,9,4),'Q2 Daily Log'!$C$4:$C$861,'Q2 Setup'!$C$15),"")</f>
        <v/>
      </c>
      <c r="E141" s="51" t="str">
        <f>IFERROR(AVERAGEIFS('Q2 Daily Log'!$H$4:$H$861,'Q2 Daily Log'!$B$4:$B$861,"&gt;="&amp;DATE(2026,8,31),'Q2 Daily Log'!$B$4:$B$861,"&lt;="&amp;DATE(2026,9,4),'Q2 Daily Log'!$C$4:$C$861,'Q2 Setup'!$C$15),"")</f>
        <v/>
      </c>
      <c r="F141" s="52" t="str">
        <f>IFERROR(AVERAGEIFS('Q2 Daily Log'!$I$4:$I$861,'Q2 Daily Log'!$B$4:$B$861,"&gt;="&amp;DATE(2026,8,31),'Q2 Daily Log'!$B$4:$B$861,"&lt;="&amp;DATE(2026,9,4),'Q2 Daily Log'!$C$4:$C$861,'Q2 Setup'!$C$15),"")</f>
        <v/>
      </c>
      <c r="G141" s="51" t="str">
        <f>IFERROR(AVERAGEIFS('Q2 Daily Log'!$K$4:$K$861,'Q2 Daily Log'!$B$4:$B$861,"&gt;="&amp;DATE(2026,8,31),'Q2 Daily Log'!$B$4:$B$861,"&lt;="&amp;DATE(2026,9,4),'Q2 Daily Log'!$C$4:$C$861,'Q2 Setup'!$C$15),"")</f>
        <v/>
      </c>
      <c r="H141" s="50">
        <f>IFERROR(SUMIFS('Q2 Daily Log'!$E$4:$E$861,'Q2 Daily Log'!$B$4:$B$861,"&gt;="&amp;DATE(2026,8,31),'Q2 Daily Log'!$B$4:$B$861,"&lt;="&amp;DATE(2026,9,4),'Q2 Daily Log'!$C$4:$C$861,'Q2 Setup'!$C$15),"")</f>
        <v>0</v>
      </c>
      <c r="I141" s="52">
        <f>IFERROR(SUMIFS('Q2 Daily Log'!$I$4:$I$861,'Q2 Daily Log'!$B$4:$B$861,"&gt;="&amp;DATE(2026,8,31),'Q2 Daily Log'!$B$4:$B$861,"&lt;="&amp;DATE(2026,9,4),'Q2 Daily Log'!$C$4:$C$861,'Q2 Setup'!$C$15),"")</f>
        <v>0</v>
      </c>
      <c r="J141" s="50">
        <f>IFERROR(SUMIFS('Q2 Daily Log'!$L$4:$L$861,'Q2 Daily Log'!$B$4:$B$861,"&gt;="&amp;DATE(2026,8,31),'Q2 Daily Log'!$B$4:$B$861,"&lt;="&amp;DATE(2026,9,4),'Q2 Daily Log'!$C$4:$C$861,'Q2 Setup'!$C$15),"")</f>
        <v>0</v>
      </c>
      <c r="K141" s="50">
        <f>IFERROR(SUMIFS('Q2 Daily Log'!$M$4:$M$861,'Q2 Daily Log'!$B$4:$B$861,"&gt;="&amp;DATE(2026,8,31),'Q2 Daily Log'!$B$4:$B$861,"&lt;="&amp;DATE(2026,9,4),'Q2 Daily Log'!$C$4:$C$861,'Q2 Setup'!$C$15),"")</f>
        <v>0</v>
      </c>
      <c r="L141" s="29">
        <f>IFERROR(SUMIFS('Q2 Daily Log'!$N$4:$N$861,'Q2 Daily Log'!$B$4:$B$861,"&gt;="&amp;DATE(2026,8,31),'Q2 Daily Log'!$B$4:$B$861,"&lt;="&amp;DATE(2026,9,4),'Q2 Daily Log'!$C$4:$C$861,'Q2 Setup'!$C$15),"")</f>
        <v>0</v>
      </c>
      <c r="M141" s="51" t="str">
        <f>IFERROR(SUMIFS('Q2 Daily Log'!$N$4:$N$861,'Q2 Daily Log'!$B$4:$B$861,"&gt;="&amp;DATE(2026,8,31),'Q2 Daily Log'!$B$4:$B$861,"&lt;="&amp;DATE(2026,9,4),'Q2 Daily Log'!$C$4:$C$861,'Q2 Setup'!$C$15)/SUMIFS('Q2 Daily Log'!$O$4:$O$861,'Q2 Daily Log'!$B$4:$B$861,"&gt;="&amp;DATE(2026,8,31),'Q2 Daily Log'!$B$4:$B$861,"&lt;="&amp;DATE(2026,9,4),'Q2 Daily Log'!$C$4:$C$861,'Q2 Setup'!$C$15),"" )</f>
        <v/>
      </c>
    </row>
    <row r="142" spans="2:13" ht="18.75" customHeight="1" x14ac:dyDescent="0.2">
      <c r="B142" s="53" t="s">
        <v>117</v>
      </c>
      <c r="C142" s="54" t="str">
        <f>'Q2 Setup'!$C$16</f>
        <v>Rep 10</v>
      </c>
      <c r="D142" s="55" t="str">
        <f>IFERROR(AVERAGEIFS('Q2 Daily Log'!$E$4:$E$861,'Q2 Daily Log'!$B$4:$B$861,"&gt;="&amp;DATE(2026,8,31),'Q2 Daily Log'!$B$4:$B$861,"&lt;="&amp;DATE(2026,9,4),'Q2 Daily Log'!$C$4:$C$861,'Q2 Setup'!$C$16),"")</f>
        <v/>
      </c>
      <c r="E142" s="56" t="str">
        <f>IFERROR(AVERAGEIFS('Q2 Daily Log'!$H$4:$H$861,'Q2 Daily Log'!$B$4:$B$861,"&gt;="&amp;DATE(2026,8,31),'Q2 Daily Log'!$B$4:$B$861,"&lt;="&amp;DATE(2026,9,4),'Q2 Daily Log'!$C$4:$C$861,'Q2 Setup'!$C$16),"")</f>
        <v/>
      </c>
      <c r="F142" s="57" t="str">
        <f>IFERROR(AVERAGEIFS('Q2 Daily Log'!$I$4:$I$861,'Q2 Daily Log'!$B$4:$B$861,"&gt;="&amp;DATE(2026,8,31),'Q2 Daily Log'!$B$4:$B$861,"&lt;="&amp;DATE(2026,9,4),'Q2 Daily Log'!$C$4:$C$861,'Q2 Setup'!$C$16),"")</f>
        <v/>
      </c>
      <c r="G142" s="56" t="str">
        <f>IFERROR(AVERAGEIFS('Q2 Daily Log'!$K$4:$K$861,'Q2 Daily Log'!$B$4:$B$861,"&gt;="&amp;DATE(2026,8,31),'Q2 Daily Log'!$B$4:$B$861,"&lt;="&amp;DATE(2026,9,4),'Q2 Daily Log'!$C$4:$C$861,'Q2 Setup'!$C$16),"")</f>
        <v/>
      </c>
      <c r="H142" s="55">
        <f>IFERROR(SUMIFS('Q2 Daily Log'!$E$4:$E$861,'Q2 Daily Log'!$B$4:$B$861,"&gt;="&amp;DATE(2026,8,31),'Q2 Daily Log'!$B$4:$B$861,"&lt;="&amp;DATE(2026,9,4),'Q2 Daily Log'!$C$4:$C$861,'Q2 Setup'!$C$16),"")</f>
        <v>0</v>
      </c>
      <c r="I142" s="57">
        <f>IFERROR(SUMIFS('Q2 Daily Log'!$I$4:$I$861,'Q2 Daily Log'!$B$4:$B$861,"&gt;="&amp;DATE(2026,8,31),'Q2 Daily Log'!$B$4:$B$861,"&lt;="&amp;DATE(2026,9,4),'Q2 Daily Log'!$C$4:$C$861,'Q2 Setup'!$C$16),"")</f>
        <v>0</v>
      </c>
      <c r="J142" s="55">
        <f>IFERROR(SUMIFS('Q2 Daily Log'!$L$4:$L$861,'Q2 Daily Log'!$B$4:$B$861,"&gt;="&amp;DATE(2026,8,31),'Q2 Daily Log'!$B$4:$B$861,"&lt;="&amp;DATE(2026,9,4),'Q2 Daily Log'!$C$4:$C$861,'Q2 Setup'!$C$16),"")</f>
        <v>0</v>
      </c>
      <c r="K142" s="55">
        <f>IFERROR(SUMIFS('Q2 Daily Log'!$M$4:$M$861,'Q2 Daily Log'!$B$4:$B$861,"&gt;="&amp;DATE(2026,8,31),'Q2 Daily Log'!$B$4:$B$861,"&lt;="&amp;DATE(2026,9,4),'Q2 Daily Log'!$C$4:$C$861,'Q2 Setup'!$C$16),"")</f>
        <v>0</v>
      </c>
      <c r="L142" s="29">
        <f>IFERROR(SUMIFS('Q2 Daily Log'!$N$4:$N$861,'Q2 Daily Log'!$B$4:$B$861,"&gt;="&amp;DATE(2026,8,31),'Q2 Daily Log'!$B$4:$B$861,"&lt;="&amp;DATE(2026,9,4),'Q2 Daily Log'!$C$4:$C$861,'Q2 Setup'!$C$16),"")</f>
        <v>0</v>
      </c>
      <c r="M142" s="56" t="str">
        <f>IFERROR(SUMIFS('Q2 Daily Log'!$N$4:$N$861,'Q2 Daily Log'!$B$4:$B$861,"&gt;="&amp;DATE(2026,8,31),'Q2 Daily Log'!$B$4:$B$861,"&lt;="&amp;DATE(2026,9,4),'Q2 Daily Log'!$C$4:$C$861,'Q2 Setup'!$C$16)/SUMIFS('Q2 Daily Log'!$O$4:$O$861,'Q2 Daily Log'!$B$4:$B$861,"&gt;="&amp;DATE(2026,8,31),'Q2 Daily Log'!$B$4:$B$861,"&lt;="&amp;DATE(2026,9,4),'Q2 Daily Log'!$C$4:$C$861,'Q2 Setup'!$C$16),"" )</f>
        <v/>
      </c>
    </row>
    <row r="143" spans="2:13" ht="18.75" customHeight="1" x14ac:dyDescent="0.2">
      <c r="B143" s="48" t="s">
        <v>117</v>
      </c>
      <c r="C143" s="49">
        <f>'Q2 Setup'!$C$17</f>
        <v>0</v>
      </c>
      <c r="D143" s="50" t="str">
        <f>IFERROR(AVERAGEIFS('Q2 Daily Log'!$E$4:$E$861,'Q2 Daily Log'!$B$4:$B$861,"&gt;="&amp;DATE(2026,8,31),'Q2 Daily Log'!$B$4:$B$861,"&lt;="&amp;DATE(2026,9,4),'Q2 Daily Log'!$C$4:$C$861,'Q2 Setup'!$C$17),"")</f>
        <v/>
      </c>
      <c r="E143" s="51" t="str">
        <f>IFERROR(AVERAGEIFS('Q2 Daily Log'!$H$4:$H$861,'Q2 Daily Log'!$B$4:$B$861,"&gt;="&amp;DATE(2026,8,31),'Q2 Daily Log'!$B$4:$B$861,"&lt;="&amp;DATE(2026,9,4),'Q2 Daily Log'!$C$4:$C$861,'Q2 Setup'!$C$17),"")</f>
        <v/>
      </c>
      <c r="F143" s="52" t="str">
        <f>IFERROR(AVERAGEIFS('Q2 Daily Log'!$I$4:$I$861,'Q2 Daily Log'!$B$4:$B$861,"&gt;="&amp;DATE(2026,8,31),'Q2 Daily Log'!$B$4:$B$861,"&lt;="&amp;DATE(2026,9,4),'Q2 Daily Log'!$C$4:$C$861,'Q2 Setup'!$C$17),"")</f>
        <v/>
      </c>
      <c r="G143" s="51" t="str">
        <f>IFERROR(AVERAGEIFS('Q2 Daily Log'!$K$4:$K$861,'Q2 Daily Log'!$B$4:$B$861,"&gt;="&amp;DATE(2026,8,31),'Q2 Daily Log'!$B$4:$B$861,"&lt;="&amp;DATE(2026,9,4),'Q2 Daily Log'!$C$4:$C$861,'Q2 Setup'!$C$17),"")</f>
        <v/>
      </c>
      <c r="H143" s="50">
        <f>IFERROR(SUMIFS('Q2 Daily Log'!$E$4:$E$861,'Q2 Daily Log'!$B$4:$B$861,"&gt;="&amp;DATE(2026,8,31),'Q2 Daily Log'!$B$4:$B$861,"&lt;="&amp;DATE(2026,9,4),'Q2 Daily Log'!$C$4:$C$861,'Q2 Setup'!$C$17),"")</f>
        <v>0</v>
      </c>
      <c r="I143" s="52">
        <f>IFERROR(SUMIFS('Q2 Daily Log'!$I$4:$I$861,'Q2 Daily Log'!$B$4:$B$861,"&gt;="&amp;DATE(2026,8,31),'Q2 Daily Log'!$B$4:$B$861,"&lt;="&amp;DATE(2026,9,4),'Q2 Daily Log'!$C$4:$C$861,'Q2 Setup'!$C$17),"")</f>
        <v>0</v>
      </c>
      <c r="J143" s="50">
        <f>IFERROR(SUMIFS('Q2 Daily Log'!$L$4:$L$861,'Q2 Daily Log'!$B$4:$B$861,"&gt;="&amp;DATE(2026,8,31),'Q2 Daily Log'!$B$4:$B$861,"&lt;="&amp;DATE(2026,9,4),'Q2 Daily Log'!$C$4:$C$861,'Q2 Setup'!$C$17),"")</f>
        <v>0</v>
      </c>
      <c r="K143" s="50">
        <f>IFERROR(SUMIFS('Q2 Daily Log'!$M$4:$M$861,'Q2 Daily Log'!$B$4:$B$861,"&gt;="&amp;DATE(2026,8,31),'Q2 Daily Log'!$B$4:$B$861,"&lt;="&amp;DATE(2026,9,4),'Q2 Daily Log'!$C$4:$C$861,'Q2 Setup'!$C$17),"")</f>
        <v>0</v>
      </c>
      <c r="L143" s="29">
        <f>IFERROR(SUMIFS('Q2 Daily Log'!$N$4:$N$861,'Q2 Daily Log'!$B$4:$B$861,"&gt;="&amp;DATE(2026,8,31),'Q2 Daily Log'!$B$4:$B$861,"&lt;="&amp;DATE(2026,9,4),'Q2 Daily Log'!$C$4:$C$861,'Q2 Setup'!$C$17),"")</f>
        <v>0</v>
      </c>
      <c r="M143" s="51" t="str">
        <f>IFERROR(SUMIFS('Q2 Daily Log'!$N$4:$N$861,'Q2 Daily Log'!$B$4:$B$861,"&gt;="&amp;DATE(2026,8,31),'Q2 Daily Log'!$B$4:$B$861,"&lt;="&amp;DATE(2026,9,4),'Q2 Daily Log'!$C$4:$C$861,'Q2 Setup'!$C$17)/SUMIFS('Q2 Daily Log'!$O$4:$O$861,'Q2 Daily Log'!$B$4:$B$861,"&gt;="&amp;DATE(2026,8,31),'Q2 Daily Log'!$B$4:$B$861,"&lt;="&amp;DATE(2026,9,4),'Q2 Daily Log'!$C$4:$C$861,'Q2 Setup'!$C$17),"" )</f>
        <v/>
      </c>
    </row>
    <row r="144" spans="2:13" ht="18.75" customHeight="1" x14ac:dyDescent="0.2">
      <c r="B144" s="53" t="s">
        <v>117</v>
      </c>
      <c r="C144" s="54">
        <f>'Q2 Setup'!$C$18</f>
        <v>0</v>
      </c>
      <c r="D144" s="55" t="str">
        <f>IFERROR(AVERAGEIFS('Q2 Daily Log'!$E$4:$E$861,'Q2 Daily Log'!$B$4:$B$861,"&gt;="&amp;DATE(2026,8,31),'Q2 Daily Log'!$B$4:$B$861,"&lt;="&amp;DATE(2026,9,4),'Q2 Daily Log'!$C$4:$C$861,'Q2 Setup'!$C$18),"")</f>
        <v/>
      </c>
      <c r="E144" s="56" t="str">
        <f>IFERROR(AVERAGEIFS('Q2 Daily Log'!$H$4:$H$861,'Q2 Daily Log'!$B$4:$B$861,"&gt;="&amp;DATE(2026,8,31),'Q2 Daily Log'!$B$4:$B$861,"&lt;="&amp;DATE(2026,9,4),'Q2 Daily Log'!$C$4:$C$861,'Q2 Setup'!$C$18),"")</f>
        <v/>
      </c>
      <c r="F144" s="57" t="str">
        <f>IFERROR(AVERAGEIFS('Q2 Daily Log'!$I$4:$I$861,'Q2 Daily Log'!$B$4:$B$861,"&gt;="&amp;DATE(2026,8,31),'Q2 Daily Log'!$B$4:$B$861,"&lt;="&amp;DATE(2026,9,4),'Q2 Daily Log'!$C$4:$C$861,'Q2 Setup'!$C$18),"")</f>
        <v/>
      </c>
      <c r="G144" s="56" t="str">
        <f>IFERROR(AVERAGEIFS('Q2 Daily Log'!$K$4:$K$861,'Q2 Daily Log'!$B$4:$B$861,"&gt;="&amp;DATE(2026,8,31),'Q2 Daily Log'!$B$4:$B$861,"&lt;="&amp;DATE(2026,9,4),'Q2 Daily Log'!$C$4:$C$861,'Q2 Setup'!$C$18),"")</f>
        <v/>
      </c>
      <c r="H144" s="55">
        <f>IFERROR(SUMIFS('Q2 Daily Log'!$E$4:$E$861,'Q2 Daily Log'!$B$4:$B$861,"&gt;="&amp;DATE(2026,8,31),'Q2 Daily Log'!$B$4:$B$861,"&lt;="&amp;DATE(2026,9,4),'Q2 Daily Log'!$C$4:$C$861,'Q2 Setup'!$C$18),"")</f>
        <v>0</v>
      </c>
      <c r="I144" s="57">
        <f>IFERROR(SUMIFS('Q2 Daily Log'!$I$4:$I$861,'Q2 Daily Log'!$B$4:$B$861,"&gt;="&amp;DATE(2026,8,31),'Q2 Daily Log'!$B$4:$B$861,"&lt;="&amp;DATE(2026,9,4),'Q2 Daily Log'!$C$4:$C$861,'Q2 Setup'!$C$18),"")</f>
        <v>0</v>
      </c>
      <c r="J144" s="55">
        <f>IFERROR(SUMIFS('Q2 Daily Log'!$L$4:$L$861,'Q2 Daily Log'!$B$4:$B$861,"&gt;="&amp;DATE(2026,8,31),'Q2 Daily Log'!$B$4:$B$861,"&lt;="&amp;DATE(2026,9,4),'Q2 Daily Log'!$C$4:$C$861,'Q2 Setup'!$C$18),"")</f>
        <v>0</v>
      </c>
      <c r="K144" s="55">
        <f>IFERROR(SUMIFS('Q2 Daily Log'!$M$4:$M$861,'Q2 Daily Log'!$B$4:$B$861,"&gt;="&amp;DATE(2026,8,31),'Q2 Daily Log'!$B$4:$B$861,"&lt;="&amp;DATE(2026,9,4),'Q2 Daily Log'!$C$4:$C$861,'Q2 Setup'!$C$18),"")</f>
        <v>0</v>
      </c>
      <c r="L144" s="29">
        <f>IFERROR(SUMIFS('Q2 Daily Log'!$N$4:$N$861,'Q2 Daily Log'!$B$4:$B$861,"&gt;="&amp;DATE(2026,8,31),'Q2 Daily Log'!$B$4:$B$861,"&lt;="&amp;DATE(2026,9,4),'Q2 Daily Log'!$C$4:$C$861,'Q2 Setup'!$C$18),"")</f>
        <v>0</v>
      </c>
      <c r="M144" s="56" t="str">
        <f>IFERROR(SUMIFS('Q2 Daily Log'!$N$4:$N$861,'Q2 Daily Log'!$B$4:$B$861,"&gt;="&amp;DATE(2026,8,31),'Q2 Daily Log'!$B$4:$B$861,"&lt;="&amp;DATE(2026,9,4),'Q2 Daily Log'!$C$4:$C$861,'Q2 Setup'!$C$18)/SUMIFS('Q2 Daily Log'!$O$4:$O$861,'Q2 Daily Log'!$B$4:$B$861,"&gt;="&amp;DATE(2026,8,31),'Q2 Daily Log'!$B$4:$B$861,"&lt;="&amp;DATE(2026,9,4),'Q2 Daily Log'!$C$4:$C$861,'Q2 Setup'!$C$18),"" )</f>
        <v/>
      </c>
    </row>
    <row r="145" spans="2:13" ht="18.75" customHeight="1" x14ac:dyDescent="0.2">
      <c r="B145" s="1" t="s">
        <v>118</v>
      </c>
      <c r="C145" s="1"/>
      <c r="D145" s="67" t="str">
        <f>IFERROR(AVERAGE(D133:D144),"")</f>
        <v/>
      </c>
      <c r="E145" s="68" t="str">
        <f>IFERROR(AVERAGE(E133:E144),"")</f>
        <v/>
      </c>
      <c r="F145" s="69" t="str">
        <f>IFERROR(AVERAGE(F133:F144),"")</f>
        <v/>
      </c>
      <c r="G145" s="68" t="str">
        <f>IFERROR(AVERAGE(G133:G144),"")</f>
        <v/>
      </c>
      <c r="H145" s="67">
        <f>IFERROR(SUM(H133:H144),"")</f>
        <v>0</v>
      </c>
      <c r="I145" s="70">
        <f>IFERROR(SUM(I133:I144),"")</f>
        <v>0</v>
      </c>
      <c r="J145" s="67">
        <f>IFERROR(SUM(J133:J144),"")</f>
        <v>0</v>
      </c>
      <c r="K145" s="67">
        <f>IFERROR(SUM(K133:K144),"")</f>
        <v>0</v>
      </c>
      <c r="L145" s="71">
        <f>IFERROR(SUM(L133:L144),"")</f>
        <v>0</v>
      </c>
      <c r="M145" s="68" t="str">
        <f>IFERROR(AVERAGE(M133:M144),"")</f>
        <v/>
      </c>
    </row>
    <row r="146" spans="2:13" ht="7.5" customHeight="1" x14ac:dyDescent="0.2"/>
    <row r="147" spans="2:13" ht="25.5" customHeight="1" x14ac:dyDescent="0.2">
      <c r="B147" s="2" t="s">
        <v>119</v>
      </c>
      <c r="C147" s="2"/>
      <c r="D147" s="65">
        <v>46272</v>
      </c>
      <c r="E147" s="65">
        <v>46276</v>
      </c>
      <c r="F147" s="66"/>
      <c r="G147" s="66"/>
      <c r="H147" s="66"/>
      <c r="I147" s="66"/>
      <c r="J147" s="66"/>
      <c r="K147" s="66"/>
      <c r="L147" s="66"/>
      <c r="M147" s="66"/>
    </row>
    <row r="148" spans="2:13" ht="36" customHeight="1" x14ac:dyDescent="0.2">
      <c r="B148" s="47" t="s">
        <v>60</v>
      </c>
      <c r="C148" s="47" t="s">
        <v>24</v>
      </c>
      <c r="D148" s="47" t="s">
        <v>61</v>
      </c>
      <c r="E148" s="47" t="s">
        <v>62</v>
      </c>
      <c r="F148" s="47" t="s">
        <v>63</v>
      </c>
      <c r="G148" s="47" t="s">
        <v>64</v>
      </c>
      <c r="H148" s="47" t="s">
        <v>65</v>
      </c>
      <c r="I148" s="47" t="s">
        <v>66</v>
      </c>
      <c r="J148" s="47" t="s">
        <v>67</v>
      </c>
      <c r="K148" s="47" t="s">
        <v>68</v>
      </c>
      <c r="L148" s="47" t="s">
        <v>69</v>
      </c>
      <c r="M148" s="47" t="s">
        <v>70</v>
      </c>
    </row>
    <row r="149" spans="2:13" ht="18.75" customHeight="1" x14ac:dyDescent="0.2">
      <c r="B149" s="48" t="s">
        <v>120</v>
      </c>
      <c r="C149" s="49" t="str">
        <f>'Q2 Setup'!$C$7</f>
        <v>Rep 1</v>
      </c>
      <c r="D149" s="50" t="str">
        <f>IFERROR(AVERAGEIFS('Q2 Daily Log'!$E$4:$E$861,'Q2 Daily Log'!$B$4:$B$861,"&gt;="&amp;DATE(2026,9,7),'Q2 Daily Log'!$B$4:$B$861,"&lt;="&amp;DATE(2026,9,11),'Q2 Daily Log'!$C$4:$C$861,'Q2 Setup'!$C$7),"")</f>
        <v/>
      </c>
      <c r="E149" s="51" t="str">
        <f>IFERROR(AVERAGEIFS('Q2 Daily Log'!$H$4:$H$861,'Q2 Daily Log'!$B$4:$B$861,"&gt;="&amp;DATE(2026,9,7),'Q2 Daily Log'!$B$4:$B$861,"&lt;="&amp;DATE(2026,9,11),'Q2 Daily Log'!$C$4:$C$861,'Q2 Setup'!$C$7),"")</f>
        <v/>
      </c>
      <c r="F149" s="52" t="str">
        <f>IFERROR(AVERAGEIFS('Q2 Daily Log'!$I$4:$I$861,'Q2 Daily Log'!$B$4:$B$861,"&gt;="&amp;DATE(2026,9,7),'Q2 Daily Log'!$B$4:$B$861,"&lt;="&amp;DATE(2026,9,11),'Q2 Daily Log'!$C$4:$C$861,'Q2 Setup'!$C$7),"")</f>
        <v/>
      </c>
      <c r="G149" s="51" t="str">
        <f>IFERROR(AVERAGEIFS('Q2 Daily Log'!$K$4:$K$861,'Q2 Daily Log'!$B$4:$B$861,"&gt;="&amp;DATE(2026,9,7),'Q2 Daily Log'!$B$4:$B$861,"&lt;="&amp;DATE(2026,9,11),'Q2 Daily Log'!$C$4:$C$861,'Q2 Setup'!$C$7),"")</f>
        <v/>
      </c>
      <c r="H149" s="50">
        <f>IFERROR(SUMIFS('Q2 Daily Log'!$E$4:$E$861,'Q2 Daily Log'!$B$4:$B$861,"&gt;="&amp;DATE(2026,9,7),'Q2 Daily Log'!$B$4:$B$861,"&lt;="&amp;DATE(2026,9,11),'Q2 Daily Log'!$C$4:$C$861,'Q2 Setup'!$C$7),"")</f>
        <v>0</v>
      </c>
      <c r="I149" s="52">
        <f>IFERROR(SUMIFS('Q2 Daily Log'!$I$4:$I$861,'Q2 Daily Log'!$B$4:$B$861,"&gt;="&amp;DATE(2026,9,7),'Q2 Daily Log'!$B$4:$B$861,"&lt;="&amp;DATE(2026,9,11),'Q2 Daily Log'!$C$4:$C$861,'Q2 Setup'!$C$7),"")</f>
        <v>0</v>
      </c>
      <c r="J149" s="50">
        <f>IFERROR(SUMIFS('Q2 Daily Log'!$L$4:$L$861,'Q2 Daily Log'!$B$4:$B$861,"&gt;="&amp;DATE(2026,9,7),'Q2 Daily Log'!$B$4:$B$861,"&lt;="&amp;DATE(2026,9,11),'Q2 Daily Log'!$C$4:$C$861,'Q2 Setup'!$C$7),"")</f>
        <v>0</v>
      </c>
      <c r="K149" s="50">
        <f>IFERROR(SUMIFS('Q2 Daily Log'!$M$4:$M$861,'Q2 Daily Log'!$B$4:$B$861,"&gt;="&amp;DATE(2026,9,7),'Q2 Daily Log'!$B$4:$B$861,"&lt;="&amp;DATE(2026,9,11),'Q2 Daily Log'!$C$4:$C$861,'Q2 Setup'!$C$7),"")</f>
        <v>0</v>
      </c>
      <c r="L149" s="29">
        <f>IFERROR(SUMIFS('Q2 Daily Log'!$N$4:$N$861,'Q2 Daily Log'!$B$4:$B$861,"&gt;="&amp;DATE(2026,9,7),'Q2 Daily Log'!$B$4:$B$861,"&lt;="&amp;DATE(2026,9,11),'Q2 Daily Log'!$C$4:$C$861,'Q2 Setup'!$C$7),"")</f>
        <v>0</v>
      </c>
      <c r="M149" s="51" t="str">
        <f>IFERROR(SUMIFS('Q2 Daily Log'!$N$4:$N$861,'Q2 Daily Log'!$B$4:$B$861,"&gt;="&amp;DATE(2026,9,7),'Q2 Daily Log'!$B$4:$B$861,"&lt;="&amp;DATE(2026,9,11),'Q2 Daily Log'!$C$4:$C$861,'Q2 Setup'!$C$7)/SUMIFS('Q2 Daily Log'!$O$4:$O$861,'Q2 Daily Log'!$B$4:$B$861,"&gt;="&amp;DATE(2026,9,7),'Q2 Daily Log'!$B$4:$B$861,"&lt;="&amp;DATE(2026,9,11),'Q2 Daily Log'!$C$4:$C$861,'Q2 Setup'!$C$7),"" )</f>
        <v/>
      </c>
    </row>
    <row r="150" spans="2:13" ht="18.75" customHeight="1" x14ac:dyDescent="0.2">
      <c r="B150" s="53" t="s">
        <v>120</v>
      </c>
      <c r="C150" s="54" t="str">
        <f>'Q2 Setup'!$C$8</f>
        <v>Rep 2</v>
      </c>
      <c r="D150" s="55" t="str">
        <f>IFERROR(AVERAGEIFS('Q2 Daily Log'!$E$4:$E$861,'Q2 Daily Log'!$B$4:$B$861,"&gt;="&amp;DATE(2026,9,7),'Q2 Daily Log'!$B$4:$B$861,"&lt;="&amp;DATE(2026,9,11),'Q2 Daily Log'!$C$4:$C$861,'Q2 Setup'!$C$8),"")</f>
        <v/>
      </c>
      <c r="E150" s="56" t="str">
        <f>IFERROR(AVERAGEIFS('Q2 Daily Log'!$H$4:$H$861,'Q2 Daily Log'!$B$4:$B$861,"&gt;="&amp;DATE(2026,9,7),'Q2 Daily Log'!$B$4:$B$861,"&lt;="&amp;DATE(2026,9,11),'Q2 Daily Log'!$C$4:$C$861,'Q2 Setup'!$C$8),"")</f>
        <v/>
      </c>
      <c r="F150" s="57" t="str">
        <f>IFERROR(AVERAGEIFS('Q2 Daily Log'!$I$4:$I$861,'Q2 Daily Log'!$B$4:$B$861,"&gt;="&amp;DATE(2026,9,7),'Q2 Daily Log'!$B$4:$B$861,"&lt;="&amp;DATE(2026,9,11),'Q2 Daily Log'!$C$4:$C$861,'Q2 Setup'!$C$8),"")</f>
        <v/>
      </c>
      <c r="G150" s="56" t="str">
        <f>IFERROR(AVERAGEIFS('Q2 Daily Log'!$K$4:$K$861,'Q2 Daily Log'!$B$4:$B$861,"&gt;="&amp;DATE(2026,9,7),'Q2 Daily Log'!$B$4:$B$861,"&lt;="&amp;DATE(2026,9,11),'Q2 Daily Log'!$C$4:$C$861,'Q2 Setup'!$C$8),"")</f>
        <v/>
      </c>
      <c r="H150" s="55">
        <f>IFERROR(SUMIFS('Q2 Daily Log'!$E$4:$E$861,'Q2 Daily Log'!$B$4:$B$861,"&gt;="&amp;DATE(2026,9,7),'Q2 Daily Log'!$B$4:$B$861,"&lt;="&amp;DATE(2026,9,11),'Q2 Daily Log'!$C$4:$C$861,'Q2 Setup'!$C$8),"")</f>
        <v>0</v>
      </c>
      <c r="I150" s="57">
        <f>IFERROR(SUMIFS('Q2 Daily Log'!$I$4:$I$861,'Q2 Daily Log'!$B$4:$B$861,"&gt;="&amp;DATE(2026,9,7),'Q2 Daily Log'!$B$4:$B$861,"&lt;="&amp;DATE(2026,9,11),'Q2 Daily Log'!$C$4:$C$861,'Q2 Setup'!$C$8),"")</f>
        <v>0</v>
      </c>
      <c r="J150" s="55">
        <f>IFERROR(SUMIFS('Q2 Daily Log'!$L$4:$L$861,'Q2 Daily Log'!$B$4:$B$861,"&gt;="&amp;DATE(2026,9,7),'Q2 Daily Log'!$B$4:$B$861,"&lt;="&amp;DATE(2026,9,11),'Q2 Daily Log'!$C$4:$C$861,'Q2 Setup'!$C$8),"")</f>
        <v>0</v>
      </c>
      <c r="K150" s="55">
        <f>IFERROR(SUMIFS('Q2 Daily Log'!$M$4:$M$861,'Q2 Daily Log'!$B$4:$B$861,"&gt;="&amp;DATE(2026,9,7),'Q2 Daily Log'!$B$4:$B$861,"&lt;="&amp;DATE(2026,9,11),'Q2 Daily Log'!$C$4:$C$861,'Q2 Setup'!$C$8),"")</f>
        <v>0</v>
      </c>
      <c r="L150" s="29">
        <f>IFERROR(SUMIFS('Q2 Daily Log'!$N$4:$N$861,'Q2 Daily Log'!$B$4:$B$861,"&gt;="&amp;DATE(2026,9,7),'Q2 Daily Log'!$B$4:$B$861,"&lt;="&amp;DATE(2026,9,11),'Q2 Daily Log'!$C$4:$C$861,'Q2 Setup'!$C$8),"")</f>
        <v>0</v>
      </c>
      <c r="M150" s="56" t="str">
        <f>IFERROR(SUMIFS('Q2 Daily Log'!$N$4:$N$861,'Q2 Daily Log'!$B$4:$B$861,"&gt;="&amp;DATE(2026,9,7),'Q2 Daily Log'!$B$4:$B$861,"&lt;="&amp;DATE(2026,9,11),'Q2 Daily Log'!$C$4:$C$861,'Q2 Setup'!$C$8)/SUMIFS('Q2 Daily Log'!$O$4:$O$861,'Q2 Daily Log'!$B$4:$B$861,"&gt;="&amp;DATE(2026,9,7),'Q2 Daily Log'!$B$4:$B$861,"&lt;="&amp;DATE(2026,9,11),'Q2 Daily Log'!$C$4:$C$861,'Q2 Setup'!$C$8),"" )</f>
        <v/>
      </c>
    </row>
    <row r="151" spans="2:13" ht="18.75" customHeight="1" x14ac:dyDescent="0.2">
      <c r="B151" s="48" t="s">
        <v>120</v>
      </c>
      <c r="C151" s="49" t="str">
        <f>'Q2 Setup'!$C$9</f>
        <v>Rep 3</v>
      </c>
      <c r="D151" s="50" t="str">
        <f>IFERROR(AVERAGEIFS('Q2 Daily Log'!$E$4:$E$861,'Q2 Daily Log'!$B$4:$B$861,"&gt;="&amp;DATE(2026,9,7),'Q2 Daily Log'!$B$4:$B$861,"&lt;="&amp;DATE(2026,9,11),'Q2 Daily Log'!$C$4:$C$861,'Q2 Setup'!$C$9),"")</f>
        <v/>
      </c>
      <c r="E151" s="51" t="str">
        <f>IFERROR(AVERAGEIFS('Q2 Daily Log'!$H$4:$H$861,'Q2 Daily Log'!$B$4:$B$861,"&gt;="&amp;DATE(2026,9,7),'Q2 Daily Log'!$B$4:$B$861,"&lt;="&amp;DATE(2026,9,11),'Q2 Daily Log'!$C$4:$C$861,'Q2 Setup'!$C$9),"")</f>
        <v/>
      </c>
      <c r="F151" s="52" t="str">
        <f>IFERROR(AVERAGEIFS('Q2 Daily Log'!$I$4:$I$861,'Q2 Daily Log'!$B$4:$B$861,"&gt;="&amp;DATE(2026,9,7),'Q2 Daily Log'!$B$4:$B$861,"&lt;="&amp;DATE(2026,9,11),'Q2 Daily Log'!$C$4:$C$861,'Q2 Setup'!$C$9),"")</f>
        <v/>
      </c>
      <c r="G151" s="51" t="str">
        <f>IFERROR(AVERAGEIFS('Q2 Daily Log'!$K$4:$K$861,'Q2 Daily Log'!$B$4:$B$861,"&gt;="&amp;DATE(2026,9,7),'Q2 Daily Log'!$B$4:$B$861,"&lt;="&amp;DATE(2026,9,11),'Q2 Daily Log'!$C$4:$C$861,'Q2 Setup'!$C$9),"")</f>
        <v/>
      </c>
      <c r="H151" s="50">
        <f>IFERROR(SUMIFS('Q2 Daily Log'!$E$4:$E$861,'Q2 Daily Log'!$B$4:$B$861,"&gt;="&amp;DATE(2026,9,7),'Q2 Daily Log'!$B$4:$B$861,"&lt;="&amp;DATE(2026,9,11),'Q2 Daily Log'!$C$4:$C$861,'Q2 Setup'!$C$9),"")</f>
        <v>0</v>
      </c>
      <c r="I151" s="52">
        <f>IFERROR(SUMIFS('Q2 Daily Log'!$I$4:$I$861,'Q2 Daily Log'!$B$4:$B$861,"&gt;="&amp;DATE(2026,9,7),'Q2 Daily Log'!$B$4:$B$861,"&lt;="&amp;DATE(2026,9,11),'Q2 Daily Log'!$C$4:$C$861,'Q2 Setup'!$C$9),"")</f>
        <v>0</v>
      </c>
      <c r="J151" s="50">
        <f>IFERROR(SUMIFS('Q2 Daily Log'!$L$4:$L$861,'Q2 Daily Log'!$B$4:$B$861,"&gt;="&amp;DATE(2026,9,7),'Q2 Daily Log'!$B$4:$B$861,"&lt;="&amp;DATE(2026,9,11),'Q2 Daily Log'!$C$4:$C$861,'Q2 Setup'!$C$9),"")</f>
        <v>0</v>
      </c>
      <c r="K151" s="50">
        <f>IFERROR(SUMIFS('Q2 Daily Log'!$M$4:$M$861,'Q2 Daily Log'!$B$4:$B$861,"&gt;="&amp;DATE(2026,9,7),'Q2 Daily Log'!$B$4:$B$861,"&lt;="&amp;DATE(2026,9,11),'Q2 Daily Log'!$C$4:$C$861,'Q2 Setup'!$C$9),"")</f>
        <v>0</v>
      </c>
      <c r="L151" s="29">
        <f>IFERROR(SUMIFS('Q2 Daily Log'!$N$4:$N$861,'Q2 Daily Log'!$B$4:$B$861,"&gt;="&amp;DATE(2026,9,7),'Q2 Daily Log'!$B$4:$B$861,"&lt;="&amp;DATE(2026,9,11),'Q2 Daily Log'!$C$4:$C$861,'Q2 Setup'!$C$9),"")</f>
        <v>0</v>
      </c>
      <c r="M151" s="51" t="str">
        <f>IFERROR(SUMIFS('Q2 Daily Log'!$N$4:$N$861,'Q2 Daily Log'!$B$4:$B$861,"&gt;="&amp;DATE(2026,9,7),'Q2 Daily Log'!$B$4:$B$861,"&lt;="&amp;DATE(2026,9,11),'Q2 Daily Log'!$C$4:$C$861,'Q2 Setup'!$C$9)/SUMIFS('Q2 Daily Log'!$O$4:$O$861,'Q2 Daily Log'!$B$4:$B$861,"&gt;="&amp;DATE(2026,9,7),'Q2 Daily Log'!$B$4:$B$861,"&lt;="&amp;DATE(2026,9,11),'Q2 Daily Log'!$C$4:$C$861,'Q2 Setup'!$C$9),"" )</f>
        <v/>
      </c>
    </row>
    <row r="152" spans="2:13" ht="18.75" customHeight="1" x14ac:dyDescent="0.2">
      <c r="B152" s="53" t="s">
        <v>120</v>
      </c>
      <c r="C152" s="54" t="str">
        <f>'Q2 Setup'!$C$10</f>
        <v>Rep 4</v>
      </c>
      <c r="D152" s="55" t="str">
        <f>IFERROR(AVERAGEIFS('Q2 Daily Log'!$E$4:$E$861,'Q2 Daily Log'!$B$4:$B$861,"&gt;="&amp;DATE(2026,9,7),'Q2 Daily Log'!$B$4:$B$861,"&lt;="&amp;DATE(2026,9,11),'Q2 Daily Log'!$C$4:$C$861,'Q2 Setup'!$C$10),"")</f>
        <v/>
      </c>
      <c r="E152" s="56" t="str">
        <f>IFERROR(AVERAGEIFS('Q2 Daily Log'!$H$4:$H$861,'Q2 Daily Log'!$B$4:$B$861,"&gt;="&amp;DATE(2026,9,7),'Q2 Daily Log'!$B$4:$B$861,"&lt;="&amp;DATE(2026,9,11),'Q2 Daily Log'!$C$4:$C$861,'Q2 Setup'!$C$10),"")</f>
        <v/>
      </c>
      <c r="F152" s="57" t="str">
        <f>IFERROR(AVERAGEIFS('Q2 Daily Log'!$I$4:$I$861,'Q2 Daily Log'!$B$4:$B$861,"&gt;="&amp;DATE(2026,9,7),'Q2 Daily Log'!$B$4:$B$861,"&lt;="&amp;DATE(2026,9,11),'Q2 Daily Log'!$C$4:$C$861,'Q2 Setup'!$C$10),"")</f>
        <v/>
      </c>
      <c r="G152" s="56" t="str">
        <f>IFERROR(AVERAGEIFS('Q2 Daily Log'!$K$4:$K$861,'Q2 Daily Log'!$B$4:$B$861,"&gt;="&amp;DATE(2026,9,7),'Q2 Daily Log'!$B$4:$B$861,"&lt;="&amp;DATE(2026,9,11),'Q2 Daily Log'!$C$4:$C$861,'Q2 Setup'!$C$10),"")</f>
        <v/>
      </c>
      <c r="H152" s="55">
        <f>IFERROR(SUMIFS('Q2 Daily Log'!$E$4:$E$861,'Q2 Daily Log'!$B$4:$B$861,"&gt;="&amp;DATE(2026,9,7),'Q2 Daily Log'!$B$4:$B$861,"&lt;="&amp;DATE(2026,9,11),'Q2 Daily Log'!$C$4:$C$861,'Q2 Setup'!$C$10),"")</f>
        <v>0</v>
      </c>
      <c r="I152" s="57">
        <f>IFERROR(SUMIFS('Q2 Daily Log'!$I$4:$I$861,'Q2 Daily Log'!$B$4:$B$861,"&gt;="&amp;DATE(2026,9,7),'Q2 Daily Log'!$B$4:$B$861,"&lt;="&amp;DATE(2026,9,11),'Q2 Daily Log'!$C$4:$C$861,'Q2 Setup'!$C$10),"")</f>
        <v>0</v>
      </c>
      <c r="J152" s="55">
        <f>IFERROR(SUMIFS('Q2 Daily Log'!$L$4:$L$861,'Q2 Daily Log'!$B$4:$B$861,"&gt;="&amp;DATE(2026,9,7),'Q2 Daily Log'!$B$4:$B$861,"&lt;="&amp;DATE(2026,9,11),'Q2 Daily Log'!$C$4:$C$861,'Q2 Setup'!$C$10),"")</f>
        <v>0</v>
      </c>
      <c r="K152" s="55">
        <f>IFERROR(SUMIFS('Q2 Daily Log'!$M$4:$M$861,'Q2 Daily Log'!$B$4:$B$861,"&gt;="&amp;DATE(2026,9,7),'Q2 Daily Log'!$B$4:$B$861,"&lt;="&amp;DATE(2026,9,11),'Q2 Daily Log'!$C$4:$C$861,'Q2 Setup'!$C$10),"")</f>
        <v>0</v>
      </c>
      <c r="L152" s="29">
        <f>IFERROR(SUMIFS('Q2 Daily Log'!$N$4:$N$861,'Q2 Daily Log'!$B$4:$B$861,"&gt;="&amp;DATE(2026,9,7),'Q2 Daily Log'!$B$4:$B$861,"&lt;="&amp;DATE(2026,9,11),'Q2 Daily Log'!$C$4:$C$861,'Q2 Setup'!$C$10),"")</f>
        <v>0</v>
      </c>
      <c r="M152" s="56" t="str">
        <f>IFERROR(SUMIFS('Q2 Daily Log'!$N$4:$N$861,'Q2 Daily Log'!$B$4:$B$861,"&gt;="&amp;DATE(2026,9,7),'Q2 Daily Log'!$B$4:$B$861,"&lt;="&amp;DATE(2026,9,11),'Q2 Daily Log'!$C$4:$C$861,'Q2 Setup'!$C$10)/SUMIFS('Q2 Daily Log'!$O$4:$O$861,'Q2 Daily Log'!$B$4:$B$861,"&gt;="&amp;DATE(2026,9,7),'Q2 Daily Log'!$B$4:$B$861,"&lt;="&amp;DATE(2026,9,11),'Q2 Daily Log'!$C$4:$C$861,'Q2 Setup'!$C$10),"" )</f>
        <v/>
      </c>
    </row>
    <row r="153" spans="2:13" ht="18.75" customHeight="1" x14ac:dyDescent="0.2">
      <c r="B153" s="48" t="s">
        <v>120</v>
      </c>
      <c r="C153" s="49" t="str">
        <f>'Q2 Setup'!$C$11</f>
        <v>Rep 5</v>
      </c>
      <c r="D153" s="50" t="str">
        <f>IFERROR(AVERAGEIFS('Q2 Daily Log'!$E$4:$E$861,'Q2 Daily Log'!$B$4:$B$861,"&gt;="&amp;DATE(2026,9,7),'Q2 Daily Log'!$B$4:$B$861,"&lt;="&amp;DATE(2026,9,11),'Q2 Daily Log'!$C$4:$C$861,'Q2 Setup'!$C$11),"")</f>
        <v/>
      </c>
      <c r="E153" s="51" t="str">
        <f>IFERROR(AVERAGEIFS('Q2 Daily Log'!$H$4:$H$861,'Q2 Daily Log'!$B$4:$B$861,"&gt;="&amp;DATE(2026,9,7),'Q2 Daily Log'!$B$4:$B$861,"&lt;="&amp;DATE(2026,9,11),'Q2 Daily Log'!$C$4:$C$861,'Q2 Setup'!$C$11),"")</f>
        <v/>
      </c>
      <c r="F153" s="52" t="str">
        <f>IFERROR(AVERAGEIFS('Q2 Daily Log'!$I$4:$I$861,'Q2 Daily Log'!$B$4:$B$861,"&gt;="&amp;DATE(2026,9,7),'Q2 Daily Log'!$B$4:$B$861,"&lt;="&amp;DATE(2026,9,11),'Q2 Daily Log'!$C$4:$C$861,'Q2 Setup'!$C$11),"")</f>
        <v/>
      </c>
      <c r="G153" s="51" t="str">
        <f>IFERROR(AVERAGEIFS('Q2 Daily Log'!$K$4:$K$861,'Q2 Daily Log'!$B$4:$B$861,"&gt;="&amp;DATE(2026,9,7),'Q2 Daily Log'!$B$4:$B$861,"&lt;="&amp;DATE(2026,9,11),'Q2 Daily Log'!$C$4:$C$861,'Q2 Setup'!$C$11),"")</f>
        <v/>
      </c>
      <c r="H153" s="50">
        <f>IFERROR(SUMIFS('Q2 Daily Log'!$E$4:$E$861,'Q2 Daily Log'!$B$4:$B$861,"&gt;="&amp;DATE(2026,9,7),'Q2 Daily Log'!$B$4:$B$861,"&lt;="&amp;DATE(2026,9,11),'Q2 Daily Log'!$C$4:$C$861,'Q2 Setup'!$C$11),"")</f>
        <v>0</v>
      </c>
      <c r="I153" s="52">
        <f>IFERROR(SUMIFS('Q2 Daily Log'!$I$4:$I$861,'Q2 Daily Log'!$B$4:$B$861,"&gt;="&amp;DATE(2026,9,7),'Q2 Daily Log'!$B$4:$B$861,"&lt;="&amp;DATE(2026,9,11),'Q2 Daily Log'!$C$4:$C$861,'Q2 Setup'!$C$11),"")</f>
        <v>0</v>
      </c>
      <c r="J153" s="50">
        <f>IFERROR(SUMIFS('Q2 Daily Log'!$L$4:$L$861,'Q2 Daily Log'!$B$4:$B$861,"&gt;="&amp;DATE(2026,9,7),'Q2 Daily Log'!$B$4:$B$861,"&lt;="&amp;DATE(2026,9,11),'Q2 Daily Log'!$C$4:$C$861,'Q2 Setup'!$C$11),"")</f>
        <v>0</v>
      </c>
      <c r="K153" s="50">
        <f>IFERROR(SUMIFS('Q2 Daily Log'!$M$4:$M$861,'Q2 Daily Log'!$B$4:$B$861,"&gt;="&amp;DATE(2026,9,7),'Q2 Daily Log'!$B$4:$B$861,"&lt;="&amp;DATE(2026,9,11),'Q2 Daily Log'!$C$4:$C$861,'Q2 Setup'!$C$11),"")</f>
        <v>0</v>
      </c>
      <c r="L153" s="29">
        <f>IFERROR(SUMIFS('Q2 Daily Log'!$N$4:$N$861,'Q2 Daily Log'!$B$4:$B$861,"&gt;="&amp;DATE(2026,9,7),'Q2 Daily Log'!$B$4:$B$861,"&lt;="&amp;DATE(2026,9,11),'Q2 Daily Log'!$C$4:$C$861,'Q2 Setup'!$C$11),"")</f>
        <v>0</v>
      </c>
      <c r="M153" s="51" t="str">
        <f>IFERROR(SUMIFS('Q2 Daily Log'!$N$4:$N$861,'Q2 Daily Log'!$B$4:$B$861,"&gt;="&amp;DATE(2026,9,7),'Q2 Daily Log'!$B$4:$B$861,"&lt;="&amp;DATE(2026,9,11),'Q2 Daily Log'!$C$4:$C$861,'Q2 Setup'!$C$11)/SUMIFS('Q2 Daily Log'!$O$4:$O$861,'Q2 Daily Log'!$B$4:$B$861,"&gt;="&amp;DATE(2026,9,7),'Q2 Daily Log'!$B$4:$B$861,"&lt;="&amp;DATE(2026,9,11),'Q2 Daily Log'!$C$4:$C$861,'Q2 Setup'!$C$11),"" )</f>
        <v/>
      </c>
    </row>
    <row r="154" spans="2:13" ht="18.75" customHeight="1" x14ac:dyDescent="0.2">
      <c r="B154" s="53" t="s">
        <v>120</v>
      </c>
      <c r="C154" s="54" t="str">
        <f>'Q2 Setup'!$C$12</f>
        <v>Rep 6</v>
      </c>
      <c r="D154" s="55" t="str">
        <f>IFERROR(AVERAGEIFS('Q2 Daily Log'!$E$4:$E$861,'Q2 Daily Log'!$B$4:$B$861,"&gt;="&amp;DATE(2026,9,7),'Q2 Daily Log'!$B$4:$B$861,"&lt;="&amp;DATE(2026,9,11),'Q2 Daily Log'!$C$4:$C$861,'Q2 Setup'!$C$12),"")</f>
        <v/>
      </c>
      <c r="E154" s="56" t="str">
        <f>IFERROR(AVERAGEIFS('Q2 Daily Log'!$H$4:$H$861,'Q2 Daily Log'!$B$4:$B$861,"&gt;="&amp;DATE(2026,9,7),'Q2 Daily Log'!$B$4:$B$861,"&lt;="&amp;DATE(2026,9,11),'Q2 Daily Log'!$C$4:$C$861,'Q2 Setup'!$C$12),"")</f>
        <v/>
      </c>
      <c r="F154" s="57" t="str">
        <f>IFERROR(AVERAGEIFS('Q2 Daily Log'!$I$4:$I$861,'Q2 Daily Log'!$B$4:$B$861,"&gt;="&amp;DATE(2026,9,7),'Q2 Daily Log'!$B$4:$B$861,"&lt;="&amp;DATE(2026,9,11),'Q2 Daily Log'!$C$4:$C$861,'Q2 Setup'!$C$12),"")</f>
        <v/>
      </c>
      <c r="G154" s="56" t="str">
        <f>IFERROR(AVERAGEIFS('Q2 Daily Log'!$K$4:$K$861,'Q2 Daily Log'!$B$4:$B$861,"&gt;="&amp;DATE(2026,9,7),'Q2 Daily Log'!$B$4:$B$861,"&lt;="&amp;DATE(2026,9,11),'Q2 Daily Log'!$C$4:$C$861,'Q2 Setup'!$C$12),"")</f>
        <v/>
      </c>
      <c r="H154" s="55">
        <f>IFERROR(SUMIFS('Q2 Daily Log'!$E$4:$E$861,'Q2 Daily Log'!$B$4:$B$861,"&gt;="&amp;DATE(2026,9,7),'Q2 Daily Log'!$B$4:$B$861,"&lt;="&amp;DATE(2026,9,11),'Q2 Daily Log'!$C$4:$C$861,'Q2 Setup'!$C$12),"")</f>
        <v>0</v>
      </c>
      <c r="I154" s="57">
        <f>IFERROR(SUMIFS('Q2 Daily Log'!$I$4:$I$861,'Q2 Daily Log'!$B$4:$B$861,"&gt;="&amp;DATE(2026,9,7),'Q2 Daily Log'!$B$4:$B$861,"&lt;="&amp;DATE(2026,9,11),'Q2 Daily Log'!$C$4:$C$861,'Q2 Setup'!$C$12),"")</f>
        <v>0</v>
      </c>
      <c r="J154" s="55">
        <f>IFERROR(SUMIFS('Q2 Daily Log'!$L$4:$L$861,'Q2 Daily Log'!$B$4:$B$861,"&gt;="&amp;DATE(2026,9,7),'Q2 Daily Log'!$B$4:$B$861,"&lt;="&amp;DATE(2026,9,11),'Q2 Daily Log'!$C$4:$C$861,'Q2 Setup'!$C$12),"")</f>
        <v>0</v>
      </c>
      <c r="K154" s="55">
        <f>IFERROR(SUMIFS('Q2 Daily Log'!$M$4:$M$861,'Q2 Daily Log'!$B$4:$B$861,"&gt;="&amp;DATE(2026,9,7),'Q2 Daily Log'!$B$4:$B$861,"&lt;="&amp;DATE(2026,9,11),'Q2 Daily Log'!$C$4:$C$861,'Q2 Setup'!$C$12),"")</f>
        <v>0</v>
      </c>
      <c r="L154" s="29">
        <f>IFERROR(SUMIFS('Q2 Daily Log'!$N$4:$N$861,'Q2 Daily Log'!$B$4:$B$861,"&gt;="&amp;DATE(2026,9,7),'Q2 Daily Log'!$B$4:$B$861,"&lt;="&amp;DATE(2026,9,11),'Q2 Daily Log'!$C$4:$C$861,'Q2 Setup'!$C$12),"")</f>
        <v>0</v>
      </c>
      <c r="M154" s="56" t="str">
        <f>IFERROR(SUMIFS('Q2 Daily Log'!$N$4:$N$861,'Q2 Daily Log'!$B$4:$B$861,"&gt;="&amp;DATE(2026,9,7),'Q2 Daily Log'!$B$4:$B$861,"&lt;="&amp;DATE(2026,9,11),'Q2 Daily Log'!$C$4:$C$861,'Q2 Setup'!$C$12)/SUMIFS('Q2 Daily Log'!$O$4:$O$861,'Q2 Daily Log'!$B$4:$B$861,"&gt;="&amp;DATE(2026,9,7),'Q2 Daily Log'!$B$4:$B$861,"&lt;="&amp;DATE(2026,9,11),'Q2 Daily Log'!$C$4:$C$861,'Q2 Setup'!$C$12),"" )</f>
        <v/>
      </c>
    </row>
    <row r="155" spans="2:13" ht="18.75" customHeight="1" x14ac:dyDescent="0.2">
      <c r="B155" s="48" t="s">
        <v>120</v>
      </c>
      <c r="C155" s="49" t="str">
        <f>'Q2 Setup'!$C$13</f>
        <v>Rep 7</v>
      </c>
      <c r="D155" s="50" t="str">
        <f>IFERROR(AVERAGEIFS('Q2 Daily Log'!$E$4:$E$861,'Q2 Daily Log'!$B$4:$B$861,"&gt;="&amp;DATE(2026,9,7),'Q2 Daily Log'!$B$4:$B$861,"&lt;="&amp;DATE(2026,9,11),'Q2 Daily Log'!$C$4:$C$861,'Q2 Setup'!$C$13),"")</f>
        <v/>
      </c>
      <c r="E155" s="51" t="str">
        <f>IFERROR(AVERAGEIFS('Q2 Daily Log'!$H$4:$H$861,'Q2 Daily Log'!$B$4:$B$861,"&gt;="&amp;DATE(2026,9,7),'Q2 Daily Log'!$B$4:$B$861,"&lt;="&amp;DATE(2026,9,11),'Q2 Daily Log'!$C$4:$C$861,'Q2 Setup'!$C$13),"")</f>
        <v/>
      </c>
      <c r="F155" s="52" t="str">
        <f>IFERROR(AVERAGEIFS('Q2 Daily Log'!$I$4:$I$861,'Q2 Daily Log'!$B$4:$B$861,"&gt;="&amp;DATE(2026,9,7),'Q2 Daily Log'!$B$4:$B$861,"&lt;="&amp;DATE(2026,9,11),'Q2 Daily Log'!$C$4:$C$861,'Q2 Setup'!$C$13),"")</f>
        <v/>
      </c>
      <c r="G155" s="51" t="str">
        <f>IFERROR(AVERAGEIFS('Q2 Daily Log'!$K$4:$K$861,'Q2 Daily Log'!$B$4:$B$861,"&gt;="&amp;DATE(2026,9,7),'Q2 Daily Log'!$B$4:$B$861,"&lt;="&amp;DATE(2026,9,11),'Q2 Daily Log'!$C$4:$C$861,'Q2 Setup'!$C$13),"")</f>
        <v/>
      </c>
      <c r="H155" s="50">
        <f>IFERROR(SUMIFS('Q2 Daily Log'!$E$4:$E$861,'Q2 Daily Log'!$B$4:$B$861,"&gt;="&amp;DATE(2026,9,7),'Q2 Daily Log'!$B$4:$B$861,"&lt;="&amp;DATE(2026,9,11),'Q2 Daily Log'!$C$4:$C$861,'Q2 Setup'!$C$13),"")</f>
        <v>0</v>
      </c>
      <c r="I155" s="52">
        <f>IFERROR(SUMIFS('Q2 Daily Log'!$I$4:$I$861,'Q2 Daily Log'!$B$4:$B$861,"&gt;="&amp;DATE(2026,9,7),'Q2 Daily Log'!$B$4:$B$861,"&lt;="&amp;DATE(2026,9,11),'Q2 Daily Log'!$C$4:$C$861,'Q2 Setup'!$C$13),"")</f>
        <v>0</v>
      </c>
      <c r="J155" s="50">
        <f>IFERROR(SUMIFS('Q2 Daily Log'!$L$4:$L$861,'Q2 Daily Log'!$B$4:$B$861,"&gt;="&amp;DATE(2026,9,7),'Q2 Daily Log'!$B$4:$B$861,"&lt;="&amp;DATE(2026,9,11),'Q2 Daily Log'!$C$4:$C$861,'Q2 Setup'!$C$13),"")</f>
        <v>0</v>
      </c>
      <c r="K155" s="50">
        <f>IFERROR(SUMIFS('Q2 Daily Log'!$M$4:$M$861,'Q2 Daily Log'!$B$4:$B$861,"&gt;="&amp;DATE(2026,9,7),'Q2 Daily Log'!$B$4:$B$861,"&lt;="&amp;DATE(2026,9,11),'Q2 Daily Log'!$C$4:$C$861,'Q2 Setup'!$C$13),"")</f>
        <v>0</v>
      </c>
      <c r="L155" s="29">
        <f>IFERROR(SUMIFS('Q2 Daily Log'!$N$4:$N$861,'Q2 Daily Log'!$B$4:$B$861,"&gt;="&amp;DATE(2026,9,7),'Q2 Daily Log'!$B$4:$B$861,"&lt;="&amp;DATE(2026,9,11),'Q2 Daily Log'!$C$4:$C$861,'Q2 Setup'!$C$13),"")</f>
        <v>0</v>
      </c>
      <c r="M155" s="51" t="str">
        <f>IFERROR(SUMIFS('Q2 Daily Log'!$N$4:$N$861,'Q2 Daily Log'!$B$4:$B$861,"&gt;="&amp;DATE(2026,9,7),'Q2 Daily Log'!$B$4:$B$861,"&lt;="&amp;DATE(2026,9,11),'Q2 Daily Log'!$C$4:$C$861,'Q2 Setup'!$C$13)/SUMIFS('Q2 Daily Log'!$O$4:$O$861,'Q2 Daily Log'!$B$4:$B$861,"&gt;="&amp;DATE(2026,9,7),'Q2 Daily Log'!$B$4:$B$861,"&lt;="&amp;DATE(2026,9,11),'Q2 Daily Log'!$C$4:$C$861,'Q2 Setup'!$C$13),"" )</f>
        <v/>
      </c>
    </row>
    <row r="156" spans="2:13" ht="18.75" customHeight="1" x14ac:dyDescent="0.2">
      <c r="B156" s="53" t="s">
        <v>120</v>
      </c>
      <c r="C156" s="54" t="str">
        <f>'Q2 Setup'!$C$14</f>
        <v>Rep 8</v>
      </c>
      <c r="D156" s="55" t="str">
        <f>IFERROR(AVERAGEIFS('Q2 Daily Log'!$E$4:$E$861,'Q2 Daily Log'!$B$4:$B$861,"&gt;="&amp;DATE(2026,9,7),'Q2 Daily Log'!$B$4:$B$861,"&lt;="&amp;DATE(2026,9,11),'Q2 Daily Log'!$C$4:$C$861,'Q2 Setup'!$C$14),"")</f>
        <v/>
      </c>
      <c r="E156" s="56" t="str">
        <f>IFERROR(AVERAGEIFS('Q2 Daily Log'!$H$4:$H$861,'Q2 Daily Log'!$B$4:$B$861,"&gt;="&amp;DATE(2026,9,7),'Q2 Daily Log'!$B$4:$B$861,"&lt;="&amp;DATE(2026,9,11),'Q2 Daily Log'!$C$4:$C$861,'Q2 Setup'!$C$14),"")</f>
        <v/>
      </c>
      <c r="F156" s="57" t="str">
        <f>IFERROR(AVERAGEIFS('Q2 Daily Log'!$I$4:$I$861,'Q2 Daily Log'!$B$4:$B$861,"&gt;="&amp;DATE(2026,9,7),'Q2 Daily Log'!$B$4:$B$861,"&lt;="&amp;DATE(2026,9,11),'Q2 Daily Log'!$C$4:$C$861,'Q2 Setup'!$C$14),"")</f>
        <v/>
      </c>
      <c r="G156" s="56" t="str">
        <f>IFERROR(AVERAGEIFS('Q2 Daily Log'!$K$4:$K$861,'Q2 Daily Log'!$B$4:$B$861,"&gt;="&amp;DATE(2026,9,7),'Q2 Daily Log'!$B$4:$B$861,"&lt;="&amp;DATE(2026,9,11),'Q2 Daily Log'!$C$4:$C$861,'Q2 Setup'!$C$14),"")</f>
        <v/>
      </c>
      <c r="H156" s="55">
        <f>IFERROR(SUMIFS('Q2 Daily Log'!$E$4:$E$861,'Q2 Daily Log'!$B$4:$B$861,"&gt;="&amp;DATE(2026,9,7),'Q2 Daily Log'!$B$4:$B$861,"&lt;="&amp;DATE(2026,9,11),'Q2 Daily Log'!$C$4:$C$861,'Q2 Setup'!$C$14),"")</f>
        <v>0</v>
      </c>
      <c r="I156" s="57">
        <f>IFERROR(SUMIFS('Q2 Daily Log'!$I$4:$I$861,'Q2 Daily Log'!$B$4:$B$861,"&gt;="&amp;DATE(2026,9,7),'Q2 Daily Log'!$B$4:$B$861,"&lt;="&amp;DATE(2026,9,11),'Q2 Daily Log'!$C$4:$C$861,'Q2 Setup'!$C$14),"")</f>
        <v>0</v>
      </c>
      <c r="J156" s="55">
        <f>IFERROR(SUMIFS('Q2 Daily Log'!$L$4:$L$861,'Q2 Daily Log'!$B$4:$B$861,"&gt;="&amp;DATE(2026,9,7),'Q2 Daily Log'!$B$4:$B$861,"&lt;="&amp;DATE(2026,9,11),'Q2 Daily Log'!$C$4:$C$861,'Q2 Setup'!$C$14),"")</f>
        <v>0</v>
      </c>
      <c r="K156" s="55">
        <f>IFERROR(SUMIFS('Q2 Daily Log'!$M$4:$M$861,'Q2 Daily Log'!$B$4:$B$861,"&gt;="&amp;DATE(2026,9,7),'Q2 Daily Log'!$B$4:$B$861,"&lt;="&amp;DATE(2026,9,11),'Q2 Daily Log'!$C$4:$C$861,'Q2 Setup'!$C$14),"")</f>
        <v>0</v>
      </c>
      <c r="L156" s="29">
        <f>IFERROR(SUMIFS('Q2 Daily Log'!$N$4:$N$861,'Q2 Daily Log'!$B$4:$B$861,"&gt;="&amp;DATE(2026,9,7),'Q2 Daily Log'!$B$4:$B$861,"&lt;="&amp;DATE(2026,9,11),'Q2 Daily Log'!$C$4:$C$861,'Q2 Setup'!$C$14),"")</f>
        <v>0</v>
      </c>
      <c r="M156" s="56" t="str">
        <f>IFERROR(SUMIFS('Q2 Daily Log'!$N$4:$N$861,'Q2 Daily Log'!$B$4:$B$861,"&gt;="&amp;DATE(2026,9,7),'Q2 Daily Log'!$B$4:$B$861,"&lt;="&amp;DATE(2026,9,11),'Q2 Daily Log'!$C$4:$C$861,'Q2 Setup'!$C$14)/SUMIFS('Q2 Daily Log'!$O$4:$O$861,'Q2 Daily Log'!$B$4:$B$861,"&gt;="&amp;DATE(2026,9,7),'Q2 Daily Log'!$B$4:$B$861,"&lt;="&amp;DATE(2026,9,11),'Q2 Daily Log'!$C$4:$C$861,'Q2 Setup'!$C$14),"" )</f>
        <v/>
      </c>
    </row>
    <row r="157" spans="2:13" ht="18.75" customHeight="1" x14ac:dyDescent="0.2">
      <c r="B157" s="48" t="s">
        <v>120</v>
      </c>
      <c r="C157" s="49" t="str">
        <f>'Q2 Setup'!$C$15</f>
        <v>Rep 9</v>
      </c>
      <c r="D157" s="50" t="str">
        <f>IFERROR(AVERAGEIFS('Q2 Daily Log'!$E$4:$E$861,'Q2 Daily Log'!$B$4:$B$861,"&gt;="&amp;DATE(2026,9,7),'Q2 Daily Log'!$B$4:$B$861,"&lt;="&amp;DATE(2026,9,11),'Q2 Daily Log'!$C$4:$C$861,'Q2 Setup'!$C$15),"")</f>
        <v/>
      </c>
      <c r="E157" s="51" t="str">
        <f>IFERROR(AVERAGEIFS('Q2 Daily Log'!$H$4:$H$861,'Q2 Daily Log'!$B$4:$B$861,"&gt;="&amp;DATE(2026,9,7),'Q2 Daily Log'!$B$4:$B$861,"&lt;="&amp;DATE(2026,9,11),'Q2 Daily Log'!$C$4:$C$861,'Q2 Setup'!$C$15),"")</f>
        <v/>
      </c>
      <c r="F157" s="52" t="str">
        <f>IFERROR(AVERAGEIFS('Q2 Daily Log'!$I$4:$I$861,'Q2 Daily Log'!$B$4:$B$861,"&gt;="&amp;DATE(2026,9,7),'Q2 Daily Log'!$B$4:$B$861,"&lt;="&amp;DATE(2026,9,11),'Q2 Daily Log'!$C$4:$C$861,'Q2 Setup'!$C$15),"")</f>
        <v/>
      </c>
      <c r="G157" s="51" t="str">
        <f>IFERROR(AVERAGEIFS('Q2 Daily Log'!$K$4:$K$861,'Q2 Daily Log'!$B$4:$B$861,"&gt;="&amp;DATE(2026,9,7),'Q2 Daily Log'!$B$4:$B$861,"&lt;="&amp;DATE(2026,9,11),'Q2 Daily Log'!$C$4:$C$861,'Q2 Setup'!$C$15),"")</f>
        <v/>
      </c>
      <c r="H157" s="50">
        <f>IFERROR(SUMIFS('Q2 Daily Log'!$E$4:$E$861,'Q2 Daily Log'!$B$4:$B$861,"&gt;="&amp;DATE(2026,9,7),'Q2 Daily Log'!$B$4:$B$861,"&lt;="&amp;DATE(2026,9,11),'Q2 Daily Log'!$C$4:$C$861,'Q2 Setup'!$C$15),"")</f>
        <v>0</v>
      </c>
      <c r="I157" s="52">
        <f>IFERROR(SUMIFS('Q2 Daily Log'!$I$4:$I$861,'Q2 Daily Log'!$B$4:$B$861,"&gt;="&amp;DATE(2026,9,7),'Q2 Daily Log'!$B$4:$B$861,"&lt;="&amp;DATE(2026,9,11),'Q2 Daily Log'!$C$4:$C$861,'Q2 Setup'!$C$15),"")</f>
        <v>0</v>
      </c>
      <c r="J157" s="50">
        <f>IFERROR(SUMIFS('Q2 Daily Log'!$L$4:$L$861,'Q2 Daily Log'!$B$4:$B$861,"&gt;="&amp;DATE(2026,9,7),'Q2 Daily Log'!$B$4:$B$861,"&lt;="&amp;DATE(2026,9,11),'Q2 Daily Log'!$C$4:$C$861,'Q2 Setup'!$C$15),"")</f>
        <v>0</v>
      </c>
      <c r="K157" s="50">
        <f>IFERROR(SUMIFS('Q2 Daily Log'!$M$4:$M$861,'Q2 Daily Log'!$B$4:$B$861,"&gt;="&amp;DATE(2026,9,7),'Q2 Daily Log'!$B$4:$B$861,"&lt;="&amp;DATE(2026,9,11),'Q2 Daily Log'!$C$4:$C$861,'Q2 Setup'!$C$15),"")</f>
        <v>0</v>
      </c>
      <c r="L157" s="29">
        <f>IFERROR(SUMIFS('Q2 Daily Log'!$N$4:$N$861,'Q2 Daily Log'!$B$4:$B$861,"&gt;="&amp;DATE(2026,9,7),'Q2 Daily Log'!$B$4:$B$861,"&lt;="&amp;DATE(2026,9,11),'Q2 Daily Log'!$C$4:$C$861,'Q2 Setup'!$C$15),"")</f>
        <v>0</v>
      </c>
      <c r="M157" s="51" t="str">
        <f>IFERROR(SUMIFS('Q2 Daily Log'!$N$4:$N$861,'Q2 Daily Log'!$B$4:$B$861,"&gt;="&amp;DATE(2026,9,7),'Q2 Daily Log'!$B$4:$B$861,"&lt;="&amp;DATE(2026,9,11),'Q2 Daily Log'!$C$4:$C$861,'Q2 Setup'!$C$15)/SUMIFS('Q2 Daily Log'!$O$4:$O$861,'Q2 Daily Log'!$B$4:$B$861,"&gt;="&amp;DATE(2026,9,7),'Q2 Daily Log'!$B$4:$B$861,"&lt;="&amp;DATE(2026,9,11),'Q2 Daily Log'!$C$4:$C$861,'Q2 Setup'!$C$15),"" )</f>
        <v/>
      </c>
    </row>
    <row r="158" spans="2:13" ht="18.75" customHeight="1" x14ac:dyDescent="0.2">
      <c r="B158" s="53" t="s">
        <v>120</v>
      </c>
      <c r="C158" s="54" t="str">
        <f>'Q2 Setup'!$C$16</f>
        <v>Rep 10</v>
      </c>
      <c r="D158" s="55" t="str">
        <f>IFERROR(AVERAGEIFS('Q2 Daily Log'!$E$4:$E$861,'Q2 Daily Log'!$B$4:$B$861,"&gt;="&amp;DATE(2026,9,7),'Q2 Daily Log'!$B$4:$B$861,"&lt;="&amp;DATE(2026,9,11),'Q2 Daily Log'!$C$4:$C$861,'Q2 Setup'!$C$16),"")</f>
        <v/>
      </c>
      <c r="E158" s="56" t="str">
        <f>IFERROR(AVERAGEIFS('Q2 Daily Log'!$H$4:$H$861,'Q2 Daily Log'!$B$4:$B$861,"&gt;="&amp;DATE(2026,9,7),'Q2 Daily Log'!$B$4:$B$861,"&lt;="&amp;DATE(2026,9,11),'Q2 Daily Log'!$C$4:$C$861,'Q2 Setup'!$C$16),"")</f>
        <v/>
      </c>
      <c r="F158" s="57" t="str">
        <f>IFERROR(AVERAGEIFS('Q2 Daily Log'!$I$4:$I$861,'Q2 Daily Log'!$B$4:$B$861,"&gt;="&amp;DATE(2026,9,7),'Q2 Daily Log'!$B$4:$B$861,"&lt;="&amp;DATE(2026,9,11),'Q2 Daily Log'!$C$4:$C$861,'Q2 Setup'!$C$16),"")</f>
        <v/>
      </c>
      <c r="G158" s="56" t="str">
        <f>IFERROR(AVERAGEIFS('Q2 Daily Log'!$K$4:$K$861,'Q2 Daily Log'!$B$4:$B$861,"&gt;="&amp;DATE(2026,9,7),'Q2 Daily Log'!$B$4:$B$861,"&lt;="&amp;DATE(2026,9,11),'Q2 Daily Log'!$C$4:$C$861,'Q2 Setup'!$C$16),"")</f>
        <v/>
      </c>
      <c r="H158" s="55">
        <f>IFERROR(SUMIFS('Q2 Daily Log'!$E$4:$E$861,'Q2 Daily Log'!$B$4:$B$861,"&gt;="&amp;DATE(2026,9,7),'Q2 Daily Log'!$B$4:$B$861,"&lt;="&amp;DATE(2026,9,11),'Q2 Daily Log'!$C$4:$C$861,'Q2 Setup'!$C$16),"")</f>
        <v>0</v>
      </c>
      <c r="I158" s="57">
        <f>IFERROR(SUMIFS('Q2 Daily Log'!$I$4:$I$861,'Q2 Daily Log'!$B$4:$B$861,"&gt;="&amp;DATE(2026,9,7),'Q2 Daily Log'!$B$4:$B$861,"&lt;="&amp;DATE(2026,9,11),'Q2 Daily Log'!$C$4:$C$861,'Q2 Setup'!$C$16),"")</f>
        <v>0</v>
      </c>
      <c r="J158" s="55">
        <f>IFERROR(SUMIFS('Q2 Daily Log'!$L$4:$L$861,'Q2 Daily Log'!$B$4:$B$861,"&gt;="&amp;DATE(2026,9,7),'Q2 Daily Log'!$B$4:$B$861,"&lt;="&amp;DATE(2026,9,11),'Q2 Daily Log'!$C$4:$C$861,'Q2 Setup'!$C$16),"")</f>
        <v>0</v>
      </c>
      <c r="K158" s="55">
        <f>IFERROR(SUMIFS('Q2 Daily Log'!$M$4:$M$861,'Q2 Daily Log'!$B$4:$B$861,"&gt;="&amp;DATE(2026,9,7),'Q2 Daily Log'!$B$4:$B$861,"&lt;="&amp;DATE(2026,9,11),'Q2 Daily Log'!$C$4:$C$861,'Q2 Setup'!$C$16),"")</f>
        <v>0</v>
      </c>
      <c r="L158" s="29">
        <f>IFERROR(SUMIFS('Q2 Daily Log'!$N$4:$N$861,'Q2 Daily Log'!$B$4:$B$861,"&gt;="&amp;DATE(2026,9,7),'Q2 Daily Log'!$B$4:$B$861,"&lt;="&amp;DATE(2026,9,11),'Q2 Daily Log'!$C$4:$C$861,'Q2 Setup'!$C$16),"")</f>
        <v>0</v>
      </c>
      <c r="M158" s="56" t="str">
        <f>IFERROR(SUMIFS('Q2 Daily Log'!$N$4:$N$861,'Q2 Daily Log'!$B$4:$B$861,"&gt;="&amp;DATE(2026,9,7),'Q2 Daily Log'!$B$4:$B$861,"&lt;="&amp;DATE(2026,9,11),'Q2 Daily Log'!$C$4:$C$861,'Q2 Setup'!$C$16)/SUMIFS('Q2 Daily Log'!$O$4:$O$861,'Q2 Daily Log'!$B$4:$B$861,"&gt;="&amp;DATE(2026,9,7),'Q2 Daily Log'!$B$4:$B$861,"&lt;="&amp;DATE(2026,9,11),'Q2 Daily Log'!$C$4:$C$861,'Q2 Setup'!$C$16),"" )</f>
        <v/>
      </c>
    </row>
    <row r="159" spans="2:13" ht="18.75" customHeight="1" x14ac:dyDescent="0.2">
      <c r="B159" s="48" t="s">
        <v>120</v>
      </c>
      <c r="C159" s="49">
        <f>'Q2 Setup'!$C$17</f>
        <v>0</v>
      </c>
      <c r="D159" s="50" t="str">
        <f>IFERROR(AVERAGEIFS('Q2 Daily Log'!$E$4:$E$861,'Q2 Daily Log'!$B$4:$B$861,"&gt;="&amp;DATE(2026,9,7),'Q2 Daily Log'!$B$4:$B$861,"&lt;="&amp;DATE(2026,9,11),'Q2 Daily Log'!$C$4:$C$861,'Q2 Setup'!$C$17),"")</f>
        <v/>
      </c>
      <c r="E159" s="51" t="str">
        <f>IFERROR(AVERAGEIFS('Q2 Daily Log'!$H$4:$H$861,'Q2 Daily Log'!$B$4:$B$861,"&gt;="&amp;DATE(2026,9,7),'Q2 Daily Log'!$B$4:$B$861,"&lt;="&amp;DATE(2026,9,11),'Q2 Daily Log'!$C$4:$C$861,'Q2 Setup'!$C$17),"")</f>
        <v/>
      </c>
      <c r="F159" s="52" t="str">
        <f>IFERROR(AVERAGEIFS('Q2 Daily Log'!$I$4:$I$861,'Q2 Daily Log'!$B$4:$B$861,"&gt;="&amp;DATE(2026,9,7),'Q2 Daily Log'!$B$4:$B$861,"&lt;="&amp;DATE(2026,9,11),'Q2 Daily Log'!$C$4:$C$861,'Q2 Setup'!$C$17),"")</f>
        <v/>
      </c>
      <c r="G159" s="51" t="str">
        <f>IFERROR(AVERAGEIFS('Q2 Daily Log'!$K$4:$K$861,'Q2 Daily Log'!$B$4:$B$861,"&gt;="&amp;DATE(2026,9,7),'Q2 Daily Log'!$B$4:$B$861,"&lt;="&amp;DATE(2026,9,11),'Q2 Daily Log'!$C$4:$C$861,'Q2 Setup'!$C$17),"")</f>
        <v/>
      </c>
      <c r="H159" s="50">
        <f>IFERROR(SUMIFS('Q2 Daily Log'!$E$4:$E$861,'Q2 Daily Log'!$B$4:$B$861,"&gt;="&amp;DATE(2026,9,7),'Q2 Daily Log'!$B$4:$B$861,"&lt;="&amp;DATE(2026,9,11),'Q2 Daily Log'!$C$4:$C$861,'Q2 Setup'!$C$17),"")</f>
        <v>0</v>
      </c>
      <c r="I159" s="52">
        <f>IFERROR(SUMIFS('Q2 Daily Log'!$I$4:$I$861,'Q2 Daily Log'!$B$4:$B$861,"&gt;="&amp;DATE(2026,9,7),'Q2 Daily Log'!$B$4:$B$861,"&lt;="&amp;DATE(2026,9,11),'Q2 Daily Log'!$C$4:$C$861,'Q2 Setup'!$C$17),"")</f>
        <v>0</v>
      </c>
      <c r="J159" s="50">
        <f>IFERROR(SUMIFS('Q2 Daily Log'!$L$4:$L$861,'Q2 Daily Log'!$B$4:$B$861,"&gt;="&amp;DATE(2026,9,7),'Q2 Daily Log'!$B$4:$B$861,"&lt;="&amp;DATE(2026,9,11),'Q2 Daily Log'!$C$4:$C$861,'Q2 Setup'!$C$17),"")</f>
        <v>0</v>
      </c>
      <c r="K159" s="50">
        <f>IFERROR(SUMIFS('Q2 Daily Log'!$M$4:$M$861,'Q2 Daily Log'!$B$4:$B$861,"&gt;="&amp;DATE(2026,9,7),'Q2 Daily Log'!$B$4:$B$861,"&lt;="&amp;DATE(2026,9,11),'Q2 Daily Log'!$C$4:$C$861,'Q2 Setup'!$C$17),"")</f>
        <v>0</v>
      </c>
      <c r="L159" s="29">
        <f>IFERROR(SUMIFS('Q2 Daily Log'!$N$4:$N$861,'Q2 Daily Log'!$B$4:$B$861,"&gt;="&amp;DATE(2026,9,7),'Q2 Daily Log'!$B$4:$B$861,"&lt;="&amp;DATE(2026,9,11),'Q2 Daily Log'!$C$4:$C$861,'Q2 Setup'!$C$17),"")</f>
        <v>0</v>
      </c>
      <c r="M159" s="51" t="str">
        <f>IFERROR(SUMIFS('Q2 Daily Log'!$N$4:$N$861,'Q2 Daily Log'!$B$4:$B$861,"&gt;="&amp;DATE(2026,9,7),'Q2 Daily Log'!$B$4:$B$861,"&lt;="&amp;DATE(2026,9,11),'Q2 Daily Log'!$C$4:$C$861,'Q2 Setup'!$C$17)/SUMIFS('Q2 Daily Log'!$O$4:$O$861,'Q2 Daily Log'!$B$4:$B$861,"&gt;="&amp;DATE(2026,9,7),'Q2 Daily Log'!$B$4:$B$861,"&lt;="&amp;DATE(2026,9,11),'Q2 Daily Log'!$C$4:$C$861,'Q2 Setup'!$C$17),"" )</f>
        <v/>
      </c>
    </row>
    <row r="160" spans="2:13" ht="18.75" customHeight="1" x14ac:dyDescent="0.2">
      <c r="B160" s="53" t="s">
        <v>120</v>
      </c>
      <c r="C160" s="54">
        <f>'Q2 Setup'!$C$18</f>
        <v>0</v>
      </c>
      <c r="D160" s="55" t="str">
        <f>IFERROR(AVERAGEIFS('Q2 Daily Log'!$E$4:$E$861,'Q2 Daily Log'!$B$4:$B$861,"&gt;="&amp;DATE(2026,9,7),'Q2 Daily Log'!$B$4:$B$861,"&lt;="&amp;DATE(2026,9,11),'Q2 Daily Log'!$C$4:$C$861,'Q2 Setup'!$C$18),"")</f>
        <v/>
      </c>
      <c r="E160" s="56" t="str">
        <f>IFERROR(AVERAGEIFS('Q2 Daily Log'!$H$4:$H$861,'Q2 Daily Log'!$B$4:$B$861,"&gt;="&amp;DATE(2026,9,7),'Q2 Daily Log'!$B$4:$B$861,"&lt;="&amp;DATE(2026,9,11),'Q2 Daily Log'!$C$4:$C$861,'Q2 Setup'!$C$18),"")</f>
        <v/>
      </c>
      <c r="F160" s="57" t="str">
        <f>IFERROR(AVERAGEIFS('Q2 Daily Log'!$I$4:$I$861,'Q2 Daily Log'!$B$4:$B$861,"&gt;="&amp;DATE(2026,9,7),'Q2 Daily Log'!$B$4:$B$861,"&lt;="&amp;DATE(2026,9,11),'Q2 Daily Log'!$C$4:$C$861,'Q2 Setup'!$C$18),"")</f>
        <v/>
      </c>
      <c r="G160" s="56" t="str">
        <f>IFERROR(AVERAGEIFS('Q2 Daily Log'!$K$4:$K$861,'Q2 Daily Log'!$B$4:$B$861,"&gt;="&amp;DATE(2026,9,7),'Q2 Daily Log'!$B$4:$B$861,"&lt;="&amp;DATE(2026,9,11),'Q2 Daily Log'!$C$4:$C$861,'Q2 Setup'!$C$18),"")</f>
        <v/>
      </c>
      <c r="H160" s="55">
        <f>IFERROR(SUMIFS('Q2 Daily Log'!$E$4:$E$861,'Q2 Daily Log'!$B$4:$B$861,"&gt;="&amp;DATE(2026,9,7),'Q2 Daily Log'!$B$4:$B$861,"&lt;="&amp;DATE(2026,9,11),'Q2 Daily Log'!$C$4:$C$861,'Q2 Setup'!$C$18),"")</f>
        <v>0</v>
      </c>
      <c r="I160" s="57">
        <f>IFERROR(SUMIFS('Q2 Daily Log'!$I$4:$I$861,'Q2 Daily Log'!$B$4:$B$861,"&gt;="&amp;DATE(2026,9,7),'Q2 Daily Log'!$B$4:$B$861,"&lt;="&amp;DATE(2026,9,11),'Q2 Daily Log'!$C$4:$C$861,'Q2 Setup'!$C$18),"")</f>
        <v>0</v>
      </c>
      <c r="J160" s="55">
        <f>IFERROR(SUMIFS('Q2 Daily Log'!$L$4:$L$861,'Q2 Daily Log'!$B$4:$B$861,"&gt;="&amp;DATE(2026,9,7),'Q2 Daily Log'!$B$4:$B$861,"&lt;="&amp;DATE(2026,9,11),'Q2 Daily Log'!$C$4:$C$861,'Q2 Setup'!$C$18),"")</f>
        <v>0</v>
      </c>
      <c r="K160" s="55">
        <f>IFERROR(SUMIFS('Q2 Daily Log'!$M$4:$M$861,'Q2 Daily Log'!$B$4:$B$861,"&gt;="&amp;DATE(2026,9,7),'Q2 Daily Log'!$B$4:$B$861,"&lt;="&amp;DATE(2026,9,11),'Q2 Daily Log'!$C$4:$C$861,'Q2 Setup'!$C$18),"")</f>
        <v>0</v>
      </c>
      <c r="L160" s="29">
        <f>IFERROR(SUMIFS('Q2 Daily Log'!$N$4:$N$861,'Q2 Daily Log'!$B$4:$B$861,"&gt;="&amp;DATE(2026,9,7),'Q2 Daily Log'!$B$4:$B$861,"&lt;="&amp;DATE(2026,9,11),'Q2 Daily Log'!$C$4:$C$861,'Q2 Setup'!$C$18),"")</f>
        <v>0</v>
      </c>
      <c r="M160" s="56" t="str">
        <f>IFERROR(SUMIFS('Q2 Daily Log'!$N$4:$N$861,'Q2 Daily Log'!$B$4:$B$861,"&gt;="&amp;DATE(2026,9,7),'Q2 Daily Log'!$B$4:$B$861,"&lt;="&amp;DATE(2026,9,11),'Q2 Daily Log'!$C$4:$C$861,'Q2 Setup'!$C$18)/SUMIFS('Q2 Daily Log'!$O$4:$O$861,'Q2 Daily Log'!$B$4:$B$861,"&gt;="&amp;DATE(2026,9,7),'Q2 Daily Log'!$B$4:$B$861,"&lt;="&amp;DATE(2026,9,11),'Q2 Daily Log'!$C$4:$C$861,'Q2 Setup'!$C$18),"" )</f>
        <v/>
      </c>
    </row>
    <row r="161" spans="2:13" ht="18.75" customHeight="1" x14ac:dyDescent="0.2">
      <c r="B161" s="1" t="s">
        <v>121</v>
      </c>
      <c r="C161" s="1"/>
      <c r="D161" s="67" t="str">
        <f>IFERROR(AVERAGE(D149:D160),"")</f>
        <v/>
      </c>
      <c r="E161" s="68" t="str">
        <f>IFERROR(AVERAGE(E149:E160),"")</f>
        <v/>
      </c>
      <c r="F161" s="69" t="str">
        <f>IFERROR(AVERAGE(F149:F160),"")</f>
        <v/>
      </c>
      <c r="G161" s="68" t="str">
        <f>IFERROR(AVERAGE(G149:G160),"")</f>
        <v/>
      </c>
      <c r="H161" s="67">
        <f>IFERROR(SUM(H149:H160),"")</f>
        <v>0</v>
      </c>
      <c r="I161" s="70">
        <f>IFERROR(SUM(I149:I160),"")</f>
        <v>0</v>
      </c>
      <c r="J161" s="67">
        <f>IFERROR(SUM(J149:J160),"")</f>
        <v>0</v>
      </c>
      <c r="K161" s="67">
        <f>IFERROR(SUM(K149:K160),"")</f>
        <v>0</v>
      </c>
      <c r="L161" s="71">
        <f>IFERROR(SUM(L149:L160),"")</f>
        <v>0</v>
      </c>
      <c r="M161" s="68" t="str">
        <f>IFERROR(AVERAGE(M149:M160),"")</f>
        <v/>
      </c>
    </row>
    <row r="162" spans="2:13" ht="7.5" customHeight="1" x14ac:dyDescent="0.2"/>
    <row r="163" spans="2:13" ht="25.5" customHeight="1" x14ac:dyDescent="0.2">
      <c r="B163" s="2" t="s">
        <v>122</v>
      </c>
      <c r="C163" s="2"/>
      <c r="D163" s="65">
        <v>46279</v>
      </c>
      <c r="E163" s="65">
        <v>46283</v>
      </c>
      <c r="F163" s="66"/>
      <c r="G163" s="66"/>
      <c r="H163" s="66"/>
      <c r="I163" s="66"/>
      <c r="J163" s="66"/>
      <c r="K163" s="66"/>
      <c r="L163" s="66"/>
      <c r="M163" s="66"/>
    </row>
    <row r="164" spans="2:13" ht="36" customHeight="1" x14ac:dyDescent="0.2">
      <c r="B164" s="47" t="s">
        <v>60</v>
      </c>
      <c r="C164" s="47" t="s">
        <v>24</v>
      </c>
      <c r="D164" s="47" t="s">
        <v>61</v>
      </c>
      <c r="E164" s="47" t="s">
        <v>62</v>
      </c>
      <c r="F164" s="47" t="s">
        <v>63</v>
      </c>
      <c r="G164" s="47" t="s">
        <v>64</v>
      </c>
      <c r="H164" s="47" t="s">
        <v>65</v>
      </c>
      <c r="I164" s="47" t="s">
        <v>66</v>
      </c>
      <c r="J164" s="47" t="s">
        <v>67</v>
      </c>
      <c r="K164" s="47" t="s">
        <v>68</v>
      </c>
      <c r="L164" s="47" t="s">
        <v>69</v>
      </c>
      <c r="M164" s="47" t="s">
        <v>70</v>
      </c>
    </row>
    <row r="165" spans="2:13" ht="18.75" customHeight="1" x14ac:dyDescent="0.2">
      <c r="B165" s="48" t="s">
        <v>123</v>
      </c>
      <c r="C165" s="49" t="str">
        <f>'Q2 Setup'!$C$7</f>
        <v>Rep 1</v>
      </c>
      <c r="D165" s="50" t="str">
        <f>IFERROR(AVERAGEIFS('Q2 Daily Log'!$E$4:$E$861,'Q2 Daily Log'!$B$4:$B$861,"&gt;="&amp;DATE(2026,9,14),'Q2 Daily Log'!$B$4:$B$861,"&lt;="&amp;DATE(2026,9,18),'Q2 Daily Log'!$C$4:$C$861,'Q2 Setup'!$C$7),"")</f>
        <v/>
      </c>
      <c r="E165" s="51" t="str">
        <f>IFERROR(AVERAGEIFS('Q2 Daily Log'!$H$4:$H$861,'Q2 Daily Log'!$B$4:$B$861,"&gt;="&amp;DATE(2026,9,14),'Q2 Daily Log'!$B$4:$B$861,"&lt;="&amp;DATE(2026,9,18),'Q2 Daily Log'!$C$4:$C$861,'Q2 Setup'!$C$7),"")</f>
        <v/>
      </c>
      <c r="F165" s="52" t="str">
        <f>IFERROR(AVERAGEIFS('Q2 Daily Log'!$I$4:$I$861,'Q2 Daily Log'!$B$4:$B$861,"&gt;="&amp;DATE(2026,9,14),'Q2 Daily Log'!$B$4:$B$861,"&lt;="&amp;DATE(2026,9,18),'Q2 Daily Log'!$C$4:$C$861,'Q2 Setup'!$C$7),"")</f>
        <v/>
      </c>
      <c r="G165" s="51" t="str">
        <f>IFERROR(AVERAGEIFS('Q2 Daily Log'!$K$4:$K$861,'Q2 Daily Log'!$B$4:$B$861,"&gt;="&amp;DATE(2026,9,14),'Q2 Daily Log'!$B$4:$B$861,"&lt;="&amp;DATE(2026,9,18),'Q2 Daily Log'!$C$4:$C$861,'Q2 Setup'!$C$7),"")</f>
        <v/>
      </c>
      <c r="H165" s="50">
        <f>IFERROR(SUMIFS('Q2 Daily Log'!$E$4:$E$861,'Q2 Daily Log'!$B$4:$B$861,"&gt;="&amp;DATE(2026,9,14),'Q2 Daily Log'!$B$4:$B$861,"&lt;="&amp;DATE(2026,9,18),'Q2 Daily Log'!$C$4:$C$861,'Q2 Setup'!$C$7),"")</f>
        <v>0</v>
      </c>
      <c r="I165" s="52">
        <f>IFERROR(SUMIFS('Q2 Daily Log'!$I$4:$I$861,'Q2 Daily Log'!$B$4:$B$861,"&gt;="&amp;DATE(2026,9,14),'Q2 Daily Log'!$B$4:$B$861,"&lt;="&amp;DATE(2026,9,18),'Q2 Daily Log'!$C$4:$C$861,'Q2 Setup'!$C$7),"")</f>
        <v>0</v>
      </c>
      <c r="J165" s="50">
        <f>IFERROR(SUMIFS('Q2 Daily Log'!$L$4:$L$861,'Q2 Daily Log'!$B$4:$B$861,"&gt;="&amp;DATE(2026,9,14),'Q2 Daily Log'!$B$4:$B$861,"&lt;="&amp;DATE(2026,9,18),'Q2 Daily Log'!$C$4:$C$861,'Q2 Setup'!$C$7),"")</f>
        <v>0</v>
      </c>
      <c r="K165" s="50">
        <f>IFERROR(SUMIFS('Q2 Daily Log'!$M$4:$M$861,'Q2 Daily Log'!$B$4:$B$861,"&gt;="&amp;DATE(2026,9,14),'Q2 Daily Log'!$B$4:$B$861,"&lt;="&amp;DATE(2026,9,18),'Q2 Daily Log'!$C$4:$C$861,'Q2 Setup'!$C$7),"")</f>
        <v>0</v>
      </c>
      <c r="L165" s="29">
        <f>IFERROR(SUMIFS('Q2 Daily Log'!$N$4:$N$861,'Q2 Daily Log'!$B$4:$B$861,"&gt;="&amp;DATE(2026,9,14),'Q2 Daily Log'!$B$4:$B$861,"&lt;="&amp;DATE(2026,9,18),'Q2 Daily Log'!$C$4:$C$861,'Q2 Setup'!$C$7),"")</f>
        <v>0</v>
      </c>
      <c r="M165" s="51" t="str">
        <f>IFERROR(SUMIFS('Q2 Daily Log'!$N$4:$N$861,'Q2 Daily Log'!$B$4:$B$861,"&gt;="&amp;DATE(2026,9,14),'Q2 Daily Log'!$B$4:$B$861,"&lt;="&amp;DATE(2026,9,18),'Q2 Daily Log'!$C$4:$C$861,'Q2 Setup'!$C$7)/SUMIFS('Q2 Daily Log'!$O$4:$O$861,'Q2 Daily Log'!$B$4:$B$861,"&gt;="&amp;DATE(2026,9,14),'Q2 Daily Log'!$B$4:$B$861,"&lt;="&amp;DATE(2026,9,18),'Q2 Daily Log'!$C$4:$C$861,'Q2 Setup'!$C$7),"" )</f>
        <v/>
      </c>
    </row>
    <row r="166" spans="2:13" ht="18.75" customHeight="1" x14ac:dyDescent="0.2">
      <c r="B166" s="53" t="s">
        <v>123</v>
      </c>
      <c r="C166" s="54" t="str">
        <f>'Q2 Setup'!$C$8</f>
        <v>Rep 2</v>
      </c>
      <c r="D166" s="55" t="str">
        <f>IFERROR(AVERAGEIFS('Q2 Daily Log'!$E$4:$E$861,'Q2 Daily Log'!$B$4:$B$861,"&gt;="&amp;DATE(2026,9,14),'Q2 Daily Log'!$B$4:$B$861,"&lt;="&amp;DATE(2026,9,18),'Q2 Daily Log'!$C$4:$C$861,'Q2 Setup'!$C$8),"")</f>
        <v/>
      </c>
      <c r="E166" s="56" t="str">
        <f>IFERROR(AVERAGEIFS('Q2 Daily Log'!$H$4:$H$861,'Q2 Daily Log'!$B$4:$B$861,"&gt;="&amp;DATE(2026,9,14),'Q2 Daily Log'!$B$4:$B$861,"&lt;="&amp;DATE(2026,9,18),'Q2 Daily Log'!$C$4:$C$861,'Q2 Setup'!$C$8),"")</f>
        <v/>
      </c>
      <c r="F166" s="57" t="str">
        <f>IFERROR(AVERAGEIFS('Q2 Daily Log'!$I$4:$I$861,'Q2 Daily Log'!$B$4:$B$861,"&gt;="&amp;DATE(2026,9,14),'Q2 Daily Log'!$B$4:$B$861,"&lt;="&amp;DATE(2026,9,18),'Q2 Daily Log'!$C$4:$C$861,'Q2 Setup'!$C$8),"")</f>
        <v/>
      </c>
      <c r="G166" s="56" t="str">
        <f>IFERROR(AVERAGEIFS('Q2 Daily Log'!$K$4:$K$861,'Q2 Daily Log'!$B$4:$B$861,"&gt;="&amp;DATE(2026,9,14),'Q2 Daily Log'!$B$4:$B$861,"&lt;="&amp;DATE(2026,9,18),'Q2 Daily Log'!$C$4:$C$861,'Q2 Setup'!$C$8),"")</f>
        <v/>
      </c>
      <c r="H166" s="55">
        <f>IFERROR(SUMIFS('Q2 Daily Log'!$E$4:$E$861,'Q2 Daily Log'!$B$4:$B$861,"&gt;="&amp;DATE(2026,9,14),'Q2 Daily Log'!$B$4:$B$861,"&lt;="&amp;DATE(2026,9,18),'Q2 Daily Log'!$C$4:$C$861,'Q2 Setup'!$C$8),"")</f>
        <v>0</v>
      </c>
      <c r="I166" s="57">
        <f>IFERROR(SUMIFS('Q2 Daily Log'!$I$4:$I$861,'Q2 Daily Log'!$B$4:$B$861,"&gt;="&amp;DATE(2026,9,14),'Q2 Daily Log'!$B$4:$B$861,"&lt;="&amp;DATE(2026,9,18),'Q2 Daily Log'!$C$4:$C$861,'Q2 Setup'!$C$8),"")</f>
        <v>0</v>
      </c>
      <c r="J166" s="55">
        <f>IFERROR(SUMIFS('Q2 Daily Log'!$L$4:$L$861,'Q2 Daily Log'!$B$4:$B$861,"&gt;="&amp;DATE(2026,9,14),'Q2 Daily Log'!$B$4:$B$861,"&lt;="&amp;DATE(2026,9,18),'Q2 Daily Log'!$C$4:$C$861,'Q2 Setup'!$C$8),"")</f>
        <v>0</v>
      </c>
      <c r="K166" s="55">
        <f>IFERROR(SUMIFS('Q2 Daily Log'!$M$4:$M$861,'Q2 Daily Log'!$B$4:$B$861,"&gt;="&amp;DATE(2026,9,14),'Q2 Daily Log'!$B$4:$B$861,"&lt;="&amp;DATE(2026,9,18),'Q2 Daily Log'!$C$4:$C$861,'Q2 Setup'!$C$8),"")</f>
        <v>0</v>
      </c>
      <c r="L166" s="29">
        <f>IFERROR(SUMIFS('Q2 Daily Log'!$N$4:$N$861,'Q2 Daily Log'!$B$4:$B$861,"&gt;="&amp;DATE(2026,9,14),'Q2 Daily Log'!$B$4:$B$861,"&lt;="&amp;DATE(2026,9,18),'Q2 Daily Log'!$C$4:$C$861,'Q2 Setup'!$C$8),"")</f>
        <v>0</v>
      </c>
      <c r="M166" s="56" t="str">
        <f>IFERROR(SUMIFS('Q2 Daily Log'!$N$4:$N$861,'Q2 Daily Log'!$B$4:$B$861,"&gt;="&amp;DATE(2026,9,14),'Q2 Daily Log'!$B$4:$B$861,"&lt;="&amp;DATE(2026,9,18),'Q2 Daily Log'!$C$4:$C$861,'Q2 Setup'!$C$8)/SUMIFS('Q2 Daily Log'!$O$4:$O$861,'Q2 Daily Log'!$B$4:$B$861,"&gt;="&amp;DATE(2026,9,14),'Q2 Daily Log'!$B$4:$B$861,"&lt;="&amp;DATE(2026,9,18),'Q2 Daily Log'!$C$4:$C$861,'Q2 Setup'!$C$8),"" )</f>
        <v/>
      </c>
    </row>
    <row r="167" spans="2:13" ht="18.75" customHeight="1" x14ac:dyDescent="0.2">
      <c r="B167" s="48" t="s">
        <v>123</v>
      </c>
      <c r="C167" s="49" t="str">
        <f>'Q2 Setup'!$C$9</f>
        <v>Rep 3</v>
      </c>
      <c r="D167" s="50" t="str">
        <f>IFERROR(AVERAGEIFS('Q2 Daily Log'!$E$4:$E$861,'Q2 Daily Log'!$B$4:$B$861,"&gt;="&amp;DATE(2026,9,14),'Q2 Daily Log'!$B$4:$B$861,"&lt;="&amp;DATE(2026,9,18),'Q2 Daily Log'!$C$4:$C$861,'Q2 Setup'!$C$9),"")</f>
        <v/>
      </c>
      <c r="E167" s="51" t="str">
        <f>IFERROR(AVERAGEIFS('Q2 Daily Log'!$H$4:$H$861,'Q2 Daily Log'!$B$4:$B$861,"&gt;="&amp;DATE(2026,9,14),'Q2 Daily Log'!$B$4:$B$861,"&lt;="&amp;DATE(2026,9,18),'Q2 Daily Log'!$C$4:$C$861,'Q2 Setup'!$C$9),"")</f>
        <v/>
      </c>
      <c r="F167" s="52" t="str">
        <f>IFERROR(AVERAGEIFS('Q2 Daily Log'!$I$4:$I$861,'Q2 Daily Log'!$B$4:$B$861,"&gt;="&amp;DATE(2026,9,14),'Q2 Daily Log'!$B$4:$B$861,"&lt;="&amp;DATE(2026,9,18),'Q2 Daily Log'!$C$4:$C$861,'Q2 Setup'!$C$9),"")</f>
        <v/>
      </c>
      <c r="G167" s="51" t="str">
        <f>IFERROR(AVERAGEIFS('Q2 Daily Log'!$K$4:$K$861,'Q2 Daily Log'!$B$4:$B$861,"&gt;="&amp;DATE(2026,9,14),'Q2 Daily Log'!$B$4:$B$861,"&lt;="&amp;DATE(2026,9,18),'Q2 Daily Log'!$C$4:$C$861,'Q2 Setup'!$C$9),"")</f>
        <v/>
      </c>
      <c r="H167" s="50">
        <f>IFERROR(SUMIFS('Q2 Daily Log'!$E$4:$E$861,'Q2 Daily Log'!$B$4:$B$861,"&gt;="&amp;DATE(2026,9,14),'Q2 Daily Log'!$B$4:$B$861,"&lt;="&amp;DATE(2026,9,18),'Q2 Daily Log'!$C$4:$C$861,'Q2 Setup'!$C$9),"")</f>
        <v>0</v>
      </c>
      <c r="I167" s="52">
        <f>IFERROR(SUMIFS('Q2 Daily Log'!$I$4:$I$861,'Q2 Daily Log'!$B$4:$B$861,"&gt;="&amp;DATE(2026,9,14),'Q2 Daily Log'!$B$4:$B$861,"&lt;="&amp;DATE(2026,9,18),'Q2 Daily Log'!$C$4:$C$861,'Q2 Setup'!$C$9),"")</f>
        <v>0</v>
      </c>
      <c r="J167" s="50">
        <f>IFERROR(SUMIFS('Q2 Daily Log'!$L$4:$L$861,'Q2 Daily Log'!$B$4:$B$861,"&gt;="&amp;DATE(2026,9,14),'Q2 Daily Log'!$B$4:$B$861,"&lt;="&amp;DATE(2026,9,18),'Q2 Daily Log'!$C$4:$C$861,'Q2 Setup'!$C$9),"")</f>
        <v>0</v>
      </c>
      <c r="K167" s="50">
        <f>IFERROR(SUMIFS('Q2 Daily Log'!$M$4:$M$861,'Q2 Daily Log'!$B$4:$B$861,"&gt;="&amp;DATE(2026,9,14),'Q2 Daily Log'!$B$4:$B$861,"&lt;="&amp;DATE(2026,9,18),'Q2 Daily Log'!$C$4:$C$861,'Q2 Setup'!$C$9),"")</f>
        <v>0</v>
      </c>
      <c r="L167" s="29">
        <f>IFERROR(SUMIFS('Q2 Daily Log'!$N$4:$N$861,'Q2 Daily Log'!$B$4:$B$861,"&gt;="&amp;DATE(2026,9,14),'Q2 Daily Log'!$B$4:$B$861,"&lt;="&amp;DATE(2026,9,18),'Q2 Daily Log'!$C$4:$C$861,'Q2 Setup'!$C$9),"")</f>
        <v>0</v>
      </c>
      <c r="M167" s="51" t="str">
        <f>IFERROR(SUMIFS('Q2 Daily Log'!$N$4:$N$861,'Q2 Daily Log'!$B$4:$B$861,"&gt;="&amp;DATE(2026,9,14),'Q2 Daily Log'!$B$4:$B$861,"&lt;="&amp;DATE(2026,9,18),'Q2 Daily Log'!$C$4:$C$861,'Q2 Setup'!$C$9)/SUMIFS('Q2 Daily Log'!$O$4:$O$861,'Q2 Daily Log'!$B$4:$B$861,"&gt;="&amp;DATE(2026,9,14),'Q2 Daily Log'!$B$4:$B$861,"&lt;="&amp;DATE(2026,9,18),'Q2 Daily Log'!$C$4:$C$861,'Q2 Setup'!$C$9),"" )</f>
        <v/>
      </c>
    </row>
    <row r="168" spans="2:13" ht="18.75" customHeight="1" x14ac:dyDescent="0.2">
      <c r="B168" s="53" t="s">
        <v>123</v>
      </c>
      <c r="C168" s="54" t="str">
        <f>'Q2 Setup'!$C$10</f>
        <v>Rep 4</v>
      </c>
      <c r="D168" s="55" t="str">
        <f>IFERROR(AVERAGEIFS('Q2 Daily Log'!$E$4:$E$861,'Q2 Daily Log'!$B$4:$B$861,"&gt;="&amp;DATE(2026,9,14),'Q2 Daily Log'!$B$4:$B$861,"&lt;="&amp;DATE(2026,9,18),'Q2 Daily Log'!$C$4:$C$861,'Q2 Setup'!$C$10),"")</f>
        <v/>
      </c>
      <c r="E168" s="56" t="str">
        <f>IFERROR(AVERAGEIFS('Q2 Daily Log'!$H$4:$H$861,'Q2 Daily Log'!$B$4:$B$861,"&gt;="&amp;DATE(2026,9,14),'Q2 Daily Log'!$B$4:$B$861,"&lt;="&amp;DATE(2026,9,18),'Q2 Daily Log'!$C$4:$C$861,'Q2 Setup'!$C$10),"")</f>
        <v/>
      </c>
      <c r="F168" s="57" t="str">
        <f>IFERROR(AVERAGEIFS('Q2 Daily Log'!$I$4:$I$861,'Q2 Daily Log'!$B$4:$B$861,"&gt;="&amp;DATE(2026,9,14),'Q2 Daily Log'!$B$4:$B$861,"&lt;="&amp;DATE(2026,9,18),'Q2 Daily Log'!$C$4:$C$861,'Q2 Setup'!$C$10),"")</f>
        <v/>
      </c>
      <c r="G168" s="56" t="str">
        <f>IFERROR(AVERAGEIFS('Q2 Daily Log'!$K$4:$K$861,'Q2 Daily Log'!$B$4:$B$861,"&gt;="&amp;DATE(2026,9,14),'Q2 Daily Log'!$B$4:$B$861,"&lt;="&amp;DATE(2026,9,18),'Q2 Daily Log'!$C$4:$C$861,'Q2 Setup'!$C$10),"")</f>
        <v/>
      </c>
      <c r="H168" s="55">
        <f>IFERROR(SUMIFS('Q2 Daily Log'!$E$4:$E$861,'Q2 Daily Log'!$B$4:$B$861,"&gt;="&amp;DATE(2026,9,14),'Q2 Daily Log'!$B$4:$B$861,"&lt;="&amp;DATE(2026,9,18),'Q2 Daily Log'!$C$4:$C$861,'Q2 Setup'!$C$10),"")</f>
        <v>0</v>
      </c>
      <c r="I168" s="57">
        <f>IFERROR(SUMIFS('Q2 Daily Log'!$I$4:$I$861,'Q2 Daily Log'!$B$4:$B$861,"&gt;="&amp;DATE(2026,9,14),'Q2 Daily Log'!$B$4:$B$861,"&lt;="&amp;DATE(2026,9,18),'Q2 Daily Log'!$C$4:$C$861,'Q2 Setup'!$C$10),"")</f>
        <v>0</v>
      </c>
      <c r="J168" s="55">
        <f>IFERROR(SUMIFS('Q2 Daily Log'!$L$4:$L$861,'Q2 Daily Log'!$B$4:$B$861,"&gt;="&amp;DATE(2026,9,14),'Q2 Daily Log'!$B$4:$B$861,"&lt;="&amp;DATE(2026,9,18),'Q2 Daily Log'!$C$4:$C$861,'Q2 Setup'!$C$10),"")</f>
        <v>0</v>
      </c>
      <c r="K168" s="55">
        <f>IFERROR(SUMIFS('Q2 Daily Log'!$M$4:$M$861,'Q2 Daily Log'!$B$4:$B$861,"&gt;="&amp;DATE(2026,9,14),'Q2 Daily Log'!$B$4:$B$861,"&lt;="&amp;DATE(2026,9,18),'Q2 Daily Log'!$C$4:$C$861,'Q2 Setup'!$C$10),"")</f>
        <v>0</v>
      </c>
      <c r="L168" s="29">
        <f>IFERROR(SUMIFS('Q2 Daily Log'!$N$4:$N$861,'Q2 Daily Log'!$B$4:$B$861,"&gt;="&amp;DATE(2026,9,14),'Q2 Daily Log'!$B$4:$B$861,"&lt;="&amp;DATE(2026,9,18),'Q2 Daily Log'!$C$4:$C$861,'Q2 Setup'!$C$10),"")</f>
        <v>0</v>
      </c>
      <c r="M168" s="56" t="str">
        <f>IFERROR(SUMIFS('Q2 Daily Log'!$N$4:$N$861,'Q2 Daily Log'!$B$4:$B$861,"&gt;="&amp;DATE(2026,9,14),'Q2 Daily Log'!$B$4:$B$861,"&lt;="&amp;DATE(2026,9,18),'Q2 Daily Log'!$C$4:$C$861,'Q2 Setup'!$C$10)/SUMIFS('Q2 Daily Log'!$O$4:$O$861,'Q2 Daily Log'!$B$4:$B$861,"&gt;="&amp;DATE(2026,9,14),'Q2 Daily Log'!$B$4:$B$861,"&lt;="&amp;DATE(2026,9,18),'Q2 Daily Log'!$C$4:$C$861,'Q2 Setup'!$C$10),"" )</f>
        <v/>
      </c>
    </row>
    <row r="169" spans="2:13" ht="18.75" customHeight="1" x14ac:dyDescent="0.2">
      <c r="B169" s="48" t="s">
        <v>123</v>
      </c>
      <c r="C169" s="49" t="str">
        <f>'Q2 Setup'!$C$11</f>
        <v>Rep 5</v>
      </c>
      <c r="D169" s="50" t="str">
        <f>IFERROR(AVERAGEIFS('Q2 Daily Log'!$E$4:$E$861,'Q2 Daily Log'!$B$4:$B$861,"&gt;="&amp;DATE(2026,9,14),'Q2 Daily Log'!$B$4:$B$861,"&lt;="&amp;DATE(2026,9,18),'Q2 Daily Log'!$C$4:$C$861,'Q2 Setup'!$C$11),"")</f>
        <v/>
      </c>
      <c r="E169" s="51" t="str">
        <f>IFERROR(AVERAGEIFS('Q2 Daily Log'!$H$4:$H$861,'Q2 Daily Log'!$B$4:$B$861,"&gt;="&amp;DATE(2026,9,14),'Q2 Daily Log'!$B$4:$B$861,"&lt;="&amp;DATE(2026,9,18),'Q2 Daily Log'!$C$4:$C$861,'Q2 Setup'!$C$11),"")</f>
        <v/>
      </c>
      <c r="F169" s="52" t="str">
        <f>IFERROR(AVERAGEIFS('Q2 Daily Log'!$I$4:$I$861,'Q2 Daily Log'!$B$4:$B$861,"&gt;="&amp;DATE(2026,9,14),'Q2 Daily Log'!$B$4:$B$861,"&lt;="&amp;DATE(2026,9,18),'Q2 Daily Log'!$C$4:$C$861,'Q2 Setup'!$C$11),"")</f>
        <v/>
      </c>
      <c r="G169" s="51" t="str">
        <f>IFERROR(AVERAGEIFS('Q2 Daily Log'!$K$4:$K$861,'Q2 Daily Log'!$B$4:$B$861,"&gt;="&amp;DATE(2026,9,14),'Q2 Daily Log'!$B$4:$B$861,"&lt;="&amp;DATE(2026,9,18),'Q2 Daily Log'!$C$4:$C$861,'Q2 Setup'!$C$11),"")</f>
        <v/>
      </c>
      <c r="H169" s="50">
        <f>IFERROR(SUMIFS('Q2 Daily Log'!$E$4:$E$861,'Q2 Daily Log'!$B$4:$B$861,"&gt;="&amp;DATE(2026,9,14),'Q2 Daily Log'!$B$4:$B$861,"&lt;="&amp;DATE(2026,9,18),'Q2 Daily Log'!$C$4:$C$861,'Q2 Setup'!$C$11),"")</f>
        <v>0</v>
      </c>
      <c r="I169" s="52">
        <f>IFERROR(SUMIFS('Q2 Daily Log'!$I$4:$I$861,'Q2 Daily Log'!$B$4:$B$861,"&gt;="&amp;DATE(2026,9,14),'Q2 Daily Log'!$B$4:$B$861,"&lt;="&amp;DATE(2026,9,18),'Q2 Daily Log'!$C$4:$C$861,'Q2 Setup'!$C$11),"")</f>
        <v>0</v>
      </c>
      <c r="J169" s="50">
        <f>IFERROR(SUMIFS('Q2 Daily Log'!$L$4:$L$861,'Q2 Daily Log'!$B$4:$B$861,"&gt;="&amp;DATE(2026,9,14),'Q2 Daily Log'!$B$4:$B$861,"&lt;="&amp;DATE(2026,9,18),'Q2 Daily Log'!$C$4:$C$861,'Q2 Setup'!$C$11),"")</f>
        <v>0</v>
      </c>
      <c r="K169" s="50">
        <f>IFERROR(SUMIFS('Q2 Daily Log'!$M$4:$M$861,'Q2 Daily Log'!$B$4:$B$861,"&gt;="&amp;DATE(2026,9,14),'Q2 Daily Log'!$B$4:$B$861,"&lt;="&amp;DATE(2026,9,18),'Q2 Daily Log'!$C$4:$C$861,'Q2 Setup'!$C$11),"")</f>
        <v>0</v>
      </c>
      <c r="L169" s="29">
        <f>IFERROR(SUMIFS('Q2 Daily Log'!$N$4:$N$861,'Q2 Daily Log'!$B$4:$B$861,"&gt;="&amp;DATE(2026,9,14),'Q2 Daily Log'!$B$4:$B$861,"&lt;="&amp;DATE(2026,9,18),'Q2 Daily Log'!$C$4:$C$861,'Q2 Setup'!$C$11),"")</f>
        <v>0</v>
      </c>
      <c r="M169" s="51" t="str">
        <f>IFERROR(SUMIFS('Q2 Daily Log'!$N$4:$N$861,'Q2 Daily Log'!$B$4:$B$861,"&gt;="&amp;DATE(2026,9,14),'Q2 Daily Log'!$B$4:$B$861,"&lt;="&amp;DATE(2026,9,18),'Q2 Daily Log'!$C$4:$C$861,'Q2 Setup'!$C$11)/SUMIFS('Q2 Daily Log'!$O$4:$O$861,'Q2 Daily Log'!$B$4:$B$861,"&gt;="&amp;DATE(2026,9,14),'Q2 Daily Log'!$B$4:$B$861,"&lt;="&amp;DATE(2026,9,18),'Q2 Daily Log'!$C$4:$C$861,'Q2 Setup'!$C$11),"" )</f>
        <v/>
      </c>
    </row>
    <row r="170" spans="2:13" ht="18.75" customHeight="1" x14ac:dyDescent="0.2">
      <c r="B170" s="53" t="s">
        <v>123</v>
      </c>
      <c r="C170" s="54" t="str">
        <f>'Q2 Setup'!$C$12</f>
        <v>Rep 6</v>
      </c>
      <c r="D170" s="55" t="str">
        <f>IFERROR(AVERAGEIFS('Q2 Daily Log'!$E$4:$E$861,'Q2 Daily Log'!$B$4:$B$861,"&gt;="&amp;DATE(2026,9,14),'Q2 Daily Log'!$B$4:$B$861,"&lt;="&amp;DATE(2026,9,18),'Q2 Daily Log'!$C$4:$C$861,'Q2 Setup'!$C$12),"")</f>
        <v/>
      </c>
      <c r="E170" s="56" t="str">
        <f>IFERROR(AVERAGEIFS('Q2 Daily Log'!$H$4:$H$861,'Q2 Daily Log'!$B$4:$B$861,"&gt;="&amp;DATE(2026,9,14),'Q2 Daily Log'!$B$4:$B$861,"&lt;="&amp;DATE(2026,9,18),'Q2 Daily Log'!$C$4:$C$861,'Q2 Setup'!$C$12),"")</f>
        <v/>
      </c>
      <c r="F170" s="57" t="str">
        <f>IFERROR(AVERAGEIFS('Q2 Daily Log'!$I$4:$I$861,'Q2 Daily Log'!$B$4:$B$861,"&gt;="&amp;DATE(2026,9,14),'Q2 Daily Log'!$B$4:$B$861,"&lt;="&amp;DATE(2026,9,18),'Q2 Daily Log'!$C$4:$C$861,'Q2 Setup'!$C$12),"")</f>
        <v/>
      </c>
      <c r="G170" s="56" t="str">
        <f>IFERROR(AVERAGEIFS('Q2 Daily Log'!$K$4:$K$861,'Q2 Daily Log'!$B$4:$B$861,"&gt;="&amp;DATE(2026,9,14),'Q2 Daily Log'!$B$4:$B$861,"&lt;="&amp;DATE(2026,9,18),'Q2 Daily Log'!$C$4:$C$861,'Q2 Setup'!$C$12),"")</f>
        <v/>
      </c>
      <c r="H170" s="55">
        <f>IFERROR(SUMIFS('Q2 Daily Log'!$E$4:$E$861,'Q2 Daily Log'!$B$4:$B$861,"&gt;="&amp;DATE(2026,9,14),'Q2 Daily Log'!$B$4:$B$861,"&lt;="&amp;DATE(2026,9,18),'Q2 Daily Log'!$C$4:$C$861,'Q2 Setup'!$C$12),"")</f>
        <v>0</v>
      </c>
      <c r="I170" s="57">
        <f>IFERROR(SUMIFS('Q2 Daily Log'!$I$4:$I$861,'Q2 Daily Log'!$B$4:$B$861,"&gt;="&amp;DATE(2026,9,14),'Q2 Daily Log'!$B$4:$B$861,"&lt;="&amp;DATE(2026,9,18),'Q2 Daily Log'!$C$4:$C$861,'Q2 Setup'!$C$12),"")</f>
        <v>0</v>
      </c>
      <c r="J170" s="55">
        <f>IFERROR(SUMIFS('Q2 Daily Log'!$L$4:$L$861,'Q2 Daily Log'!$B$4:$B$861,"&gt;="&amp;DATE(2026,9,14),'Q2 Daily Log'!$B$4:$B$861,"&lt;="&amp;DATE(2026,9,18),'Q2 Daily Log'!$C$4:$C$861,'Q2 Setup'!$C$12),"")</f>
        <v>0</v>
      </c>
      <c r="K170" s="55">
        <f>IFERROR(SUMIFS('Q2 Daily Log'!$M$4:$M$861,'Q2 Daily Log'!$B$4:$B$861,"&gt;="&amp;DATE(2026,9,14),'Q2 Daily Log'!$B$4:$B$861,"&lt;="&amp;DATE(2026,9,18),'Q2 Daily Log'!$C$4:$C$861,'Q2 Setup'!$C$12),"")</f>
        <v>0</v>
      </c>
      <c r="L170" s="29">
        <f>IFERROR(SUMIFS('Q2 Daily Log'!$N$4:$N$861,'Q2 Daily Log'!$B$4:$B$861,"&gt;="&amp;DATE(2026,9,14),'Q2 Daily Log'!$B$4:$B$861,"&lt;="&amp;DATE(2026,9,18),'Q2 Daily Log'!$C$4:$C$861,'Q2 Setup'!$C$12),"")</f>
        <v>0</v>
      </c>
      <c r="M170" s="56" t="str">
        <f>IFERROR(SUMIFS('Q2 Daily Log'!$N$4:$N$861,'Q2 Daily Log'!$B$4:$B$861,"&gt;="&amp;DATE(2026,9,14),'Q2 Daily Log'!$B$4:$B$861,"&lt;="&amp;DATE(2026,9,18),'Q2 Daily Log'!$C$4:$C$861,'Q2 Setup'!$C$12)/SUMIFS('Q2 Daily Log'!$O$4:$O$861,'Q2 Daily Log'!$B$4:$B$861,"&gt;="&amp;DATE(2026,9,14),'Q2 Daily Log'!$B$4:$B$861,"&lt;="&amp;DATE(2026,9,18),'Q2 Daily Log'!$C$4:$C$861,'Q2 Setup'!$C$12),"" )</f>
        <v/>
      </c>
    </row>
    <row r="171" spans="2:13" ht="18.75" customHeight="1" x14ac:dyDescent="0.2">
      <c r="B171" s="48" t="s">
        <v>123</v>
      </c>
      <c r="C171" s="49" t="str">
        <f>'Q2 Setup'!$C$13</f>
        <v>Rep 7</v>
      </c>
      <c r="D171" s="50" t="str">
        <f>IFERROR(AVERAGEIFS('Q2 Daily Log'!$E$4:$E$861,'Q2 Daily Log'!$B$4:$B$861,"&gt;="&amp;DATE(2026,9,14),'Q2 Daily Log'!$B$4:$B$861,"&lt;="&amp;DATE(2026,9,18),'Q2 Daily Log'!$C$4:$C$861,'Q2 Setup'!$C$13),"")</f>
        <v/>
      </c>
      <c r="E171" s="51" t="str">
        <f>IFERROR(AVERAGEIFS('Q2 Daily Log'!$H$4:$H$861,'Q2 Daily Log'!$B$4:$B$861,"&gt;="&amp;DATE(2026,9,14),'Q2 Daily Log'!$B$4:$B$861,"&lt;="&amp;DATE(2026,9,18),'Q2 Daily Log'!$C$4:$C$861,'Q2 Setup'!$C$13),"")</f>
        <v/>
      </c>
      <c r="F171" s="52" t="str">
        <f>IFERROR(AVERAGEIFS('Q2 Daily Log'!$I$4:$I$861,'Q2 Daily Log'!$B$4:$B$861,"&gt;="&amp;DATE(2026,9,14),'Q2 Daily Log'!$B$4:$B$861,"&lt;="&amp;DATE(2026,9,18),'Q2 Daily Log'!$C$4:$C$861,'Q2 Setup'!$C$13),"")</f>
        <v/>
      </c>
      <c r="G171" s="51" t="str">
        <f>IFERROR(AVERAGEIFS('Q2 Daily Log'!$K$4:$K$861,'Q2 Daily Log'!$B$4:$B$861,"&gt;="&amp;DATE(2026,9,14),'Q2 Daily Log'!$B$4:$B$861,"&lt;="&amp;DATE(2026,9,18),'Q2 Daily Log'!$C$4:$C$861,'Q2 Setup'!$C$13),"")</f>
        <v/>
      </c>
      <c r="H171" s="50">
        <f>IFERROR(SUMIFS('Q2 Daily Log'!$E$4:$E$861,'Q2 Daily Log'!$B$4:$B$861,"&gt;="&amp;DATE(2026,9,14),'Q2 Daily Log'!$B$4:$B$861,"&lt;="&amp;DATE(2026,9,18),'Q2 Daily Log'!$C$4:$C$861,'Q2 Setup'!$C$13),"")</f>
        <v>0</v>
      </c>
      <c r="I171" s="52">
        <f>IFERROR(SUMIFS('Q2 Daily Log'!$I$4:$I$861,'Q2 Daily Log'!$B$4:$B$861,"&gt;="&amp;DATE(2026,9,14),'Q2 Daily Log'!$B$4:$B$861,"&lt;="&amp;DATE(2026,9,18),'Q2 Daily Log'!$C$4:$C$861,'Q2 Setup'!$C$13),"")</f>
        <v>0</v>
      </c>
      <c r="J171" s="50">
        <f>IFERROR(SUMIFS('Q2 Daily Log'!$L$4:$L$861,'Q2 Daily Log'!$B$4:$B$861,"&gt;="&amp;DATE(2026,9,14),'Q2 Daily Log'!$B$4:$B$861,"&lt;="&amp;DATE(2026,9,18),'Q2 Daily Log'!$C$4:$C$861,'Q2 Setup'!$C$13),"")</f>
        <v>0</v>
      </c>
      <c r="K171" s="50">
        <f>IFERROR(SUMIFS('Q2 Daily Log'!$M$4:$M$861,'Q2 Daily Log'!$B$4:$B$861,"&gt;="&amp;DATE(2026,9,14),'Q2 Daily Log'!$B$4:$B$861,"&lt;="&amp;DATE(2026,9,18),'Q2 Daily Log'!$C$4:$C$861,'Q2 Setup'!$C$13),"")</f>
        <v>0</v>
      </c>
      <c r="L171" s="29">
        <f>IFERROR(SUMIFS('Q2 Daily Log'!$N$4:$N$861,'Q2 Daily Log'!$B$4:$B$861,"&gt;="&amp;DATE(2026,9,14),'Q2 Daily Log'!$B$4:$B$861,"&lt;="&amp;DATE(2026,9,18),'Q2 Daily Log'!$C$4:$C$861,'Q2 Setup'!$C$13),"")</f>
        <v>0</v>
      </c>
      <c r="M171" s="51" t="str">
        <f>IFERROR(SUMIFS('Q2 Daily Log'!$N$4:$N$861,'Q2 Daily Log'!$B$4:$B$861,"&gt;="&amp;DATE(2026,9,14),'Q2 Daily Log'!$B$4:$B$861,"&lt;="&amp;DATE(2026,9,18),'Q2 Daily Log'!$C$4:$C$861,'Q2 Setup'!$C$13)/SUMIFS('Q2 Daily Log'!$O$4:$O$861,'Q2 Daily Log'!$B$4:$B$861,"&gt;="&amp;DATE(2026,9,14),'Q2 Daily Log'!$B$4:$B$861,"&lt;="&amp;DATE(2026,9,18),'Q2 Daily Log'!$C$4:$C$861,'Q2 Setup'!$C$13),"" )</f>
        <v/>
      </c>
    </row>
    <row r="172" spans="2:13" ht="18.75" customHeight="1" x14ac:dyDescent="0.2">
      <c r="B172" s="53" t="s">
        <v>123</v>
      </c>
      <c r="C172" s="54" t="str">
        <f>'Q2 Setup'!$C$14</f>
        <v>Rep 8</v>
      </c>
      <c r="D172" s="55" t="str">
        <f>IFERROR(AVERAGEIFS('Q2 Daily Log'!$E$4:$E$861,'Q2 Daily Log'!$B$4:$B$861,"&gt;="&amp;DATE(2026,9,14),'Q2 Daily Log'!$B$4:$B$861,"&lt;="&amp;DATE(2026,9,18),'Q2 Daily Log'!$C$4:$C$861,'Q2 Setup'!$C$14),"")</f>
        <v/>
      </c>
      <c r="E172" s="56" t="str">
        <f>IFERROR(AVERAGEIFS('Q2 Daily Log'!$H$4:$H$861,'Q2 Daily Log'!$B$4:$B$861,"&gt;="&amp;DATE(2026,9,14),'Q2 Daily Log'!$B$4:$B$861,"&lt;="&amp;DATE(2026,9,18),'Q2 Daily Log'!$C$4:$C$861,'Q2 Setup'!$C$14),"")</f>
        <v/>
      </c>
      <c r="F172" s="57" t="str">
        <f>IFERROR(AVERAGEIFS('Q2 Daily Log'!$I$4:$I$861,'Q2 Daily Log'!$B$4:$B$861,"&gt;="&amp;DATE(2026,9,14),'Q2 Daily Log'!$B$4:$B$861,"&lt;="&amp;DATE(2026,9,18),'Q2 Daily Log'!$C$4:$C$861,'Q2 Setup'!$C$14),"")</f>
        <v/>
      </c>
      <c r="G172" s="56" t="str">
        <f>IFERROR(AVERAGEIFS('Q2 Daily Log'!$K$4:$K$861,'Q2 Daily Log'!$B$4:$B$861,"&gt;="&amp;DATE(2026,9,14),'Q2 Daily Log'!$B$4:$B$861,"&lt;="&amp;DATE(2026,9,18),'Q2 Daily Log'!$C$4:$C$861,'Q2 Setup'!$C$14),"")</f>
        <v/>
      </c>
      <c r="H172" s="55">
        <f>IFERROR(SUMIFS('Q2 Daily Log'!$E$4:$E$861,'Q2 Daily Log'!$B$4:$B$861,"&gt;="&amp;DATE(2026,9,14),'Q2 Daily Log'!$B$4:$B$861,"&lt;="&amp;DATE(2026,9,18),'Q2 Daily Log'!$C$4:$C$861,'Q2 Setup'!$C$14),"")</f>
        <v>0</v>
      </c>
      <c r="I172" s="57">
        <f>IFERROR(SUMIFS('Q2 Daily Log'!$I$4:$I$861,'Q2 Daily Log'!$B$4:$B$861,"&gt;="&amp;DATE(2026,9,14),'Q2 Daily Log'!$B$4:$B$861,"&lt;="&amp;DATE(2026,9,18),'Q2 Daily Log'!$C$4:$C$861,'Q2 Setup'!$C$14),"")</f>
        <v>0</v>
      </c>
      <c r="J172" s="55">
        <f>IFERROR(SUMIFS('Q2 Daily Log'!$L$4:$L$861,'Q2 Daily Log'!$B$4:$B$861,"&gt;="&amp;DATE(2026,9,14),'Q2 Daily Log'!$B$4:$B$861,"&lt;="&amp;DATE(2026,9,18),'Q2 Daily Log'!$C$4:$C$861,'Q2 Setup'!$C$14),"")</f>
        <v>0</v>
      </c>
      <c r="K172" s="55">
        <f>IFERROR(SUMIFS('Q2 Daily Log'!$M$4:$M$861,'Q2 Daily Log'!$B$4:$B$861,"&gt;="&amp;DATE(2026,9,14),'Q2 Daily Log'!$B$4:$B$861,"&lt;="&amp;DATE(2026,9,18),'Q2 Daily Log'!$C$4:$C$861,'Q2 Setup'!$C$14),"")</f>
        <v>0</v>
      </c>
      <c r="L172" s="29">
        <f>IFERROR(SUMIFS('Q2 Daily Log'!$N$4:$N$861,'Q2 Daily Log'!$B$4:$B$861,"&gt;="&amp;DATE(2026,9,14),'Q2 Daily Log'!$B$4:$B$861,"&lt;="&amp;DATE(2026,9,18),'Q2 Daily Log'!$C$4:$C$861,'Q2 Setup'!$C$14),"")</f>
        <v>0</v>
      </c>
      <c r="M172" s="56" t="str">
        <f>IFERROR(SUMIFS('Q2 Daily Log'!$N$4:$N$861,'Q2 Daily Log'!$B$4:$B$861,"&gt;="&amp;DATE(2026,9,14),'Q2 Daily Log'!$B$4:$B$861,"&lt;="&amp;DATE(2026,9,18),'Q2 Daily Log'!$C$4:$C$861,'Q2 Setup'!$C$14)/SUMIFS('Q2 Daily Log'!$O$4:$O$861,'Q2 Daily Log'!$B$4:$B$861,"&gt;="&amp;DATE(2026,9,14),'Q2 Daily Log'!$B$4:$B$861,"&lt;="&amp;DATE(2026,9,18),'Q2 Daily Log'!$C$4:$C$861,'Q2 Setup'!$C$14),"" )</f>
        <v/>
      </c>
    </row>
    <row r="173" spans="2:13" ht="18.75" customHeight="1" x14ac:dyDescent="0.2">
      <c r="B173" s="48" t="s">
        <v>123</v>
      </c>
      <c r="C173" s="49" t="str">
        <f>'Q2 Setup'!$C$15</f>
        <v>Rep 9</v>
      </c>
      <c r="D173" s="50" t="str">
        <f>IFERROR(AVERAGEIFS('Q2 Daily Log'!$E$4:$E$861,'Q2 Daily Log'!$B$4:$B$861,"&gt;="&amp;DATE(2026,9,14),'Q2 Daily Log'!$B$4:$B$861,"&lt;="&amp;DATE(2026,9,18),'Q2 Daily Log'!$C$4:$C$861,'Q2 Setup'!$C$15),"")</f>
        <v/>
      </c>
      <c r="E173" s="51" t="str">
        <f>IFERROR(AVERAGEIFS('Q2 Daily Log'!$H$4:$H$861,'Q2 Daily Log'!$B$4:$B$861,"&gt;="&amp;DATE(2026,9,14),'Q2 Daily Log'!$B$4:$B$861,"&lt;="&amp;DATE(2026,9,18),'Q2 Daily Log'!$C$4:$C$861,'Q2 Setup'!$C$15),"")</f>
        <v/>
      </c>
      <c r="F173" s="52" t="str">
        <f>IFERROR(AVERAGEIFS('Q2 Daily Log'!$I$4:$I$861,'Q2 Daily Log'!$B$4:$B$861,"&gt;="&amp;DATE(2026,9,14),'Q2 Daily Log'!$B$4:$B$861,"&lt;="&amp;DATE(2026,9,18),'Q2 Daily Log'!$C$4:$C$861,'Q2 Setup'!$C$15),"")</f>
        <v/>
      </c>
      <c r="G173" s="51" t="str">
        <f>IFERROR(AVERAGEIFS('Q2 Daily Log'!$K$4:$K$861,'Q2 Daily Log'!$B$4:$B$861,"&gt;="&amp;DATE(2026,9,14),'Q2 Daily Log'!$B$4:$B$861,"&lt;="&amp;DATE(2026,9,18),'Q2 Daily Log'!$C$4:$C$861,'Q2 Setup'!$C$15),"")</f>
        <v/>
      </c>
      <c r="H173" s="50">
        <f>IFERROR(SUMIFS('Q2 Daily Log'!$E$4:$E$861,'Q2 Daily Log'!$B$4:$B$861,"&gt;="&amp;DATE(2026,9,14),'Q2 Daily Log'!$B$4:$B$861,"&lt;="&amp;DATE(2026,9,18),'Q2 Daily Log'!$C$4:$C$861,'Q2 Setup'!$C$15),"")</f>
        <v>0</v>
      </c>
      <c r="I173" s="52">
        <f>IFERROR(SUMIFS('Q2 Daily Log'!$I$4:$I$861,'Q2 Daily Log'!$B$4:$B$861,"&gt;="&amp;DATE(2026,9,14),'Q2 Daily Log'!$B$4:$B$861,"&lt;="&amp;DATE(2026,9,18),'Q2 Daily Log'!$C$4:$C$861,'Q2 Setup'!$C$15),"")</f>
        <v>0</v>
      </c>
      <c r="J173" s="50">
        <f>IFERROR(SUMIFS('Q2 Daily Log'!$L$4:$L$861,'Q2 Daily Log'!$B$4:$B$861,"&gt;="&amp;DATE(2026,9,14),'Q2 Daily Log'!$B$4:$B$861,"&lt;="&amp;DATE(2026,9,18),'Q2 Daily Log'!$C$4:$C$861,'Q2 Setup'!$C$15),"")</f>
        <v>0</v>
      </c>
      <c r="K173" s="50">
        <f>IFERROR(SUMIFS('Q2 Daily Log'!$M$4:$M$861,'Q2 Daily Log'!$B$4:$B$861,"&gt;="&amp;DATE(2026,9,14),'Q2 Daily Log'!$B$4:$B$861,"&lt;="&amp;DATE(2026,9,18),'Q2 Daily Log'!$C$4:$C$861,'Q2 Setup'!$C$15),"")</f>
        <v>0</v>
      </c>
      <c r="L173" s="29">
        <f>IFERROR(SUMIFS('Q2 Daily Log'!$N$4:$N$861,'Q2 Daily Log'!$B$4:$B$861,"&gt;="&amp;DATE(2026,9,14),'Q2 Daily Log'!$B$4:$B$861,"&lt;="&amp;DATE(2026,9,18),'Q2 Daily Log'!$C$4:$C$861,'Q2 Setup'!$C$15),"")</f>
        <v>0</v>
      </c>
      <c r="M173" s="51" t="str">
        <f>IFERROR(SUMIFS('Q2 Daily Log'!$N$4:$N$861,'Q2 Daily Log'!$B$4:$B$861,"&gt;="&amp;DATE(2026,9,14),'Q2 Daily Log'!$B$4:$B$861,"&lt;="&amp;DATE(2026,9,18),'Q2 Daily Log'!$C$4:$C$861,'Q2 Setup'!$C$15)/SUMIFS('Q2 Daily Log'!$O$4:$O$861,'Q2 Daily Log'!$B$4:$B$861,"&gt;="&amp;DATE(2026,9,14),'Q2 Daily Log'!$B$4:$B$861,"&lt;="&amp;DATE(2026,9,18),'Q2 Daily Log'!$C$4:$C$861,'Q2 Setup'!$C$15),"" )</f>
        <v/>
      </c>
    </row>
    <row r="174" spans="2:13" ht="18.75" customHeight="1" x14ac:dyDescent="0.2">
      <c r="B174" s="53" t="s">
        <v>123</v>
      </c>
      <c r="C174" s="54" t="str">
        <f>'Q2 Setup'!$C$16</f>
        <v>Rep 10</v>
      </c>
      <c r="D174" s="55" t="str">
        <f>IFERROR(AVERAGEIFS('Q2 Daily Log'!$E$4:$E$861,'Q2 Daily Log'!$B$4:$B$861,"&gt;="&amp;DATE(2026,9,14),'Q2 Daily Log'!$B$4:$B$861,"&lt;="&amp;DATE(2026,9,18),'Q2 Daily Log'!$C$4:$C$861,'Q2 Setup'!$C$16),"")</f>
        <v/>
      </c>
      <c r="E174" s="56" t="str">
        <f>IFERROR(AVERAGEIFS('Q2 Daily Log'!$H$4:$H$861,'Q2 Daily Log'!$B$4:$B$861,"&gt;="&amp;DATE(2026,9,14),'Q2 Daily Log'!$B$4:$B$861,"&lt;="&amp;DATE(2026,9,18),'Q2 Daily Log'!$C$4:$C$861,'Q2 Setup'!$C$16),"")</f>
        <v/>
      </c>
      <c r="F174" s="57" t="str">
        <f>IFERROR(AVERAGEIFS('Q2 Daily Log'!$I$4:$I$861,'Q2 Daily Log'!$B$4:$B$861,"&gt;="&amp;DATE(2026,9,14),'Q2 Daily Log'!$B$4:$B$861,"&lt;="&amp;DATE(2026,9,18),'Q2 Daily Log'!$C$4:$C$861,'Q2 Setup'!$C$16),"")</f>
        <v/>
      </c>
      <c r="G174" s="56" t="str">
        <f>IFERROR(AVERAGEIFS('Q2 Daily Log'!$K$4:$K$861,'Q2 Daily Log'!$B$4:$B$861,"&gt;="&amp;DATE(2026,9,14),'Q2 Daily Log'!$B$4:$B$861,"&lt;="&amp;DATE(2026,9,18),'Q2 Daily Log'!$C$4:$C$861,'Q2 Setup'!$C$16),"")</f>
        <v/>
      </c>
      <c r="H174" s="55">
        <f>IFERROR(SUMIFS('Q2 Daily Log'!$E$4:$E$861,'Q2 Daily Log'!$B$4:$B$861,"&gt;="&amp;DATE(2026,9,14),'Q2 Daily Log'!$B$4:$B$861,"&lt;="&amp;DATE(2026,9,18),'Q2 Daily Log'!$C$4:$C$861,'Q2 Setup'!$C$16),"")</f>
        <v>0</v>
      </c>
      <c r="I174" s="57">
        <f>IFERROR(SUMIFS('Q2 Daily Log'!$I$4:$I$861,'Q2 Daily Log'!$B$4:$B$861,"&gt;="&amp;DATE(2026,9,14),'Q2 Daily Log'!$B$4:$B$861,"&lt;="&amp;DATE(2026,9,18),'Q2 Daily Log'!$C$4:$C$861,'Q2 Setup'!$C$16),"")</f>
        <v>0</v>
      </c>
      <c r="J174" s="55">
        <f>IFERROR(SUMIFS('Q2 Daily Log'!$L$4:$L$861,'Q2 Daily Log'!$B$4:$B$861,"&gt;="&amp;DATE(2026,9,14),'Q2 Daily Log'!$B$4:$B$861,"&lt;="&amp;DATE(2026,9,18),'Q2 Daily Log'!$C$4:$C$861,'Q2 Setup'!$C$16),"")</f>
        <v>0</v>
      </c>
      <c r="K174" s="55">
        <f>IFERROR(SUMIFS('Q2 Daily Log'!$M$4:$M$861,'Q2 Daily Log'!$B$4:$B$861,"&gt;="&amp;DATE(2026,9,14),'Q2 Daily Log'!$B$4:$B$861,"&lt;="&amp;DATE(2026,9,18),'Q2 Daily Log'!$C$4:$C$861,'Q2 Setup'!$C$16),"")</f>
        <v>0</v>
      </c>
      <c r="L174" s="29">
        <f>IFERROR(SUMIFS('Q2 Daily Log'!$N$4:$N$861,'Q2 Daily Log'!$B$4:$B$861,"&gt;="&amp;DATE(2026,9,14),'Q2 Daily Log'!$B$4:$B$861,"&lt;="&amp;DATE(2026,9,18),'Q2 Daily Log'!$C$4:$C$861,'Q2 Setup'!$C$16),"")</f>
        <v>0</v>
      </c>
      <c r="M174" s="56" t="str">
        <f>IFERROR(SUMIFS('Q2 Daily Log'!$N$4:$N$861,'Q2 Daily Log'!$B$4:$B$861,"&gt;="&amp;DATE(2026,9,14),'Q2 Daily Log'!$B$4:$B$861,"&lt;="&amp;DATE(2026,9,18),'Q2 Daily Log'!$C$4:$C$861,'Q2 Setup'!$C$16)/SUMIFS('Q2 Daily Log'!$O$4:$O$861,'Q2 Daily Log'!$B$4:$B$861,"&gt;="&amp;DATE(2026,9,14),'Q2 Daily Log'!$B$4:$B$861,"&lt;="&amp;DATE(2026,9,18),'Q2 Daily Log'!$C$4:$C$861,'Q2 Setup'!$C$16),"" )</f>
        <v/>
      </c>
    </row>
    <row r="175" spans="2:13" ht="18.75" customHeight="1" x14ac:dyDescent="0.2">
      <c r="B175" s="48" t="s">
        <v>123</v>
      </c>
      <c r="C175" s="49">
        <f>'Q2 Setup'!$C$17</f>
        <v>0</v>
      </c>
      <c r="D175" s="50" t="str">
        <f>IFERROR(AVERAGEIFS('Q2 Daily Log'!$E$4:$E$861,'Q2 Daily Log'!$B$4:$B$861,"&gt;="&amp;DATE(2026,9,14),'Q2 Daily Log'!$B$4:$B$861,"&lt;="&amp;DATE(2026,9,18),'Q2 Daily Log'!$C$4:$C$861,'Q2 Setup'!$C$17),"")</f>
        <v/>
      </c>
      <c r="E175" s="51" t="str">
        <f>IFERROR(AVERAGEIFS('Q2 Daily Log'!$H$4:$H$861,'Q2 Daily Log'!$B$4:$B$861,"&gt;="&amp;DATE(2026,9,14),'Q2 Daily Log'!$B$4:$B$861,"&lt;="&amp;DATE(2026,9,18),'Q2 Daily Log'!$C$4:$C$861,'Q2 Setup'!$C$17),"")</f>
        <v/>
      </c>
      <c r="F175" s="52" t="str">
        <f>IFERROR(AVERAGEIFS('Q2 Daily Log'!$I$4:$I$861,'Q2 Daily Log'!$B$4:$B$861,"&gt;="&amp;DATE(2026,9,14),'Q2 Daily Log'!$B$4:$B$861,"&lt;="&amp;DATE(2026,9,18),'Q2 Daily Log'!$C$4:$C$861,'Q2 Setup'!$C$17),"")</f>
        <v/>
      </c>
      <c r="G175" s="51" t="str">
        <f>IFERROR(AVERAGEIFS('Q2 Daily Log'!$K$4:$K$861,'Q2 Daily Log'!$B$4:$B$861,"&gt;="&amp;DATE(2026,9,14),'Q2 Daily Log'!$B$4:$B$861,"&lt;="&amp;DATE(2026,9,18),'Q2 Daily Log'!$C$4:$C$861,'Q2 Setup'!$C$17),"")</f>
        <v/>
      </c>
      <c r="H175" s="50">
        <f>IFERROR(SUMIFS('Q2 Daily Log'!$E$4:$E$861,'Q2 Daily Log'!$B$4:$B$861,"&gt;="&amp;DATE(2026,9,14),'Q2 Daily Log'!$B$4:$B$861,"&lt;="&amp;DATE(2026,9,18),'Q2 Daily Log'!$C$4:$C$861,'Q2 Setup'!$C$17),"")</f>
        <v>0</v>
      </c>
      <c r="I175" s="52">
        <f>IFERROR(SUMIFS('Q2 Daily Log'!$I$4:$I$861,'Q2 Daily Log'!$B$4:$B$861,"&gt;="&amp;DATE(2026,9,14),'Q2 Daily Log'!$B$4:$B$861,"&lt;="&amp;DATE(2026,9,18),'Q2 Daily Log'!$C$4:$C$861,'Q2 Setup'!$C$17),"")</f>
        <v>0</v>
      </c>
      <c r="J175" s="50">
        <f>IFERROR(SUMIFS('Q2 Daily Log'!$L$4:$L$861,'Q2 Daily Log'!$B$4:$B$861,"&gt;="&amp;DATE(2026,9,14),'Q2 Daily Log'!$B$4:$B$861,"&lt;="&amp;DATE(2026,9,18),'Q2 Daily Log'!$C$4:$C$861,'Q2 Setup'!$C$17),"")</f>
        <v>0</v>
      </c>
      <c r="K175" s="50">
        <f>IFERROR(SUMIFS('Q2 Daily Log'!$M$4:$M$861,'Q2 Daily Log'!$B$4:$B$861,"&gt;="&amp;DATE(2026,9,14),'Q2 Daily Log'!$B$4:$B$861,"&lt;="&amp;DATE(2026,9,18),'Q2 Daily Log'!$C$4:$C$861,'Q2 Setup'!$C$17),"")</f>
        <v>0</v>
      </c>
      <c r="L175" s="29">
        <f>IFERROR(SUMIFS('Q2 Daily Log'!$N$4:$N$861,'Q2 Daily Log'!$B$4:$B$861,"&gt;="&amp;DATE(2026,9,14),'Q2 Daily Log'!$B$4:$B$861,"&lt;="&amp;DATE(2026,9,18),'Q2 Daily Log'!$C$4:$C$861,'Q2 Setup'!$C$17),"")</f>
        <v>0</v>
      </c>
      <c r="M175" s="51" t="str">
        <f>IFERROR(SUMIFS('Q2 Daily Log'!$N$4:$N$861,'Q2 Daily Log'!$B$4:$B$861,"&gt;="&amp;DATE(2026,9,14),'Q2 Daily Log'!$B$4:$B$861,"&lt;="&amp;DATE(2026,9,18),'Q2 Daily Log'!$C$4:$C$861,'Q2 Setup'!$C$17)/SUMIFS('Q2 Daily Log'!$O$4:$O$861,'Q2 Daily Log'!$B$4:$B$861,"&gt;="&amp;DATE(2026,9,14),'Q2 Daily Log'!$B$4:$B$861,"&lt;="&amp;DATE(2026,9,18),'Q2 Daily Log'!$C$4:$C$861,'Q2 Setup'!$C$17),"" )</f>
        <v/>
      </c>
    </row>
    <row r="176" spans="2:13" ht="18.75" customHeight="1" x14ac:dyDescent="0.2">
      <c r="B176" s="53" t="s">
        <v>123</v>
      </c>
      <c r="C176" s="54">
        <f>'Q2 Setup'!$C$18</f>
        <v>0</v>
      </c>
      <c r="D176" s="55" t="str">
        <f>IFERROR(AVERAGEIFS('Q2 Daily Log'!$E$4:$E$861,'Q2 Daily Log'!$B$4:$B$861,"&gt;="&amp;DATE(2026,9,14),'Q2 Daily Log'!$B$4:$B$861,"&lt;="&amp;DATE(2026,9,18),'Q2 Daily Log'!$C$4:$C$861,'Q2 Setup'!$C$18),"")</f>
        <v/>
      </c>
      <c r="E176" s="56" t="str">
        <f>IFERROR(AVERAGEIFS('Q2 Daily Log'!$H$4:$H$861,'Q2 Daily Log'!$B$4:$B$861,"&gt;="&amp;DATE(2026,9,14),'Q2 Daily Log'!$B$4:$B$861,"&lt;="&amp;DATE(2026,9,18),'Q2 Daily Log'!$C$4:$C$861,'Q2 Setup'!$C$18),"")</f>
        <v/>
      </c>
      <c r="F176" s="57" t="str">
        <f>IFERROR(AVERAGEIFS('Q2 Daily Log'!$I$4:$I$861,'Q2 Daily Log'!$B$4:$B$861,"&gt;="&amp;DATE(2026,9,14),'Q2 Daily Log'!$B$4:$B$861,"&lt;="&amp;DATE(2026,9,18),'Q2 Daily Log'!$C$4:$C$861,'Q2 Setup'!$C$18),"")</f>
        <v/>
      </c>
      <c r="G176" s="56" t="str">
        <f>IFERROR(AVERAGEIFS('Q2 Daily Log'!$K$4:$K$861,'Q2 Daily Log'!$B$4:$B$861,"&gt;="&amp;DATE(2026,9,14),'Q2 Daily Log'!$B$4:$B$861,"&lt;="&amp;DATE(2026,9,18),'Q2 Daily Log'!$C$4:$C$861,'Q2 Setup'!$C$18),"")</f>
        <v/>
      </c>
      <c r="H176" s="55">
        <f>IFERROR(SUMIFS('Q2 Daily Log'!$E$4:$E$861,'Q2 Daily Log'!$B$4:$B$861,"&gt;="&amp;DATE(2026,9,14),'Q2 Daily Log'!$B$4:$B$861,"&lt;="&amp;DATE(2026,9,18),'Q2 Daily Log'!$C$4:$C$861,'Q2 Setup'!$C$18),"")</f>
        <v>0</v>
      </c>
      <c r="I176" s="57">
        <f>IFERROR(SUMIFS('Q2 Daily Log'!$I$4:$I$861,'Q2 Daily Log'!$B$4:$B$861,"&gt;="&amp;DATE(2026,9,14),'Q2 Daily Log'!$B$4:$B$861,"&lt;="&amp;DATE(2026,9,18),'Q2 Daily Log'!$C$4:$C$861,'Q2 Setup'!$C$18),"")</f>
        <v>0</v>
      </c>
      <c r="J176" s="55">
        <f>IFERROR(SUMIFS('Q2 Daily Log'!$L$4:$L$861,'Q2 Daily Log'!$B$4:$B$861,"&gt;="&amp;DATE(2026,9,14),'Q2 Daily Log'!$B$4:$B$861,"&lt;="&amp;DATE(2026,9,18),'Q2 Daily Log'!$C$4:$C$861,'Q2 Setup'!$C$18),"")</f>
        <v>0</v>
      </c>
      <c r="K176" s="55">
        <f>IFERROR(SUMIFS('Q2 Daily Log'!$M$4:$M$861,'Q2 Daily Log'!$B$4:$B$861,"&gt;="&amp;DATE(2026,9,14),'Q2 Daily Log'!$B$4:$B$861,"&lt;="&amp;DATE(2026,9,18),'Q2 Daily Log'!$C$4:$C$861,'Q2 Setup'!$C$18),"")</f>
        <v>0</v>
      </c>
      <c r="L176" s="29">
        <f>IFERROR(SUMIFS('Q2 Daily Log'!$N$4:$N$861,'Q2 Daily Log'!$B$4:$B$861,"&gt;="&amp;DATE(2026,9,14),'Q2 Daily Log'!$B$4:$B$861,"&lt;="&amp;DATE(2026,9,18),'Q2 Daily Log'!$C$4:$C$861,'Q2 Setup'!$C$18),"")</f>
        <v>0</v>
      </c>
      <c r="M176" s="56" t="str">
        <f>IFERROR(SUMIFS('Q2 Daily Log'!$N$4:$N$861,'Q2 Daily Log'!$B$4:$B$861,"&gt;="&amp;DATE(2026,9,14),'Q2 Daily Log'!$B$4:$B$861,"&lt;="&amp;DATE(2026,9,18),'Q2 Daily Log'!$C$4:$C$861,'Q2 Setup'!$C$18)/SUMIFS('Q2 Daily Log'!$O$4:$O$861,'Q2 Daily Log'!$B$4:$B$861,"&gt;="&amp;DATE(2026,9,14),'Q2 Daily Log'!$B$4:$B$861,"&lt;="&amp;DATE(2026,9,18),'Q2 Daily Log'!$C$4:$C$861,'Q2 Setup'!$C$18),"" )</f>
        <v/>
      </c>
    </row>
    <row r="177" spans="2:13" ht="18.75" customHeight="1" x14ac:dyDescent="0.2">
      <c r="B177" s="1" t="s">
        <v>124</v>
      </c>
      <c r="C177" s="1"/>
      <c r="D177" s="67" t="str">
        <f>IFERROR(AVERAGE(D165:D176),"")</f>
        <v/>
      </c>
      <c r="E177" s="68" t="str">
        <f>IFERROR(AVERAGE(E165:E176),"")</f>
        <v/>
      </c>
      <c r="F177" s="69" t="str">
        <f>IFERROR(AVERAGE(F165:F176),"")</f>
        <v/>
      </c>
      <c r="G177" s="68" t="str">
        <f>IFERROR(AVERAGE(G165:G176),"")</f>
        <v/>
      </c>
      <c r="H177" s="67">
        <f>IFERROR(SUM(H165:H176),"")</f>
        <v>0</v>
      </c>
      <c r="I177" s="70">
        <f>IFERROR(SUM(I165:I176),"")</f>
        <v>0</v>
      </c>
      <c r="J177" s="67">
        <f>IFERROR(SUM(J165:J176),"")</f>
        <v>0</v>
      </c>
      <c r="K177" s="67">
        <f>IFERROR(SUM(K165:K176),"")</f>
        <v>0</v>
      </c>
      <c r="L177" s="71">
        <f>IFERROR(SUM(L165:L176),"")</f>
        <v>0</v>
      </c>
      <c r="M177" s="68" t="str">
        <f>IFERROR(AVERAGE(M165:M176),"")</f>
        <v/>
      </c>
    </row>
    <row r="178" spans="2:13" ht="7.5" customHeight="1" x14ac:dyDescent="0.2"/>
    <row r="179" spans="2:13" ht="25.5" customHeight="1" x14ac:dyDescent="0.2">
      <c r="B179" s="2" t="s">
        <v>125</v>
      </c>
      <c r="C179" s="2"/>
      <c r="D179" s="65">
        <v>46286</v>
      </c>
      <c r="E179" s="65">
        <v>46290</v>
      </c>
      <c r="F179" s="66"/>
      <c r="G179" s="66"/>
      <c r="H179" s="66"/>
      <c r="I179" s="66"/>
      <c r="J179" s="66"/>
      <c r="K179" s="66"/>
      <c r="L179" s="66"/>
      <c r="M179" s="66"/>
    </row>
    <row r="180" spans="2:13" ht="36" customHeight="1" x14ac:dyDescent="0.2">
      <c r="B180" s="47" t="s">
        <v>60</v>
      </c>
      <c r="C180" s="47" t="s">
        <v>24</v>
      </c>
      <c r="D180" s="47" t="s">
        <v>61</v>
      </c>
      <c r="E180" s="47" t="s">
        <v>62</v>
      </c>
      <c r="F180" s="47" t="s">
        <v>63</v>
      </c>
      <c r="G180" s="47" t="s">
        <v>64</v>
      </c>
      <c r="H180" s="47" t="s">
        <v>65</v>
      </c>
      <c r="I180" s="47" t="s">
        <v>66</v>
      </c>
      <c r="J180" s="47" t="s">
        <v>67</v>
      </c>
      <c r="K180" s="47" t="s">
        <v>68</v>
      </c>
      <c r="L180" s="47" t="s">
        <v>69</v>
      </c>
      <c r="M180" s="47" t="s">
        <v>70</v>
      </c>
    </row>
    <row r="181" spans="2:13" ht="18.75" customHeight="1" x14ac:dyDescent="0.2">
      <c r="B181" s="48" t="s">
        <v>126</v>
      </c>
      <c r="C181" s="49" t="str">
        <f>'Q2 Setup'!$C$7</f>
        <v>Rep 1</v>
      </c>
      <c r="D181" s="50" t="str">
        <f>IFERROR(AVERAGEIFS('Q2 Daily Log'!$E$4:$E$861,'Q2 Daily Log'!$B$4:$B$861,"&gt;="&amp;DATE(2026,9,21),'Q2 Daily Log'!$B$4:$B$861,"&lt;="&amp;DATE(2026,9,25),'Q2 Daily Log'!$C$4:$C$861,'Q2 Setup'!$C$7),"")</f>
        <v/>
      </c>
      <c r="E181" s="51" t="str">
        <f>IFERROR(AVERAGEIFS('Q2 Daily Log'!$H$4:$H$861,'Q2 Daily Log'!$B$4:$B$861,"&gt;="&amp;DATE(2026,9,21),'Q2 Daily Log'!$B$4:$B$861,"&lt;="&amp;DATE(2026,9,25),'Q2 Daily Log'!$C$4:$C$861,'Q2 Setup'!$C$7),"")</f>
        <v/>
      </c>
      <c r="F181" s="52" t="str">
        <f>IFERROR(AVERAGEIFS('Q2 Daily Log'!$I$4:$I$861,'Q2 Daily Log'!$B$4:$B$861,"&gt;="&amp;DATE(2026,9,21),'Q2 Daily Log'!$B$4:$B$861,"&lt;="&amp;DATE(2026,9,25),'Q2 Daily Log'!$C$4:$C$861,'Q2 Setup'!$C$7),"")</f>
        <v/>
      </c>
      <c r="G181" s="51" t="str">
        <f>IFERROR(AVERAGEIFS('Q2 Daily Log'!$K$4:$K$861,'Q2 Daily Log'!$B$4:$B$861,"&gt;="&amp;DATE(2026,9,21),'Q2 Daily Log'!$B$4:$B$861,"&lt;="&amp;DATE(2026,9,25),'Q2 Daily Log'!$C$4:$C$861,'Q2 Setup'!$C$7),"")</f>
        <v/>
      </c>
      <c r="H181" s="50">
        <f>IFERROR(SUMIFS('Q2 Daily Log'!$E$4:$E$861,'Q2 Daily Log'!$B$4:$B$861,"&gt;="&amp;DATE(2026,9,21),'Q2 Daily Log'!$B$4:$B$861,"&lt;="&amp;DATE(2026,9,25),'Q2 Daily Log'!$C$4:$C$861,'Q2 Setup'!$C$7),"")</f>
        <v>0</v>
      </c>
      <c r="I181" s="52">
        <f>IFERROR(SUMIFS('Q2 Daily Log'!$I$4:$I$861,'Q2 Daily Log'!$B$4:$B$861,"&gt;="&amp;DATE(2026,9,21),'Q2 Daily Log'!$B$4:$B$861,"&lt;="&amp;DATE(2026,9,25),'Q2 Daily Log'!$C$4:$C$861,'Q2 Setup'!$C$7),"")</f>
        <v>0</v>
      </c>
      <c r="J181" s="50">
        <f>IFERROR(SUMIFS('Q2 Daily Log'!$L$4:$L$861,'Q2 Daily Log'!$B$4:$B$861,"&gt;="&amp;DATE(2026,9,21),'Q2 Daily Log'!$B$4:$B$861,"&lt;="&amp;DATE(2026,9,25),'Q2 Daily Log'!$C$4:$C$861,'Q2 Setup'!$C$7),"")</f>
        <v>0</v>
      </c>
      <c r="K181" s="50">
        <f>IFERROR(SUMIFS('Q2 Daily Log'!$M$4:$M$861,'Q2 Daily Log'!$B$4:$B$861,"&gt;="&amp;DATE(2026,9,21),'Q2 Daily Log'!$B$4:$B$861,"&lt;="&amp;DATE(2026,9,25),'Q2 Daily Log'!$C$4:$C$861,'Q2 Setup'!$C$7),"")</f>
        <v>0</v>
      </c>
      <c r="L181" s="29">
        <f>IFERROR(SUMIFS('Q2 Daily Log'!$N$4:$N$861,'Q2 Daily Log'!$B$4:$B$861,"&gt;="&amp;DATE(2026,9,21),'Q2 Daily Log'!$B$4:$B$861,"&lt;="&amp;DATE(2026,9,25),'Q2 Daily Log'!$C$4:$C$861,'Q2 Setup'!$C$7),"")</f>
        <v>0</v>
      </c>
      <c r="M181" s="51" t="str">
        <f>IFERROR(SUMIFS('Q2 Daily Log'!$N$4:$N$861,'Q2 Daily Log'!$B$4:$B$861,"&gt;="&amp;DATE(2026,9,21),'Q2 Daily Log'!$B$4:$B$861,"&lt;="&amp;DATE(2026,9,25),'Q2 Daily Log'!$C$4:$C$861,'Q2 Setup'!$C$7)/SUMIFS('Q2 Daily Log'!$O$4:$O$861,'Q2 Daily Log'!$B$4:$B$861,"&gt;="&amp;DATE(2026,9,21),'Q2 Daily Log'!$B$4:$B$861,"&lt;="&amp;DATE(2026,9,25),'Q2 Daily Log'!$C$4:$C$861,'Q2 Setup'!$C$7),"" )</f>
        <v/>
      </c>
    </row>
    <row r="182" spans="2:13" ht="18.75" customHeight="1" x14ac:dyDescent="0.2">
      <c r="B182" s="53" t="s">
        <v>126</v>
      </c>
      <c r="C182" s="54" t="str">
        <f>'Q2 Setup'!$C$8</f>
        <v>Rep 2</v>
      </c>
      <c r="D182" s="55" t="str">
        <f>IFERROR(AVERAGEIFS('Q2 Daily Log'!$E$4:$E$861,'Q2 Daily Log'!$B$4:$B$861,"&gt;="&amp;DATE(2026,9,21),'Q2 Daily Log'!$B$4:$B$861,"&lt;="&amp;DATE(2026,9,25),'Q2 Daily Log'!$C$4:$C$861,'Q2 Setup'!$C$8),"")</f>
        <v/>
      </c>
      <c r="E182" s="56" t="str">
        <f>IFERROR(AVERAGEIFS('Q2 Daily Log'!$H$4:$H$861,'Q2 Daily Log'!$B$4:$B$861,"&gt;="&amp;DATE(2026,9,21),'Q2 Daily Log'!$B$4:$B$861,"&lt;="&amp;DATE(2026,9,25),'Q2 Daily Log'!$C$4:$C$861,'Q2 Setup'!$C$8),"")</f>
        <v/>
      </c>
      <c r="F182" s="57" t="str">
        <f>IFERROR(AVERAGEIFS('Q2 Daily Log'!$I$4:$I$861,'Q2 Daily Log'!$B$4:$B$861,"&gt;="&amp;DATE(2026,9,21),'Q2 Daily Log'!$B$4:$B$861,"&lt;="&amp;DATE(2026,9,25),'Q2 Daily Log'!$C$4:$C$861,'Q2 Setup'!$C$8),"")</f>
        <v/>
      </c>
      <c r="G182" s="56" t="str">
        <f>IFERROR(AVERAGEIFS('Q2 Daily Log'!$K$4:$K$861,'Q2 Daily Log'!$B$4:$B$861,"&gt;="&amp;DATE(2026,9,21),'Q2 Daily Log'!$B$4:$B$861,"&lt;="&amp;DATE(2026,9,25),'Q2 Daily Log'!$C$4:$C$861,'Q2 Setup'!$C$8),"")</f>
        <v/>
      </c>
      <c r="H182" s="55">
        <f>IFERROR(SUMIFS('Q2 Daily Log'!$E$4:$E$861,'Q2 Daily Log'!$B$4:$B$861,"&gt;="&amp;DATE(2026,9,21),'Q2 Daily Log'!$B$4:$B$861,"&lt;="&amp;DATE(2026,9,25),'Q2 Daily Log'!$C$4:$C$861,'Q2 Setup'!$C$8),"")</f>
        <v>0</v>
      </c>
      <c r="I182" s="57">
        <f>IFERROR(SUMIFS('Q2 Daily Log'!$I$4:$I$861,'Q2 Daily Log'!$B$4:$B$861,"&gt;="&amp;DATE(2026,9,21),'Q2 Daily Log'!$B$4:$B$861,"&lt;="&amp;DATE(2026,9,25),'Q2 Daily Log'!$C$4:$C$861,'Q2 Setup'!$C$8),"")</f>
        <v>0</v>
      </c>
      <c r="J182" s="55">
        <f>IFERROR(SUMIFS('Q2 Daily Log'!$L$4:$L$861,'Q2 Daily Log'!$B$4:$B$861,"&gt;="&amp;DATE(2026,9,21),'Q2 Daily Log'!$B$4:$B$861,"&lt;="&amp;DATE(2026,9,25),'Q2 Daily Log'!$C$4:$C$861,'Q2 Setup'!$C$8),"")</f>
        <v>0</v>
      </c>
      <c r="K182" s="55">
        <f>IFERROR(SUMIFS('Q2 Daily Log'!$M$4:$M$861,'Q2 Daily Log'!$B$4:$B$861,"&gt;="&amp;DATE(2026,9,21),'Q2 Daily Log'!$B$4:$B$861,"&lt;="&amp;DATE(2026,9,25),'Q2 Daily Log'!$C$4:$C$861,'Q2 Setup'!$C$8),"")</f>
        <v>0</v>
      </c>
      <c r="L182" s="29">
        <f>IFERROR(SUMIFS('Q2 Daily Log'!$N$4:$N$861,'Q2 Daily Log'!$B$4:$B$861,"&gt;="&amp;DATE(2026,9,21),'Q2 Daily Log'!$B$4:$B$861,"&lt;="&amp;DATE(2026,9,25),'Q2 Daily Log'!$C$4:$C$861,'Q2 Setup'!$C$8),"")</f>
        <v>0</v>
      </c>
      <c r="M182" s="56" t="str">
        <f>IFERROR(SUMIFS('Q2 Daily Log'!$N$4:$N$861,'Q2 Daily Log'!$B$4:$B$861,"&gt;="&amp;DATE(2026,9,21),'Q2 Daily Log'!$B$4:$B$861,"&lt;="&amp;DATE(2026,9,25),'Q2 Daily Log'!$C$4:$C$861,'Q2 Setup'!$C$8)/SUMIFS('Q2 Daily Log'!$O$4:$O$861,'Q2 Daily Log'!$B$4:$B$861,"&gt;="&amp;DATE(2026,9,21),'Q2 Daily Log'!$B$4:$B$861,"&lt;="&amp;DATE(2026,9,25),'Q2 Daily Log'!$C$4:$C$861,'Q2 Setup'!$C$8),"" )</f>
        <v/>
      </c>
    </row>
    <row r="183" spans="2:13" ht="18.75" customHeight="1" x14ac:dyDescent="0.2">
      <c r="B183" s="48" t="s">
        <v>126</v>
      </c>
      <c r="C183" s="49" t="str">
        <f>'Q2 Setup'!$C$9</f>
        <v>Rep 3</v>
      </c>
      <c r="D183" s="50" t="str">
        <f>IFERROR(AVERAGEIFS('Q2 Daily Log'!$E$4:$E$861,'Q2 Daily Log'!$B$4:$B$861,"&gt;="&amp;DATE(2026,9,21),'Q2 Daily Log'!$B$4:$B$861,"&lt;="&amp;DATE(2026,9,25),'Q2 Daily Log'!$C$4:$C$861,'Q2 Setup'!$C$9),"")</f>
        <v/>
      </c>
      <c r="E183" s="51" t="str">
        <f>IFERROR(AVERAGEIFS('Q2 Daily Log'!$H$4:$H$861,'Q2 Daily Log'!$B$4:$B$861,"&gt;="&amp;DATE(2026,9,21),'Q2 Daily Log'!$B$4:$B$861,"&lt;="&amp;DATE(2026,9,25),'Q2 Daily Log'!$C$4:$C$861,'Q2 Setup'!$C$9),"")</f>
        <v/>
      </c>
      <c r="F183" s="52" t="str">
        <f>IFERROR(AVERAGEIFS('Q2 Daily Log'!$I$4:$I$861,'Q2 Daily Log'!$B$4:$B$861,"&gt;="&amp;DATE(2026,9,21),'Q2 Daily Log'!$B$4:$B$861,"&lt;="&amp;DATE(2026,9,25),'Q2 Daily Log'!$C$4:$C$861,'Q2 Setup'!$C$9),"")</f>
        <v/>
      </c>
      <c r="G183" s="51" t="str">
        <f>IFERROR(AVERAGEIFS('Q2 Daily Log'!$K$4:$K$861,'Q2 Daily Log'!$B$4:$B$861,"&gt;="&amp;DATE(2026,9,21),'Q2 Daily Log'!$B$4:$B$861,"&lt;="&amp;DATE(2026,9,25),'Q2 Daily Log'!$C$4:$C$861,'Q2 Setup'!$C$9),"")</f>
        <v/>
      </c>
      <c r="H183" s="50">
        <f>IFERROR(SUMIFS('Q2 Daily Log'!$E$4:$E$861,'Q2 Daily Log'!$B$4:$B$861,"&gt;="&amp;DATE(2026,9,21),'Q2 Daily Log'!$B$4:$B$861,"&lt;="&amp;DATE(2026,9,25),'Q2 Daily Log'!$C$4:$C$861,'Q2 Setup'!$C$9),"")</f>
        <v>0</v>
      </c>
      <c r="I183" s="52">
        <f>IFERROR(SUMIFS('Q2 Daily Log'!$I$4:$I$861,'Q2 Daily Log'!$B$4:$B$861,"&gt;="&amp;DATE(2026,9,21),'Q2 Daily Log'!$B$4:$B$861,"&lt;="&amp;DATE(2026,9,25),'Q2 Daily Log'!$C$4:$C$861,'Q2 Setup'!$C$9),"")</f>
        <v>0</v>
      </c>
      <c r="J183" s="50">
        <f>IFERROR(SUMIFS('Q2 Daily Log'!$L$4:$L$861,'Q2 Daily Log'!$B$4:$B$861,"&gt;="&amp;DATE(2026,9,21),'Q2 Daily Log'!$B$4:$B$861,"&lt;="&amp;DATE(2026,9,25),'Q2 Daily Log'!$C$4:$C$861,'Q2 Setup'!$C$9),"")</f>
        <v>0</v>
      </c>
      <c r="K183" s="50">
        <f>IFERROR(SUMIFS('Q2 Daily Log'!$M$4:$M$861,'Q2 Daily Log'!$B$4:$B$861,"&gt;="&amp;DATE(2026,9,21),'Q2 Daily Log'!$B$4:$B$861,"&lt;="&amp;DATE(2026,9,25),'Q2 Daily Log'!$C$4:$C$861,'Q2 Setup'!$C$9),"")</f>
        <v>0</v>
      </c>
      <c r="L183" s="29">
        <f>IFERROR(SUMIFS('Q2 Daily Log'!$N$4:$N$861,'Q2 Daily Log'!$B$4:$B$861,"&gt;="&amp;DATE(2026,9,21),'Q2 Daily Log'!$B$4:$B$861,"&lt;="&amp;DATE(2026,9,25),'Q2 Daily Log'!$C$4:$C$861,'Q2 Setup'!$C$9),"")</f>
        <v>0</v>
      </c>
      <c r="M183" s="51" t="str">
        <f>IFERROR(SUMIFS('Q2 Daily Log'!$N$4:$N$861,'Q2 Daily Log'!$B$4:$B$861,"&gt;="&amp;DATE(2026,9,21),'Q2 Daily Log'!$B$4:$B$861,"&lt;="&amp;DATE(2026,9,25),'Q2 Daily Log'!$C$4:$C$861,'Q2 Setup'!$C$9)/SUMIFS('Q2 Daily Log'!$O$4:$O$861,'Q2 Daily Log'!$B$4:$B$861,"&gt;="&amp;DATE(2026,9,21),'Q2 Daily Log'!$B$4:$B$861,"&lt;="&amp;DATE(2026,9,25),'Q2 Daily Log'!$C$4:$C$861,'Q2 Setup'!$C$9),"" )</f>
        <v/>
      </c>
    </row>
    <row r="184" spans="2:13" ht="18.75" customHeight="1" x14ac:dyDescent="0.2">
      <c r="B184" s="53" t="s">
        <v>126</v>
      </c>
      <c r="C184" s="54" t="str">
        <f>'Q2 Setup'!$C$10</f>
        <v>Rep 4</v>
      </c>
      <c r="D184" s="55" t="str">
        <f>IFERROR(AVERAGEIFS('Q2 Daily Log'!$E$4:$E$861,'Q2 Daily Log'!$B$4:$B$861,"&gt;="&amp;DATE(2026,9,21),'Q2 Daily Log'!$B$4:$B$861,"&lt;="&amp;DATE(2026,9,25),'Q2 Daily Log'!$C$4:$C$861,'Q2 Setup'!$C$10),"")</f>
        <v/>
      </c>
      <c r="E184" s="56" t="str">
        <f>IFERROR(AVERAGEIFS('Q2 Daily Log'!$H$4:$H$861,'Q2 Daily Log'!$B$4:$B$861,"&gt;="&amp;DATE(2026,9,21),'Q2 Daily Log'!$B$4:$B$861,"&lt;="&amp;DATE(2026,9,25),'Q2 Daily Log'!$C$4:$C$861,'Q2 Setup'!$C$10),"")</f>
        <v/>
      </c>
      <c r="F184" s="57" t="str">
        <f>IFERROR(AVERAGEIFS('Q2 Daily Log'!$I$4:$I$861,'Q2 Daily Log'!$B$4:$B$861,"&gt;="&amp;DATE(2026,9,21),'Q2 Daily Log'!$B$4:$B$861,"&lt;="&amp;DATE(2026,9,25),'Q2 Daily Log'!$C$4:$C$861,'Q2 Setup'!$C$10),"")</f>
        <v/>
      </c>
      <c r="G184" s="56" t="str">
        <f>IFERROR(AVERAGEIFS('Q2 Daily Log'!$K$4:$K$861,'Q2 Daily Log'!$B$4:$B$861,"&gt;="&amp;DATE(2026,9,21),'Q2 Daily Log'!$B$4:$B$861,"&lt;="&amp;DATE(2026,9,25),'Q2 Daily Log'!$C$4:$C$861,'Q2 Setup'!$C$10),"")</f>
        <v/>
      </c>
      <c r="H184" s="55">
        <f>IFERROR(SUMIFS('Q2 Daily Log'!$E$4:$E$861,'Q2 Daily Log'!$B$4:$B$861,"&gt;="&amp;DATE(2026,9,21),'Q2 Daily Log'!$B$4:$B$861,"&lt;="&amp;DATE(2026,9,25),'Q2 Daily Log'!$C$4:$C$861,'Q2 Setup'!$C$10),"")</f>
        <v>0</v>
      </c>
      <c r="I184" s="57">
        <f>IFERROR(SUMIFS('Q2 Daily Log'!$I$4:$I$861,'Q2 Daily Log'!$B$4:$B$861,"&gt;="&amp;DATE(2026,9,21),'Q2 Daily Log'!$B$4:$B$861,"&lt;="&amp;DATE(2026,9,25),'Q2 Daily Log'!$C$4:$C$861,'Q2 Setup'!$C$10),"")</f>
        <v>0</v>
      </c>
      <c r="J184" s="55">
        <f>IFERROR(SUMIFS('Q2 Daily Log'!$L$4:$L$861,'Q2 Daily Log'!$B$4:$B$861,"&gt;="&amp;DATE(2026,9,21),'Q2 Daily Log'!$B$4:$B$861,"&lt;="&amp;DATE(2026,9,25),'Q2 Daily Log'!$C$4:$C$861,'Q2 Setup'!$C$10),"")</f>
        <v>0</v>
      </c>
      <c r="K184" s="55">
        <f>IFERROR(SUMIFS('Q2 Daily Log'!$M$4:$M$861,'Q2 Daily Log'!$B$4:$B$861,"&gt;="&amp;DATE(2026,9,21),'Q2 Daily Log'!$B$4:$B$861,"&lt;="&amp;DATE(2026,9,25),'Q2 Daily Log'!$C$4:$C$861,'Q2 Setup'!$C$10),"")</f>
        <v>0</v>
      </c>
      <c r="L184" s="29">
        <f>IFERROR(SUMIFS('Q2 Daily Log'!$N$4:$N$861,'Q2 Daily Log'!$B$4:$B$861,"&gt;="&amp;DATE(2026,9,21),'Q2 Daily Log'!$B$4:$B$861,"&lt;="&amp;DATE(2026,9,25),'Q2 Daily Log'!$C$4:$C$861,'Q2 Setup'!$C$10),"")</f>
        <v>0</v>
      </c>
      <c r="M184" s="56" t="str">
        <f>IFERROR(SUMIFS('Q2 Daily Log'!$N$4:$N$861,'Q2 Daily Log'!$B$4:$B$861,"&gt;="&amp;DATE(2026,9,21),'Q2 Daily Log'!$B$4:$B$861,"&lt;="&amp;DATE(2026,9,25),'Q2 Daily Log'!$C$4:$C$861,'Q2 Setup'!$C$10)/SUMIFS('Q2 Daily Log'!$O$4:$O$861,'Q2 Daily Log'!$B$4:$B$861,"&gt;="&amp;DATE(2026,9,21),'Q2 Daily Log'!$B$4:$B$861,"&lt;="&amp;DATE(2026,9,25),'Q2 Daily Log'!$C$4:$C$861,'Q2 Setup'!$C$10),"" )</f>
        <v/>
      </c>
    </row>
    <row r="185" spans="2:13" ht="18.75" customHeight="1" x14ac:dyDescent="0.2">
      <c r="B185" s="48" t="s">
        <v>126</v>
      </c>
      <c r="C185" s="49" t="str">
        <f>'Q2 Setup'!$C$11</f>
        <v>Rep 5</v>
      </c>
      <c r="D185" s="50" t="str">
        <f>IFERROR(AVERAGEIFS('Q2 Daily Log'!$E$4:$E$861,'Q2 Daily Log'!$B$4:$B$861,"&gt;="&amp;DATE(2026,9,21),'Q2 Daily Log'!$B$4:$B$861,"&lt;="&amp;DATE(2026,9,25),'Q2 Daily Log'!$C$4:$C$861,'Q2 Setup'!$C$11),"")</f>
        <v/>
      </c>
      <c r="E185" s="51" t="str">
        <f>IFERROR(AVERAGEIFS('Q2 Daily Log'!$H$4:$H$861,'Q2 Daily Log'!$B$4:$B$861,"&gt;="&amp;DATE(2026,9,21),'Q2 Daily Log'!$B$4:$B$861,"&lt;="&amp;DATE(2026,9,25),'Q2 Daily Log'!$C$4:$C$861,'Q2 Setup'!$C$11),"")</f>
        <v/>
      </c>
      <c r="F185" s="52" t="str">
        <f>IFERROR(AVERAGEIFS('Q2 Daily Log'!$I$4:$I$861,'Q2 Daily Log'!$B$4:$B$861,"&gt;="&amp;DATE(2026,9,21),'Q2 Daily Log'!$B$4:$B$861,"&lt;="&amp;DATE(2026,9,25),'Q2 Daily Log'!$C$4:$C$861,'Q2 Setup'!$C$11),"")</f>
        <v/>
      </c>
      <c r="G185" s="51" t="str">
        <f>IFERROR(AVERAGEIFS('Q2 Daily Log'!$K$4:$K$861,'Q2 Daily Log'!$B$4:$B$861,"&gt;="&amp;DATE(2026,9,21),'Q2 Daily Log'!$B$4:$B$861,"&lt;="&amp;DATE(2026,9,25),'Q2 Daily Log'!$C$4:$C$861,'Q2 Setup'!$C$11),"")</f>
        <v/>
      </c>
      <c r="H185" s="50">
        <f>IFERROR(SUMIFS('Q2 Daily Log'!$E$4:$E$861,'Q2 Daily Log'!$B$4:$B$861,"&gt;="&amp;DATE(2026,9,21),'Q2 Daily Log'!$B$4:$B$861,"&lt;="&amp;DATE(2026,9,25),'Q2 Daily Log'!$C$4:$C$861,'Q2 Setup'!$C$11),"")</f>
        <v>0</v>
      </c>
      <c r="I185" s="52">
        <f>IFERROR(SUMIFS('Q2 Daily Log'!$I$4:$I$861,'Q2 Daily Log'!$B$4:$B$861,"&gt;="&amp;DATE(2026,9,21),'Q2 Daily Log'!$B$4:$B$861,"&lt;="&amp;DATE(2026,9,25),'Q2 Daily Log'!$C$4:$C$861,'Q2 Setup'!$C$11),"")</f>
        <v>0</v>
      </c>
      <c r="J185" s="50">
        <f>IFERROR(SUMIFS('Q2 Daily Log'!$L$4:$L$861,'Q2 Daily Log'!$B$4:$B$861,"&gt;="&amp;DATE(2026,9,21),'Q2 Daily Log'!$B$4:$B$861,"&lt;="&amp;DATE(2026,9,25),'Q2 Daily Log'!$C$4:$C$861,'Q2 Setup'!$C$11),"")</f>
        <v>0</v>
      </c>
      <c r="K185" s="50">
        <f>IFERROR(SUMIFS('Q2 Daily Log'!$M$4:$M$861,'Q2 Daily Log'!$B$4:$B$861,"&gt;="&amp;DATE(2026,9,21),'Q2 Daily Log'!$B$4:$B$861,"&lt;="&amp;DATE(2026,9,25),'Q2 Daily Log'!$C$4:$C$861,'Q2 Setup'!$C$11),"")</f>
        <v>0</v>
      </c>
      <c r="L185" s="29">
        <f>IFERROR(SUMIFS('Q2 Daily Log'!$N$4:$N$861,'Q2 Daily Log'!$B$4:$B$861,"&gt;="&amp;DATE(2026,9,21),'Q2 Daily Log'!$B$4:$B$861,"&lt;="&amp;DATE(2026,9,25),'Q2 Daily Log'!$C$4:$C$861,'Q2 Setup'!$C$11),"")</f>
        <v>0</v>
      </c>
      <c r="M185" s="51" t="str">
        <f>IFERROR(SUMIFS('Q2 Daily Log'!$N$4:$N$861,'Q2 Daily Log'!$B$4:$B$861,"&gt;="&amp;DATE(2026,9,21),'Q2 Daily Log'!$B$4:$B$861,"&lt;="&amp;DATE(2026,9,25),'Q2 Daily Log'!$C$4:$C$861,'Q2 Setup'!$C$11)/SUMIFS('Q2 Daily Log'!$O$4:$O$861,'Q2 Daily Log'!$B$4:$B$861,"&gt;="&amp;DATE(2026,9,21),'Q2 Daily Log'!$B$4:$B$861,"&lt;="&amp;DATE(2026,9,25),'Q2 Daily Log'!$C$4:$C$861,'Q2 Setup'!$C$11),"" )</f>
        <v/>
      </c>
    </row>
    <row r="186" spans="2:13" ht="18.75" customHeight="1" x14ac:dyDescent="0.2">
      <c r="B186" s="53" t="s">
        <v>126</v>
      </c>
      <c r="C186" s="54" t="str">
        <f>'Q2 Setup'!$C$12</f>
        <v>Rep 6</v>
      </c>
      <c r="D186" s="55" t="str">
        <f>IFERROR(AVERAGEIFS('Q2 Daily Log'!$E$4:$E$861,'Q2 Daily Log'!$B$4:$B$861,"&gt;="&amp;DATE(2026,9,21),'Q2 Daily Log'!$B$4:$B$861,"&lt;="&amp;DATE(2026,9,25),'Q2 Daily Log'!$C$4:$C$861,'Q2 Setup'!$C$12),"")</f>
        <v/>
      </c>
      <c r="E186" s="56" t="str">
        <f>IFERROR(AVERAGEIFS('Q2 Daily Log'!$H$4:$H$861,'Q2 Daily Log'!$B$4:$B$861,"&gt;="&amp;DATE(2026,9,21),'Q2 Daily Log'!$B$4:$B$861,"&lt;="&amp;DATE(2026,9,25),'Q2 Daily Log'!$C$4:$C$861,'Q2 Setup'!$C$12),"")</f>
        <v/>
      </c>
      <c r="F186" s="57" t="str">
        <f>IFERROR(AVERAGEIFS('Q2 Daily Log'!$I$4:$I$861,'Q2 Daily Log'!$B$4:$B$861,"&gt;="&amp;DATE(2026,9,21),'Q2 Daily Log'!$B$4:$B$861,"&lt;="&amp;DATE(2026,9,25),'Q2 Daily Log'!$C$4:$C$861,'Q2 Setup'!$C$12),"")</f>
        <v/>
      </c>
      <c r="G186" s="56" t="str">
        <f>IFERROR(AVERAGEIFS('Q2 Daily Log'!$K$4:$K$861,'Q2 Daily Log'!$B$4:$B$861,"&gt;="&amp;DATE(2026,9,21),'Q2 Daily Log'!$B$4:$B$861,"&lt;="&amp;DATE(2026,9,25),'Q2 Daily Log'!$C$4:$C$861,'Q2 Setup'!$C$12),"")</f>
        <v/>
      </c>
      <c r="H186" s="55">
        <f>IFERROR(SUMIFS('Q2 Daily Log'!$E$4:$E$861,'Q2 Daily Log'!$B$4:$B$861,"&gt;="&amp;DATE(2026,9,21),'Q2 Daily Log'!$B$4:$B$861,"&lt;="&amp;DATE(2026,9,25),'Q2 Daily Log'!$C$4:$C$861,'Q2 Setup'!$C$12),"")</f>
        <v>0</v>
      </c>
      <c r="I186" s="57">
        <f>IFERROR(SUMIFS('Q2 Daily Log'!$I$4:$I$861,'Q2 Daily Log'!$B$4:$B$861,"&gt;="&amp;DATE(2026,9,21),'Q2 Daily Log'!$B$4:$B$861,"&lt;="&amp;DATE(2026,9,25),'Q2 Daily Log'!$C$4:$C$861,'Q2 Setup'!$C$12),"")</f>
        <v>0</v>
      </c>
      <c r="J186" s="55">
        <f>IFERROR(SUMIFS('Q2 Daily Log'!$L$4:$L$861,'Q2 Daily Log'!$B$4:$B$861,"&gt;="&amp;DATE(2026,9,21),'Q2 Daily Log'!$B$4:$B$861,"&lt;="&amp;DATE(2026,9,25),'Q2 Daily Log'!$C$4:$C$861,'Q2 Setup'!$C$12),"")</f>
        <v>0</v>
      </c>
      <c r="K186" s="55">
        <f>IFERROR(SUMIFS('Q2 Daily Log'!$M$4:$M$861,'Q2 Daily Log'!$B$4:$B$861,"&gt;="&amp;DATE(2026,9,21),'Q2 Daily Log'!$B$4:$B$861,"&lt;="&amp;DATE(2026,9,25),'Q2 Daily Log'!$C$4:$C$861,'Q2 Setup'!$C$12),"")</f>
        <v>0</v>
      </c>
      <c r="L186" s="29">
        <f>IFERROR(SUMIFS('Q2 Daily Log'!$N$4:$N$861,'Q2 Daily Log'!$B$4:$B$861,"&gt;="&amp;DATE(2026,9,21),'Q2 Daily Log'!$B$4:$B$861,"&lt;="&amp;DATE(2026,9,25),'Q2 Daily Log'!$C$4:$C$861,'Q2 Setup'!$C$12),"")</f>
        <v>0</v>
      </c>
      <c r="M186" s="56" t="str">
        <f>IFERROR(SUMIFS('Q2 Daily Log'!$N$4:$N$861,'Q2 Daily Log'!$B$4:$B$861,"&gt;="&amp;DATE(2026,9,21),'Q2 Daily Log'!$B$4:$B$861,"&lt;="&amp;DATE(2026,9,25),'Q2 Daily Log'!$C$4:$C$861,'Q2 Setup'!$C$12)/SUMIFS('Q2 Daily Log'!$O$4:$O$861,'Q2 Daily Log'!$B$4:$B$861,"&gt;="&amp;DATE(2026,9,21),'Q2 Daily Log'!$B$4:$B$861,"&lt;="&amp;DATE(2026,9,25),'Q2 Daily Log'!$C$4:$C$861,'Q2 Setup'!$C$12),"" )</f>
        <v/>
      </c>
    </row>
    <row r="187" spans="2:13" ht="18.75" customHeight="1" x14ac:dyDescent="0.2">
      <c r="B187" s="48" t="s">
        <v>126</v>
      </c>
      <c r="C187" s="49" t="str">
        <f>'Q2 Setup'!$C$13</f>
        <v>Rep 7</v>
      </c>
      <c r="D187" s="50" t="str">
        <f>IFERROR(AVERAGEIFS('Q2 Daily Log'!$E$4:$E$861,'Q2 Daily Log'!$B$4:$B$861,"&gt;="&amp;DATE(2026,9,21),'Q2 Daily Log'!$B$4:$B$861,"&lt;="&amp;DATE(2026,9,25),'Q2 Daily Log'!$C$4:$C$861,'Q2 Setup'!$C$13),"")</f>
        <v/>
      </c>
      <c r="E187" s="51" t="str">
        <f>IFERROR(AVERAGEIFS('Q2 Daily Log'!$H$4:$H$861,'Q2 Daily Log'!$B$4:$B$861,"&gt;="&amp;DATE(2026,9,21),'Q2 Daily Log'!$B$4:$B$861,"&lt;="&amp;DATE(2026,9,25),'Q2 Daily Log'!$C$4:$C$861,'Q2 Setup'!$C$13),"")</f>
        <v/>
      </c>
      <c r="F187" s="52" t="str">
        <f>IFERROR(AVERAGEIFS('Q2 Daily Log'!$I$4:$I$861,'Q2 Daily Log'!$B$4:$B$861,"&gt;="&amp;DATE(2026,9,21),'Q2 Daily Log'!$B$4:$B$861,"&lt;="&amp;DATE(2026,9,25),'Q2 Daily Log'!$C$4:$C$861,'Q2 Setup'!$C$13),"")</f>
        <v/>
      </c>
      <c r="G187" s="51" t="str">
        <f>IFERROR(AVERAGEIFS('Q2 Daily Log'!$K$4:$K$861,'Q2 Daily Log'!$B$4:$B$861,"&gt;="&amp;DATE(2026,9,21),'Q2 Daily Log'!$B$4:$B$861,"&lt;="&amp;DATE(2026,9,25),'Q2 Daily Log'!$C$4:$C$861,'Q2 Setup'!$C$13),"")</f>
        <v/>
      </c>
      <c r="H187" s="50">
        <f>IFERROR(SUMIFS('Q2 Daily Log'!$E$4:$E$861,'Q2 Daily Log'!$B$4:$B$861,"&gt;="&amp;DATE(2026,9,21),'Q2 Daily Log'!$B$4:$B$861,"&lt;="&amp;DATE(2026,9,25),'Q2 Daily Log'!$C$4:$C$861,'Q2 Setup'!$C$13),"")</f>
        <v>0</v>
      </c>
      <c r="I187" s="52">
        <f>IFERROR(SUMIFS('Q2 Daily Log'!$I$4:$I$861,'Q2 Daily Log'!$B$4:$B$861,"&gt;="&amp;DATE(2026,9,21),'Q2 Daily Log'!$B$4:$B$861,"&lt;="&amp;DATE(2026,9,25),'Q2 Daily Log'!$C$4:$C$861,'Q2 Setup'!$C$13),"")</f>
        <v>0</v>
      </c>
      <c r="J187" s="50">
        <f>IFERROR(SUMIFS('Q2 Daily Log'!$L$4:$L$861,'Q2 Daily Log'!$B$4:$B$861,"&gt;="&amp;DATE(2026,9,21),'Q2 Daily Log'!$B$4:$B$861,"&lt;="&amp;DATE(2026,9,25),'Q2 Daily Log'!$C$4:$C$861,'Q2 Setup'!$C$13),"")</f>
        <v>0</v>
      </c>
      <c r="K187" s="50">
        <f>IFERROR(SUMIFS('Q2 Daily Log'!$M$4:$M$861,'Q2 Daily Log'!$B$4:$B$861,"&gt;="&amp;DATE(2026,9,21),'Q2 Daily Log'!$B$4:$B$861,"&lt;="&amp;DATE(2026,9,25),'Q2 Daily Log'!$C$4:$C$861,'Q2 Setup'!$C$13),"")</f>
        <v>0</v>
      </c>
      <c r="L187" s="29">
        <f>IFERROR(SUMIFS('Q2 Daily Log'!$N$4:$N$861,'Q2 Daily Log'!$B$4:$B$861,"&gt;="&amp;DATE(2026,9,21),'Q2 Daily Log'!$B$4:$B$861,"&lt;="&amp;DATE(2026,9,25),'Q2 Daily Log'!$C$4:$C$861,'Q2 Setup'!$C$13),"")</f>
        <v>0</v>
      </c>
      <c r="M187" s="51" t="str">
        <f>IFERROR(SUMIFS('Q2 Daily Log'!$N$4:$N$861,'Q2 Daily Log'!$B$4:$B$861,"&gt;="&amp;DATE(2026,9,21),'Q2 Daily Log'!$B$4:$B$861,"&lt;="&amp;DATE(2026,9,25),'Q2 Daily Log'!$C$4:$C$861,'Q2 Setup'!$C$13)/SUMIFS('Q2 Daily Log'!$O$4:$O$861,'Q2 Daily Log'!$B$4:$B$861,"&gt;="&amp;DATE(2026,9,21),'Q2 Daily Log'!$B$4:$B$861,"&lt;="&amp;DATE(2026,9,25),'Q2 Daily Log'!$C$4:$C$861,'Q2 Setup'!$C$13),"" )</f>
        <v/>
      </c>
    </row>
    <row r="188" spans="2:13" ht="18.75" customHeight="1" x14ac:dyDescent="0.2">
      <c r="B188" s="53" t="s">
        <v>126</v>
      </c>
      <c r="C188" s="54" t="str">
        <f>'Q2 Setup'!$C$14</f>
        <v>Rep 8</v>
      </c>
      <c r="D188" s="55" t="str">
        <f>IFERROR(AVERAGEIFS('Q2 Daily Log'!$E$4:$E$861,'Q2 Daily Log'!$B$4:$B$861,"&gt;="&amp;DATE(2026,9,21),'Q2 Daily Log'!$B$4:$B$861,"&lt;="&amp;DATE(2026,9,25),'Q2 Daily Log'!$C$4:$C$861,'Q2 Setup'!$C$14),"")</f>
        <v/>
      </c>
      <c r="E188" s="56" t="str">
        <f>IFERROR(AVERAGEIFS('Q2 Daily Log'!$H$4:$H$861,'Q2 Daily Log'!$B$4:$B$861,"&gt;="&amp;DATE(2026,9,21),'Q2 Daily Log'!$B$4:$B$861,"&lt;="&amp;DATE(2026,9,25),'Q2 Daily Log'!$C$4:$C$861,'Q2 Setup'!$C$14),"")</f>
        <v/>
      </c>
      <c r="F188" s="57" t="str">
        <f>IFERROR(AVERAGEIFS('Q2 Daily Log'!$I$4:$I$861,'Q2 Daily Log'!$B$4:$B$861,"&gt;="&amp;DATE(2026,9,21),'Q2 Daily Log'!$B$4:$B$861,"&lt;="&amp;DATE(2026,9,25),'Q2 Daily Log'!$C$4:$C$861,'Q2 Setup'!$C$14),"")</f>
        <v/>
      </c>
      <c r="G188" s="56" t="str">
        <f>IFERROR(AVERAGEIFS('Q2 Daily Log'!$K$4:$K$861,'Q2 Daily Log'!$B$4:$B$861,"&gt;="&amp;DATE(2026,9,21),'Q2 Daily Log'!$B$4:$B$861,"&lt;="&amp;DATE(2026,9,25),'Q2 Daily Log'!$C$4:$C$861,'Q2 Setup'!$C$14),"")</f>
        <v/>
      </c>
      <c r="H188" s="55">
        <f>IFERROR(SUMIFS('Q2 Daily Log'!$E$4:$E$861,'Q2 Daily Log'!$B$4:$B$861,"&gt;="&amp;DATE(2026,9,21),'Q2 Daily Log'!$B$4:$B$861,"&lt;="&amp;DATE(2026,9,25),'Q2 Daily Log'!$C$4:$C$861,'Q2 Setup'!$C$14),"")</f>
        <v>0</v>
      </c>
      <c r="I188" s="57">
        <f>IFERROR(SUMIFS('Q2 Daily Log'!$I$4:$I$861,'Q2 Daily Log'!$B$4:$B$861,"&gt;="&amp;DATE(2026,9,21),'Q2 Daily Log'!$B$4:$B$861,"&lt;="&amp;DATE(2026,9,25),'Q2 Daily Log'!$C$4:$C$861,'Q2 Setup'!$C$14),"")</f>
        <v>0</v>
      </c>
      <c r="J188" s="55">
        <f>IFERROR(SUMIFS('Q2 Daily Log'!$L$4:$L$861,'Q2 Daily Log'!$B$4:$B$861,"&gt;="&amp;DATE(2026,9,21),'Q2 Daily Log'!$B$4:$B$861,"&lt;="&amp;DATE(2026,9,25),'Q2 Daily Log'!$C$4:$C$861,'Q2 Setup'!$C$14),"")</f>
        <v>0</v>
      </c>
      <c r="K188" s="55">
        <f>IFERROR(SUMIFS('Q2 Daily Log'!$M$4:$M$861,'Q2 Daily Log'!$B$4:$B$861,"&gt;="&amp;DATE(2026,9,21),'Q2 Daily Log'!$B$4:$B$861,"&lt;="&amp;DATE(2026,9,25),'Q2 Daily Log'!$C$4:$C$861,'Q2 Setup'!$C$14),"")</f>
        <v>0</v>
      </c>
      <c r="L188" s="29">
        <f>IFERROR(SUMIFS('Q2 Daily Log'!$N$4:$N$861,'Q2 Daily Log'!$B$4:$B$861,"&gt;="&amp;DATE(2026,9,21),'Q2 Daily Log'!$B$4:$B$861,"&lt;="&amp;DATE(2026,9,25),'Q2 Daily Log'!$C$4:$C$861,'Q2 Setup'!$C$14),"")</f>
        <v>0</v>
      </c>
      <c r="M188" s="56" t="str">
        <f>IFERROR(SUMIFS('Q2 Daily Log'!$N$4:$N$861,'Q2 Daily Log'!$B$4:$B$861,"&gt;="&amp;DATE(2026,9,21),'Q2 Daily Log'!$B$4:$B$861,"&lt;="&amp;DATE(2026,9,25),'Q2 Daily Log'!$C$4:$C$861,'Q2 Setup'!$C$14)/SUMIFS('Q2 Daily Log'!$O$4:$O$861,'Q2 Daily Log'!$B$4:$B$861,"&gt;="&amp;DATE(2026,9,21),'Q2 Daily Log'!$B$4:$B$861,"&lt;="&amp;DATE(2026,9,25),'Q2 Daily Log'!$C$4:$C$861,'Q2 Setup'!$C$14),"" )</f>
        <v/>
      </c>
    </row>
    <row r="189" spans="2:13" ht="18.75" customHeight="1" x14ac:dyDescent="0.2">
      <c r="B189" s="48" t="s">
        <v>126</v>
      </c>
      <c r="C189" s="49" t="str">
        <f>'Q2 Setup'!$C$15</f>
        <v>Rep 9</v>
      </c>
      <c r="D189" s="50" t="str">
        <f>IFERROR(AVERAGEIFS('Q2 Daily Log'!$E$4:$E$861,'Q2 Daily Log'!$B$4:$B$861,"&gt;="&amp;DATE(2026,9,21),'Q2 Daily Log'!$B$4:$B$861,"&lt;="&amp;DATE(2026,9,25),'Q2 Daily Log'!$C$4:$C$861,'Q2 Setup'!$C$15),"")</f>
        <v/>
      </c>
      <c r="E189" s="51" t="str">
        <f>IFERROR(AVERAGEIFS('Q2 Daily Log'!$H$4:$H$861,'Q2 Daily Log'!$B$4:$B$861,"&gt;="&amp;DATE(2026,9,21),'Q2 Daily Log'!$B$4:$B$861,"&lt;="&amp;DATE(2026,9,25),'Q2 Daily Log'!$C$4:$C$861,'Q2 Setup'!$C$15),"")</f>
        <v/>
      </c>
      <c r="F189" s="52" t="str">
        <f>IFERROR(AVERAGEIFS('Q2 Daily Log'!$I$4:$I$861,'Q2 Daily Log'!$B$4:$B$861,"&gt;="&amp;DATE(2026,9,21),'Q2 Daily Log'!$B$4:$B$861,"&lt;="&amp;DATE(2026,9,25),'Q2 Daily Log'!$C$4:$C$861,'Q2 Setup'!$C$15),"")</f>
        <v/>
      </c>
      <c r="G189" s="51" t="str">
        <f>IFERROR(AVERAGEIFS('Q2 Daily Log'!$K$4:$K$861,'Q2 Daily Log'!$B$4:$B$861,"&gt;="&amp;DATE(2026,9,21),'Q2 Daily Log'!$B$4:$B$861,"&lt;="&amp;DATE(2026,9,25),'Q2 Daily Log'!$C$4:$C$861,'Q2 Setup'!$C$15),"")</f>
        <v/>
      </c>
      <c r="H189" s="50">
        <f>IFERROR(SUMIFS('Q2 Daily Log'!$E$4:$E$861,'Q2 Daily Log'!$B$4:$B$861,"&gt;="&amp;DATE(2026,9,21),'Q2 Daily Log'!$B$4:$B$861,"&lt;="&amp;DATE(2026,9,25),'Q2 Daily Log'!$C$4:$C$861,'Q2 Setup'!$C$15),"")</f>
        <v>0</v>
      </c>
      <c r="I189" s="52">
        <f>IFERROR(SUMIFS('Q2 Daily Log'!$I$4:$I$861,'Q2 Daily Log'!$B$4:$B$861,"&gt;="&amp;DATE(2026,9,21),'Q2 Daily Log'!$B$4:$B$861,"&lt;="&amp;DATE(2026,9,25),'Q2 Daily Log'!$C$4:$C$861,'Q2 Setup'!$C$15),"")</f>
        <v>0</v>
      </c>
      <c r="J189" s="50">
        <f>IFERROR(SUMIFS('Q2 Daily Log'!$L$4:$L$861,'Q2 Daily Log'!$B$4:$B$861,"&gt;="&amp;DATE(2026,9,21),'Q2 Daily Log'!$B$4:$B$861,"&lt;="&amp;DATE(2026,9,25),'Q2 Daily Log'!$C$4:$C$861,'Q2 Setup'!$C$15),"")</f>
        <v>0</v>
      </c>
      <c r="K189" s="50">
        <f>IFERROR(SUMIFS('Q2 Daily Log'!$M$4:$M$861,'Q2 Daily Log'!$B$4:$B$861,"&gt;="&amp;DATE(2026,9,21),'Q2 Daily Log'!$B$4:$B$861,"&lt;="&amp;DATE(2026,9,25),'Q2 Daily Log'!$C$4:$C$861,'Q2 Setup'!$C$15),"")</f>
        <v>0</v>
      </c>
      <c r="L189" s="29">
        <f>IFERROR(SUMIFS('Q2 Daily Log'!$N$4:$N$861,'Q2 Daily Log'!$B$4:$B$861,"&gt;="&amp;DATE(2026,9,21),'Q2 Daily Log'!$B$4:$B$861,"&lt;="&amp;DATE(2026,9,25),'Q2 Daily Log'!$C$4:$C$861,'Q2 Setup'!$C$15),"")</f>
        <v>0</v>
      </c>
      <c r="M189" s="51" t="str">
        <f>IFERROR(SUMIFS('Q2 Daily Log'!$N$4:$N$861,'Q2 Daily Log'!$B$4:$B$861,"&gt;="&amp;DATE(2026,9,21),'Q2 Daily Log'!$B$4:$B$861,"&lt;="&amp;DATE(2026,9,25),'Q2 Daily Log'!$C$4:$C$861,'Q2 Setup'!$C$15)/SUMIFS('Q2 Daily Log'!$O$4:$O$861,'Q2 Daily Log'!$B$4:$B$861,"&gt;="&amp;DATE(2026,9,21),'Q2 Daily Log'!$B$4:$B$861,"&lt;="&amp;DATE(2026,9,25),'Q2 Daily Log'!$C$4:$C$861,'Q2 Setup'!$C$15),"" )</f>
        <v/>
      </c>
    </row>
    <row r="190" spans="2:13" ht="18.75" customHeight="1" x14ac:dyDescent="0.2">
      <c r="B190" s="53" t="s">
        <v>126</v>
      </c>
      <c r="C190" s="54" t="str">
        <f>'Q2 Setup'!$C$16</f>
        <v>Rep 10</v>
      </c>
      <c r="D190" s="55" t="str">
        <f>IFERROR(AVERAGEIFS('Q2 Daily Log'!$E$4:$E$861,'Q2 Daily Log'!$B$4:$B$861,"&gt;="&amp;DATE(2026,9,21),'Q2 Daily Log'!$B$4:$B$861,"&lt;="&amp;DATE(2026,9,25),'Q2 Daily Log'!$C$4:$C$861,'Q2 Setup'!$C$16),"")</f>
        <v/>
      </c>
      <c r="E190" s="56" t="str">
        <f>IFERROR(AVERAGEIFS('Q2 Daily Log'!$H$4:$H$861,'Q2 Daily Log'!$B$4:$B$861,"&gt;="&amp;DATE(2026,9,21),'Q2 Daily Log'!$B$4:$B$861,"&lt;="&amp;DATE(2026,9,25),'Q2 Daily Log'!$C$4:$C$861,'Q2 Setup'!$C$16),"")</f>
        <v/>
      </c>
      <c r="F190" s="57" t="str">
        <f>IFERROR(AVERAGEIFS('Q2 Daily Log'!$I$4:$I$861,'Q2 Daily Log'!$B$4:$B$861,"&gt;="&amp;DATE(2026,9,21),'Q2 Daily Log'!$B$4:$B$861,"&lt;="&amp;DATE(2026,9,25),'Q2 Daily Log'!$C$4:$C$861,'Q2 Setup'!$C$16),"")</f>
        <v/>
      </c>
      <c r="G190" s="56" t="str">
        <f>IFERROR(AVERAGEIFS('Q2 Daily Log'!$K$4:$K$861,'Q2 Daily Log'!$B$4:$B$861,"&gt;="&amp;DATE(2026,9,21),'Q2 Daily Log'!$B$4:$B$861,"&lt;="&amp;DATE(2026,9,25),'Q2 Daily Log'!$C$4:$C$861,'Q2 Setup'!$C$16),"")</f>
        <v/>
      </c>
      <c r="H190" s="55">
        <f>IFERROR(SUMIFS('Q2 Daily Log'!$E$4:$E$861,'Q2 Daily Log'!$B$4:$B$861,"&gt;="&amp;DATE(2026,9,21),'Q2 Daily Log'!$B$4:$B$861,"&lt;="&amp;DATE(2026,9,25),'Q2 Daily Log'!$C$4:$C$861,'Q2 Setup'!$C$16),"")</f>
        <v>0</v>
      </c>
      <c r="I190" s="57">
        <f>IFERROR(SUMIFS('Q2 Daily Log'!$I$4:$I$861,'Q2 Daily Log'!$B$4:$B$861,"&gt;="&amp;DATE(2026,9,21),'Q2 Daily Log'!$B$4:$B$861,"&lt;="&amp;DATE(2026,9,25),'Q2 Daily Log'!$C$4:$C$861,'Q2 Setup'!$C$16),"")</f>
        <v>0</v>
      </c>
      <c r="J190" s="55">
        <f>IFERROR(SUMIFS('Q2 Daily Log'!$L$4:$L$861,'Q2 Daily Log'!$B$4:$B$861,"&gt;="&amp;DATE(2026,9,21),'Q2 Daily Log'!$B$4:$B$861,"&lt;="&amp;DATE(2026,9,25),'Q2 Daily Log'!$C$4:$C$861,'Q2 Setup'!$C$16),"")</f>
        <v>0</v>
      </c>
      <c r="K190" s="55">
        <f>IFERROR(SUMIFS('Q2 Daily Log'!$M$4:$M$861,'Q2 Daily Log'!$B$4:$B$861,"&gt;="&amp;DATE(2026,9,21),'Q2 Daily Log'!$B$4:$B$861,"&lt;="&amp;DATE(2026,9,25),'Q2 Daily Log'!$C$4:$C$861,'Q2 Setup'!$C$16),"")</f>
        <v>0</v>
      </c>
      <c r="L190" s="29">
        <f>IFERROR(SUMIFS('Q2 Daily Log'!$N$4:$N$861,'Q2 Daily Log'!$B$4:$B$861,"&gt;="&amp;DATE(2026,9,21),'Q2 Daily Log'!$B$4:$B$861,"&lt;="&amp;DATE(2026,9,25),'Q2 Daily Log'!$C$4:$C$861,'Q2 Setup'!$C$16),"")</f>
        <v>0</v>
      </c>
      <c r="M190" s="56" t="str">
        <f>IFERROR(SUMIFS('Q2 Daily Log'!$N$4:$N$861,'Q2 Daily Log'!$B$4:$B$861,"&gt;="&amp;DATE(2026,9,21),'Q2 Daily Log'!$B$4:$B$861,"&lt;="&amp;DATE(2026,9,25),'Q2 Daily Log'!$C$4:$C$861,'Q2 Setup'!$C$16)/SUMIFS('Q2 Daily Log'!$O$4:$O$861,'Q2 Daily Log'!$B$4:$B$861,"&gt;="&amp;DATE(2026,9,21),'Q2 Daily Log'!$B$4:$B$861,"&lt;="&amp;DATE(2026,9,25),'Q2 Daily Log'!$C$4:$C$861,'Q2 Setup'!$C$16),"" )</f>
        <v/>
      </c>
    </row>
    <row r="191" spans="2:13" ht="18.75" customHeight="1" x14ac:dyDescent="0.2">
      <c r="B191" s="48" t="s">
        <v>126</v>
      </c>
      <c r="C191" s="49">
        <f>'Q2 Setup'!$C$17</f>
        <v>0</v>
      </c>
      <c r="D191" s="50" t="str">
        <f>IFERROR(AVERAGEIFS('Q2 Daily Log'!$E$4:$E$861,'Q2 Daily Log'!$B$4:$B$861,"&gt;="&amp;DATE(2026,9,21),'Q2 Daily Log'!$B$4:$B$861,"&lt;="&amp;DATE(2026,9,25),'Q2 Daily Log'!$C$4:$C$861,'Q2 Setup'!$C$17),"")</f>
        <v/>
      </c>
      <c r="E191" s="51" t="str">
        <f>IFERROR(AVERAGEIFS('Q2 Daily Log'!$H$4:$H$861,'Q2 Daily Log'!$B$4:$B$861,"&gt;="&amp;DATE(2026,9,21),'Q2 Daily Log'!$B$4:$B$861,"&lt;="&amp;DATE(2026,9,25),'Q2 Daily Log'!$C$4:$C$861,'Q2 Setup'!$C$17),"")</f>
        <v/>
      </c>
      <c r="F191" s="52" t="str">
        <f>IFERROR(AVERAGEIFS('Q2 Daily Log'!$I$4:$I$861,'Q2 Daily Log'!$B$4:$B$861,"&gt;="&amp;DATE(2026,9,21),'Q2 Daily Log'!$B$4:$B$861,"&lt;="&amp;DATE(2026,9,25),'Q2 Daily Log'!$C$4:$C$861,'Q2 Setup'!$C$17),"")</f>
        <v/>
      </c>
      <c r="G191" s="51" t="str">
        <f>IFERROR(AVERAGEIFS('Q2 Daily Log'!$K$4:$K$861,'Q2 Daily Log'!$B$4:$B$861,"&gt;="&amp;DATE(2026,9,21),'Q2 Daily Log'!$B$4:$B$861,"&lt;="&amp;DATE(2026,9,25),'Q2 Daily Log'!$C$4:$C$861,'Q2 Setup'!$C$17),"")</f>
        <v/>
      </c>
      <c r="H191" s="50">
        <f>IFERROR(SUMIFS('Q2 Daily Log'!$E$4:$E$861,'Q2 Daily Log'!$B$4:$B$861,"&gt;="&amp;DATE(2026,9,21),'Q2 Daily Log'!$B$4:$B$861,"&lt;="&amp;DATE(2026,9,25),'Q2 Daily Log'!$C$4:$C$861,'Q2 Setup'!$C$17),"")</f>
        <v>0</v>
      </c>
      <c r="I191" s="52">
        <f>IFERROR(SUMIFS('Q2 Daily Log'!$I$4:$I$861,'Q2 Daily Log'!$B$4:$B$861,"&gt;="&amp;DATE(2026,9,21),'Q2 Daily Log'!$B$4:$B$861,"&lt;="&amp;DATE(2026,9,25),'Q2 Daily Log'!$C$4:$C$861,'Q2 Setup'!$C$17),"")</f>
        <v>0</v>
      </c>
      <c r="J191" s="50">
        <f>IFERROR(SUMIFS('Q2 Daily Log'!$L$4:$L$861,'Q2 Daily Log'!$B$4:$B$861,"&gt;="&amp;DATE(2026,9,21),'Q2 Daily Log'!$B$4:$B$861,"&lt;="&amp;DATE(2026,9,25),'Q2 Daily Log'!$C$4:$C$861,'Q2 Setup'!$C$17),"")</f>
        <v>0</v>
      </c>
      <c r="K191" s="50">
        <f>IFERROR(SUMIFS('Q2 Daily Log'!$M$4:$M$861,'Q2 Daily Log'!$B$4:$B$861,"&gt;="&amp;DATE(2026,9,21),'Q2 Daily Log'!$B$4:$B$861,"&lt;="&amp;DATE(2026,9,25),'Q2 Daily Log'!$C$4:$C$861,'Q2 Setup'!$C$17),"")</f>
        <v>0</v>
      </c>
      <c r="L191" s="29">
        <f>IFERROR(SUMIFS('Q2 Daily Log'!$N$4:$N$861,'Q2 Daily Log'!$B$4:$B$861,"&gt;="&amp;DATE(2026,9,21),'Q2 Daily Log'!$B$4:$B$861,"&lt;="&amp;DATE(2026,9,25),'Q2 Daily Log'!$C$4:$C$861,'Q2 Setup'!$C$17),"")</f>
        <v>0</v>
      </c>
      <c r="M191" s="51" t="str">
        <f>IFERROR(SUMIFS('Q2 Daily Log'!$N$4:$N$861,'Q2 Daily Log'!$B$4:$B$861,"&gt;="&amp;DATE(2026,9,21),'Q2 Daily Log'!$B$4:$B$861,"&lt;="&amp;DATE(2026,9,25),'Q2 Daily Log'!$C$4:$C$861,'Q2 Setup'!$C$17)/SUMIFS('Q2 Daily Log'!$O$4:$O$861,'Q2 Daily Log'!$B$4:$B$861,"&gt;="&amp;DATE(2026,9,21),'Q2 Daily Log'!$B$4:$B$861,"&lt;="&amp;DATE(2026,9,25),'Q2 Daily Log'!$C$4:$C$861,'Q2 Setup'!$C$17),"" )</f>
        <v/>
      </c>
    </row>
    <row r="192" spans="2:13" ht="18.75" customHeight="1" x14ac:dyDescent="0.2">
      <c r="B192" s="53" t="s">
        <v>126</v>
      </c>
      <c r="C192" s="54">
        <f>'Q2 Setup'!$C$18</f>
        <v>0</v>
      </c>
      <c r="D192" s="55" t="str">
        <f>IFERROR(AVERAGEIFS('Q2 Daily Log'!$E$4:$E$861,'Q2 Daily Log'!$B$4:$B$861,"&gt;="&amp;DATE(2026,9,21),'Q2 Daily Log'!$B$4:$B$861,"&lt;="&amp;DATE(2026,9,25),'Q2 Daily Log'!$C$4:$C$861,'Q2 Setup'!$C$18),"")</f>
        <v/>
      </c>
      <c r="E192" s="56" t="str">
        <f>IFERROR(AVERAGEIFS('Q2 Daily Log'!$H$4:$H$861,'Q2 Daily Log'!$B$4:$B$861,"&gt;="&amp;DATE(2026,9,21),'Q2 Daily Log'!$B$4:$B$861,"&lt;="&amp;DATE(2026,9,25),'Q2 Daily Log'!$C$4:$C$861,'Q2 Setup'!$C$18),"")</f>
        <v/>
      </c>
      <c r="F192" s="57" t="str">
        <f>IFERROR(AVERAGEIFS('Q2 Daily Log'!$I$4:$I$861,'Q2 Daily Log'!$B$4:$B$861,"&gt;="&amp;DATE(2026,9,21),'Q2 Daily Log'!$B$4:$B$861,"&lt;="&amp;DATE(2026,9,25),'Q2 Daily Log'!$C$4:$C$861,'Q2 Setup'!$C$18),"")</f>
        <v/>
      </c>
      <c r="G192" s="56" t="str">
        <f>IFERROR(AVERAGEIFS('Q2 Daily Log'!$K$4:$K$861,'Q2 Daily Log'!$B$4:$B$861,"&gt;="&amp;DATE(2026,9,21),'Q2 Daily Log'!$B$4:$B$861,"&lt;="&amp;DATE(2026,9,25),'Q2 Daily Log'!$C$4:$C$861,'Q2 Setup'!$C$18),"")</f>
        <v/>
      </c>
      <c r="H192" s="55">
        <f>IFERROR(SUMIFS('Q2 Daily Log'!$E$4:$E$861,'Q2 Daily Log'!$B$4:$B$861,"&gt;="&amp;DATE(2026,9,21),'Q2 Daily Log'!$B$4:$B$861,"&lt;="&amp;DATE(2026,9,25),'Q2 Daily Log'!$C$4:$C$861,'Q2 Setup'!$C$18),"")</f>
        <v>0</v>
      </c>
      <c r="I192" s="57">
        <f>IFERROR(SUMIFS('Q2 Daily Log'!$I$4:$I$861,'Q2 Daily Log'!$B$4:$B$861,"&gt;="&amp;DATE(2026,9,21),'Q2 Daily Log'!$B$4:$B$861,"&lt;="&amp;DATE(2026,9,25),'Q2 Daily Log'!$C$4:$C$861,'Q2 Setup'!$C$18),"")</f>
        <v>0</v>
      </c>
      <c r="J192" s="55">
        <f>IFERROR(SUMIFS('Q2 Daily Log'!$L$4:$L$861,'Q2 Daily Log'!$B$4:$B$861,"&gt;="&amp;DATE(2026,9,21),'Q2 Daily Log'!$B$4:$B$861,"&lt;="&amp;DATE(2026,9,25),'Q2 Daily Log'!$C$4:$C$861,'Q2 Setup'!$C$18),"")</f>
        <v>0</v>
      </c>
      <c r="K192" s="55">
        <f>IFERROR(SUMIFS('Q2 Daily Log'!$M$4:$M$861,'Q2 Daily Log'!$B$4:$B$861,"&gt;="&amp;DATE(2026,9,21),'Q2 Daily Log'!$B$4:$B$861,"&lt;="&amp;DATE(2026,9,25),'Q2 Daily Log'!$C$4:$C$861,'Q2 Setup'!$C$18),"")</f>
        <v>0</v>
      </c>
      <c r="L192" s="29">
        <f>IFERROR(SUMIFS('Q2 Daily Log'!$N$4:$N$861,'Q2 Daily Log'!$B$4:$B$861,"&gt;="&amp;DATE(2026,9,21),'Q2 Daily Log'!$B$4:$B$861,"&lt;="&amp;DATE(2026,9,25),'Q2 Daily Log'!$C$4:$C$861,'Q2 Setup'!$C$18),"")</f>
        <v>0</v>
      </c>
      <c r="M192" s="56" t="str">
        <f>IFERROR(SUMIFS('Q2 Daily Log'!$N$4:$N$861,'Q2 Daily Log'!$B$4:$B$861,"&gt;="&amp;DATE(2026,9,21),'Q2 Daily Log'!$B$4:$B$861,"&lt;="&amp;DATE(2026,9,25),'Q2 Daily Log'!$C$4:$C$861,'Q2 Setup'!$C$18)/SUMIFS('Q2 Daily Log'!$O$4:$O$861,'Q2 Daily Log'!$B$4:$B$861,"&gt;="&amp;DATE(2026,9,21),'Q2 Daily Log'!$B$4:$B$861,"&lt;="&amp;DATE(2026,9,25),'Q2 Daily Log'!$C$4:$C$861,'Q2 Setup'!$C$18),"" )</f>
        <v/>
      </c>
    </row>
    <row r="193" spans="2:13" ht="18.75" customHeight="1" x14ac:dyDescent="0.2">
      <c r="B193" s="1" t="s">
        <v>127</v>
      </c>
      <c r="C193" s="1"/>
      <c r="D193" s="67" t="str">
        <f>IFERROR(AVERAGE(D181:D192),"")</f>
        <v/>
      </c>
      <c r="E193" s="68" t="str">
        <f>IFERROR(AVERAGE(E181:E192),"")</f>
        <v/>
      </c>
      <c r="F193" s="69" t="str">
        <f>IFERROR(AVERAGE(F181:F192),"")</f>
        <v/>
      </c>
      <c r="G193" s="68" t="str">
        <f>IFERROR(AVERAGE(G181:G192),"")</f>
        <v/>
      </c>
      <c r="H193" s="67">
        <f>IFERROR(SUM(H181:H192),"")</f>
        <v>0</v>
      </c>
      <c r="I193" s="70">
        <f>IFERROR(SUM(I181:I192),"")</f>
        <v>0</v>
      </c>
      <c r="J193" s="67">
        <f>IFERROR(SUM(J181:J192),"")</f>
        <v>0</v>
      </c>
      <c r="K193" s="67">
        <f>IFERROR(SUM(K181:K192),"")</f>
        <v>0</v>
      </c>
      <c r="L193" s="71">
        <f>IFERROR(SUM(L181:L192),"")</f>
        <v>0</v>
      </c>
      <c r="M193" s="68" t="str">
        <f>IFERROR(AVERAGE(M181:M192),"")</f>
        <v/>
      </c>
    </row>
    <row r="194" spans="2:13" ht="7.5" customHeight="1" x14ac:dyDescent="0.2"/>
    <row r="195" spans="2:13" ht="25.5" customHeight="1" x14ac:dyDescent="0.2">
      <c r="B195" s="2" t="s">
        <v>128</v>
      </c>
      <c r="C195" s="2"/>
      <c r="D195" s="65">
        <v>46293</v>
      </c>
      <c r="E195" s="65">
        <v>46295</v>
      </c>
      <c r="F195" s="66"/>
      <c r="G195" s="66"/>
      <c r="H195" s="66"/>
      <c r="I195" s="66"/>
      <c r="J195" s="66"/>
      <c r="K195" s="66"/>
      <c r="L195" s="66"/>
      <c r="M195" s="66"/>
    </row>
    <row r="196" spans="2:13" ht="36" customHeight="1" x14ac:dyDescent="0.2">
      <c r="B196" s="47" t="s">
        <v>60</v>
      </c>
      <c r="C196" s="47" t="s">
        <v>24</v>
      </c>
      <c r="D196" s="47" t="s">
        <v>61</v>
      </c>
      <c r="E196" s="47" t="s">
        <v>62</v>
      </c>
      <c r="F196" s="47" t="s">
        <v>63</v>
      </c>
      <c r="G196" s="47" t="s">
        <v>64</v>
      </c>
      <c r="H196" s="47" t="s">
        <v>65</v>
      </c>
      <c r="I196" s="47" t="s">
        <v>66</v>
      </c>
      <c r="J196" s="47" t="s">
        <v>67</v>
      </c>
      <c r="K196" s="47" t="s">
        <v>68</v>
      </c>
      <c r="L196" s="47" t="s">
        <v>69</v>
      </c>
      <c r="M196" s="47" t="s">
        <v>70</v>
      </c>
    </row>
    <row r="197" spans="2:13" ht="18.75" customHeight="1" x14ac:dyDescent="0.2">
      <c r="B197" s="48" t="s">
        <v>129</v>
      </c>
      <c r="C197" s="49" t="str">
        <f>'Q2 Setup'!$C$7</f>
        <v>Rep 1</v>
      </c>
      <c r="D197" s="50" t="str">
        <f>IFERROR(AVERAGEIFS('Q2 Daily Log'!$E$4:$E$861,'Q2 Daily Log'!$B$4:$B$861,"&gt;="&amp;DATE(2026,9,28),'Q2 Daily Log'!$B$4:$B$861,"&lt;="&amp;DATE(2026,9,30),'Q2 Daily Log'!$C$4:$C$861,'Q2 Setup'!$C$7),"")</f>
        <v/>
      </c>
      <c r="E197" s="51" t="str">
        <f>IFERROR(AVERAGEIFS('Q2 Daily Log'!$H$4:$H$861,'Q2 Daily Log'!$B$4:$B$861,"&gt;="&amp;DATE(2026,9,28),'Q2 Daily Log'!$B$4:$B$861,"&lt;="&amp;DATE(2026,9,30),'Q2 Daily Log'!$C$4:$C$861,'Q2 Setup'!$C$7),"")</f>
        <v/>
      </c>
      <c r="F197" s="52" t="str">
        <f>IFERROR(AVERAGEIFS('Q2 Daily Log'!$I$4:$I$861,'Q2 Daily Log'!$B$4:$B$861,"&gt;="&amp;DATE(2026,9,28),'Q2 Daily Log'!$B$4:$B$861,"&lt;="&amp;DATE(2026,9,30),'Q2 Daily Log'!$C$4:$C$861,'Q2 Setup'!$C$7),"")</f>
        <v/>
      </c>
      <c r="G197" s="51" t="str">
        <f>IFERROR(AVERAGEIFS('Q2 Daily Log'!$K$4:$K$861,'Q2 Daily Log'!$B$4:$B$861,"&gt;="&amp;DATE(2026,9,28),'Q2 Daily Log'!$B$4:$B$861,"&lt;="&amp;DATE(2026,9,30),'Q2 Daily Log'!$C$4:$C$861,'Q2 Setup'!$C$7),"")</f>
        <v/>
      </c>
      <c r="H197" s="50">
        <f>IFERROR(SUMIFS('Q2 Daily Log'!$E$4:$E$861,'Q2 Daily Log'!$B$4:$B$861,"&gt;="&amp;DATE(2026,9,28),'Q2 Daily Log'!$B$4:$B$861,"&lt;="&amp;DATE(2026,9,30),'Q2 Daily Log'!$C$4:$C$861,'Q2 Setup'!$C$7),"")</f>
        <v>0</v>
      </c>
      <c r="I197" s="52">
        <f>IFERROR(SUMIFS('Q2 Daily Log'!$I$4:$I$861,'Q2 Daily Log'!$B$4:$B$861,"&gt;="&amp;DATE(2026,9,28),'Q2 Daily Log'!$B$4:$B$861,"&lt;="&amp;DATE(2026,9,30),'Q2 Daily Log'!$C$4:$C$861,'Q2 Setup'!$C$7),"")</f>
        <v>0</v>
      </c>
      <c r="J197" s="50">
        <f>IFERROR(SUMIFS('Q2 Daily Log'!$L$4:$L$861,'Q2 Daily Log'!$B$4:$B$861,"&gt;="&amp;DATE(2026,9,28),'Q2 Daily Log'!$B$4:$B$861,"&lt;="&amp;DATE(2026,9,30),'Q2 Daily Log'!$C$4:$C$861,'Q2 Setup'!$C$7),"")</f>
        <v>0</v>
      </c>
      <c r="K197" s="50">
        <f>IFERROR(SUMIFS('Q2 Daily Log'!$M$4:$M$861,'Q2 Daily Log'!$B$4:$B$861,"&gt;="&amp;DATE(2026,9,28),'Q2 Daily Log'!$B$4:$B$861,"&lt;="&amp;DATE(2026,9,30),'Q2 Daily Log'!$C$4:$C$861,'Q2 Setup'!$C$7),"")</f>
        <v>0</v>
      </c>
      <c r="L197" s="29">
        <f>IFERROR(SUMIFS('Q2 Daily Log'!$N$4:$N$861,'Q2 Daily Log'!$B$4:$B$861,"&gt;="&amp;DATE(2026,9,28),'Q2 Daily Log'!$B$4:$B$861,"&lt;="&amp;DATE(2026,9,30),'Q2 Daily Log'!$C$4:$C$861,'Q2 Setup'!$C$7),"")</f>
        <v>0</v>
      </c>
      <c r="M197" s="51" t="str">
        <f>IFERROR(SUMIFS('Q2 Daily Log'!$N$4:$N$861,'Q2 Daily Log'!$B$4:$B$861,"&gt;="&amp;DATE(2026,9,28),'Q2 Daily Log'!$B$4:$B$861,"&lt;="&amp;DATE(2026,9,30),'Q2 Daily Log'!$C$4:$C$861,'Q2 Setup'!$C$7)/SUMIFS('Q2 Daily Log'!$O$4:$O$861,'Q2 Daily Log'!$B$4:$B$861,"&gt;="&amp;DATE(2026,9,28),'Q2 Daily Log'!$B$4:$B$861,"&lt;="&amp;DATE(2026,9,30),'Q2 Daily Log'!$C$4:$C$861,'Q2 Setup'!$C$7),"" )</f>
        <v/>
      </c>
    </row>
    <row r="198" spans="2:13" ht="18.75" customHeight="1" x14ac:dyDescent="0.2">
      <c r="B198" s="53" t="s">
        <v>129</v>
      </c>
      <c r="C198" s="54" t="str">
        <f>'Q2 Setup'!$C$8</f>
        <v>Rep 2</v>
      </c>
      <c r="D198" s="55" t="str">
        <f>IFERROR(AVERAGEIFS('Q2 Daily Log'!$E$4:$E$861,'Q2 Daily Log'!$B$4:$B$861,"&gt;="&amp;DATE(2026,9,28),'Q2 Daily Log'!$B$4:$B$861,"&lt;="&amp;DATE(2026,9,30),'Q2 Daily Log'!$C$4:$C$861,'Q2 Setup'!$C$8),"")</f>
        <v/>
      </c>
      <c r="E198" s="56" t="str">
        <f>IFERROR(AVERAGEIFS('Q2 Daily Log'!$H$4:$H$861,'Q2 Daily Log'!$B$4:$B$861,"&gt;="&amp;DATE(2026,9,28),'Q2 Daily Log'!$B$4:$B$861,"&lt;="&amp;DATE(2026,9,30),'Q2 Daily Log'!$C$4:$C$861,'Q2 Setup'!$C$8),"")</f>
        <v/>
      </c>
      <c r="F198" s="57" t="str">
        <f>IFERROR(AVERAGEIFS('Q2 Daily Log'!$I$4:$I$861,'Q2 Daily Log'!$B$4:$B$861,"&gt;="&amp;DATE(2026,9,28),'Q2 Daily Log'!$B$4:$B$861,"&lt;="&amp;DATE(2026,9,30),'Q2 Daily Log'!$C$4:$C$861,'Q2 Setup'!$C$8),"")</f>
        <v/>
      </c>
      <c r="G198" s="56" t="str">
        <f>IFERROR(AVERAGEIFS('Q2 Daily Log'!$K$4:$K$861,'Q2 Daily Log'!$B$4:$B$861,"&gt;="&amp;DATE(2026,9,28),'Q2 Daily Log'!$B$4:$B$861,"&lt;="&amp;DATE(2026,9,30),'Q2 Daily Log'!$C$4:$C$861,'Q2 Setup'!$C$8),"")</f>
        <v/>
      </c>
      <c r="H198" s="55">
        <f>IFERROR(SUMIFS('Q2 Daily Log'!$E$4:$E$861,'Q2 Daily Log'!$B$4:$B$861,"&gt;="&amp;DATE(2026,9,28),'Q2 Daily Log'!$B$4:$B$861,"&lt;="&amp;DATE(2026,9,30),'Q2 Daily Log'!$C$4:$C$861,'Q2 Setup'!$C$8),"")</f>
        <v>0</v>
      </c>
      <c r="I198" s="57">
        <f>IFERROR(SUMIFS('Q2 Daily Log'!$I$4:$I$861,'Q2 Daily Log'!$B$4:$B$861,"&gt;="&amp;DATE(2026,9,28),'Q2 Daily Log'!$B$4:$B$861,"&lt;="&amp;DATE(2026,9,30),'Q2 Daily Log'!$C$4:$C$861,'Q2 Setup'!$C$8),"")</f>
        <v>0</v>
      </c>
      <c r="J198" s="55">
        <f>IFERROR(SUMIFS('Q2 Daily Log'!$L$4:$L$861,'Q2 Daily Log'!$B$4:$B$861,"&gt;="&amp;DATE(2026,9,28),'Q2 Daily Log'!$B$4:$B$861,"&lt;="&amp;DATE(2026,9,30),'Q2 Daily Log'!$C$4:$C$861,'Q2 Setup'!$C$8),"")</f>
        <v>0</v>
      </c>
      <c r="K198" s="55">
        <f>IFERROR(SUMIFS('Q2 Daily Log'!$M$4:$M$861,'Q2 Daily Log'!$B$4:$B$861,"&gt;="&amp;DATE(2026,9,28),'Q2 Daily Log'!$B$4:$B$861,"&lt;="&amp;DATE(2026,9,30),'Q2 Daily Log'!$C$4:$C$861,'Q2 Setup'!$C$8),"")</f>
        <v>0</v>
      </c>
      <c r="L198" s="29">
        <f>IFERROR(SUMIFS('Q2 Daily Log'!$N$4:$N$861,'Q2 Daily Log'!$B$4:$B$861,"&gt;="&amp;DATE(2026,9,28),'Q2 Daily Log'!$B$4:$B$861,"&lt;="&amp;DATE(2026,9,30),'Q2 Daily Log'!$C$4:$C$861,'Q2 Setup'!$C$8),"")</f>
        <v>0</v>
      </c>
      <c r="M198" s="56" t="str">
        <f>IFERROR(SUMIFS('Q2 Daily Log'!$N$4:$N$861,'Q2 Daily Log'!$B$4:$B$861,"&gt;="&amp;DATE(2026,9,28),'Q2 Daily Log'!$B$4:$B$861,"&lt;="&amp;DATE(2026,9,30),'Q2 Daily Log'!$C$4:$C$861,'Q2 Setup'!$C$8)/SUMIFS('Q2 Daily Log'!$O$4:$O$861,'Q2 Daily Log'!$B$4:$B$861,"&gt;="&amp;DATE(2026,9,28),'Q2 Daily Log'!$B$4:$B$861,"&lt;="&amp;DATE(2026,9,30),'Q2 Daily Log'!$C$4:$C$861,'Q2 Setup'!$C$8),"" )</f>
        <v/>
      </c>
    </row>
    <row r="199" spans="2:13" ht="18.75" customHeight="1" x14ac:dyDescent="0.2">
      <c r="B199" s="48" t="s">
        <v>129</v>
      </c>
      <c r="C199" s="49" t="str">
        <f>'Q2 Setup'!$C$9</f>
        <v>Rep 3</v>
      </c>
      <c r="D199" s="50" t="str">
        <f>IFERROR(AVERAGEIFS('Q2 Daily Log'!$E$4:$E$861,'Q2 Daily Log'!$B$4:$B$861,"&gt;="&amp;DATE(2026,9,28),'Q2 Daily Log'!$B$4:$B$861,"&lt;="&amp;DATE(2026,9,30),'Q2 Daily Log'!$C$4:$C$861,'Q2 Setup'!$C$9),"")</f>
        <v/>
      </c>
      <c r="E199" s="51" t="str">
        <f>IFERROR(AVERAGEIFS('Q2 Daily Log'!$H$4:$H$861,'Q2 Daily Log'!$B$4:$B$861,"&gt;="&amp;DATE(2026,9,28),'Q2 Daily Log'!$B$4:$B$861,"&lt;="&amp;DATE(2026,9,30),'Q2 Daily Log'!$C$4:$C$861,'Q2 Setup'!$C$9),"")</f>
        <v/>
      </c>
      <c r="F199" s="52" t="str">
        <f>IFERROR(AVERAGEIFS('Q2 Daily Log'!$I$4:$I$861,'Q2 Daily Log'!$B$4:$B$861,"&gt;="&amp;DATE(2026,9,28),'Q2 Daily Log'!$B$4:$B$861,"&lt;="&amp;DATE(2026,9,30),'Q2 Daily Log'!$C$4:$C$861,'Q2 Setup'!$C$9),"")</f>
        <v/>
      </c>
      <c r="G199" s="51" t="str">
        <f>IFERROR(AVERAGEIFS('Q2 Daily Log'!$K$4:$K$861,'Q2 Daily Log'!$B$4:$B$861,"&gt;="&amp;DATE(2026,9,28),'Q2 Daily Log'!$B$4:$B$861,"&lt;="&amp;DATE(2026,9,30),'Q2 Daily Log'!$C$4:$C$861,'Q2 Setup'!$C$9),"")</f>
        <v/>
      </c>
      <c r="H199" s="50">
        <f>IFERROR(SUMIFS('Q2 Daily Log'!$E$4:$E$861,'Q2 Daily Log'!$B$4:$B$861,"&gt;="&amp;DATE(2026,9,28),'Q2 Daily Log'!$B$4:$B$861,"&lt;="&amp;DATE(2026,9,30),'Q2 Daily Log'!$C$4:$C$861,'Q2 Setup'!$C$9),"")</f>
        <v>0</v>
      </c>
      <c r="I199" s="52">
        <f>IFERROR(SUMIFS('Q2 Daily Log'!$I$4:$I$861,'Q2 Daily Log'!$B$4:$B$861,"&gt;="&amp;DATE(2026,9,28),'Q2 Daily Log'!$B$4:$B$861,"&lt;="&amp;DATE(2026,9,30),'Q2 Daily Log'!$C$4:$C$861,'Q2 Setup'!$C$9),"")</f>
        <v>0</v>
      </c>
      <c r="J199" s="50">
        <f>IFERROR(SUMIFS('Q2 Daily Log'!$L$4:$L$861,'Q2 Daily Log'!$B$4:$B$861,"&gt;="&amp;DATE(2026,9,28),'Q2 Daily Log'!$B$4:$B$861,"&lt;="&amp;DATE(2026,9,30),'Q2 Daily Log'!$C$4:$C$861,'Q2 Setup'!$C$9),"")</f>
        <v>0</v>
      </c>
      <c r="K199" s="50">
        <f>IFERROR(SUMIFS('Q2 Daily Log'!$M$4:$M$861,'Q2 Daily Log'!$B$4:$B$861,"&gt;="&amp;DATE(2026,9,28),'Q2 Daily Log'!$B$4:$B$861,"&lt;="&amp;DATE(2026,9,30),'Q2 Daily Log'!$C$4:$C$861,'Q2 Setup'!$C$9),"")</f>
        <v>0</v>
      </c>
      <c r="L199" s="29">
        <f>IFERROR(SUMIFS('Q2 Daily Log'!$N$4:$N$861,'Q2 Daily Log'!$B$4:$B$861,"&gt;="&amp;DATE(2026,9,28),'Q2 Daily Log'!$B$4:$B$861,"&lt;="&amp;DATE(2026,9,30),'Q2 Daily Log'!$C$4:$C$861,'Q2 Setup'!$C$9),"")</f>
        <v>0</v>
      </c>
      <c r="M199" s="51" t="str">
        <f>IFERROR(SUMIFS('Q2 Daily Log'!$N$4:$N$861,'Q2 Daily Log'!$B$4:$B$861,"&gt;="&amp;DATE(2026,9,28),'Q2 Daily Log'!$B$4:$B$861,"&lt;="&amp;DATE(2026,9,30),'Q2 Daily Log'!$C$4:$C$861,'Q2 Setup'!$C$9)/SUMIFS('Q2 Daily Log'!$O$4:$O$861,'Q2 Daily Log'!$B$4:$B$861,"&gt;="&amp;DATE(2026,9,28),'Q2 Daily Log'!$B$4:$B$861,"&lt;="&amp;DATE(2026,9,30),'Q2 Daily Log'!$C$4:$C$861,'Q2 Setup'!$C$9),"" )</f>
        <v/>
      </c>
    </row>
    <row r="200" spans="2:13" ht="18.75" customHeight="1" x14ac:dyDescent="0.2">
      <c r="B200" s="53" t="s">
        <v>129</v>
      </c>
      <c r="C200" s="54" t="str">
        <f>'Q2 Setup'!$C$10</f>
        <v>Rep 4</v>
      </c>
      <c r="D200" s="55" t="str">
        <f>IFERROR(AVERAGEIFS('Q2 Daily Log'!$E$4:$E$861,'Q2 Daily Log'!$B$4:$B$861,"&gt;="&amp;DATE(2026,9,28),'Q2 Daily Log'!$B$4:$B$861,"&lt;="&amp;DATE(2026,9,30),'Q2 Daily Log'!$C$4:$C$861,'Q2 Setup'!$C$10),"")</f>
        <v/>
      </c>
      <c r="E200" s="56" t="str">
        <f>IFERROR(AVERAGEIFS('Q2 Daily Log'!$H$4:$H$861,'Q2 Daily Log'!$B$4:$B$861,"&gt;="&amp;DATE(2026,9,28),'Q2 Daily Log'!$B$4:$B$861,"&lt;="&amp;DATE(2026,9,30),'Q2 Daily Log'!$C$4:$C$861,'Q2 Setup'!$C$10),"")</f>
        <v/>
      </c>
      <c r="F200" s="57" t="str">
        <f>IFERROR(AVERAGEIFS('Q2 Daily Log'!$I$4:$I$861,'Q2 Daily Log'!$B$4:$B$861,"&gt;="&amp;DATE(2026,9,28),'Q2 Daily Log'!$B$4:$B$861,"&lt;="&amp;DATE(2026,9,30),'Q2 Daily Log'!$C$4:$C$861,'Q2 Setup'!$C$10),"")</f>
        <v/>
      </c>
      <c r="G200" s="56" t="str">
        <f>IFERROR(AVERAGEIFS('Q2 Daily Log'!$K$4:$K$861,'Q2 Daily Log'!$B$4:$B$861,"&gt;="&amp;DATE(2026,9,28),'Q2 Daily Log'!$B$4:$B$861,"&lt;="&amp;DATE(2026,9,30),'Q2 Daily Log'!$C$4:$C$861,'Q2 Setup'!$C$10),"")</f>
        <v/>
      </c>
      <c r="H200" s="55">
        <f>IFERROR(SUMIFS('Q2 Daily Log'!$E$4:$E$861,'Q2 Daily Log'!$B$4:$B$861,"&gt;="&amp;DATE(2026,9,28),'Q2 Daily Log'!$B$4:$B$861,"&lt;="&amp;DATE(2026,9,30),'Q2 Daily Log'!$C$4:$C$861,'Q2 Setup'!$C$10),"")</f>
        <v>0</v>
      </c>
      <c r="I200" s="57">
        <f>IFERROR(SUMIFS('Q2 Daily Log'!$I$4:$I$861,'Q2 Daily Log'!$B$4:$B$861,"&gt;="&amp;DATE(2026,9,28),'Q2 Daily Log'!$B$4:$B$861,"&lt;="&amp;DATE(2026,9,30),'Q2 Daily Log'!$C$4:$C$861,'Q2 Setup'!$C$10),"")</f>
        <v>0</v>
      </c>
      <c r="J200" s="55">
        <f>IFERROR(SUMIFS('Q2 Daily Log'!$L$4:$L$861,'Q2 Daily Log'!$B$4:$B$861,"&gt;="&amp;DATE(2026,9,28),'Q2 Daily Log'!$B$4:$B$861,"&lt;="&amp;DATE(2026,9,30),'Q2 Daily Log'!$C$4:$C$861,'Q2 Setup'!$C$10),"")</f>
        <v>0</v>
      </c>
      <c r="K200" s="55">
        <f>IFERROR(SUMIFS('Q2 Daily Log'!$M$4:$M$861,'Q2 Daily Log'!$B$4:$B$861,"&gt;="&amp;DATE(2026,9,28),'Q2 Daily Log'!$B$4:$B$861,"&lt;="&amp;DATE(2026,9,30),'Q2 Daily Log'!$C$4:$C$861,'Q2 Setup'!$C$10),"")</f>
        <v>0</v>
      </c>
      <c r="L200" s="29">
        <f>IFERROR(SUMIFS('Q2 Daily Log'!$N$4:$N$861,'Q2 Daily Log'!$B$4:$B$861,"&gt;="&amp;DATE(2026,9,28),'Q2 Daily Log'!$B$4:$B$861,"&lt;="&amp;DATE(2026,9,30),'Q2 Daily Log'!$C$4:$C$861,'Q2 Setup'!$C$10),"")</f>
        <v>0</v>
      </c>
      <c r="M200" s="56" t="str">
        <f>IFERROR(SUMIFS('Q2 Daily Log'!$N$4:$N$861,'Q2 Daily Log'!$B$4:$B$861,"&gt;="&amp;DATE(2026,9,28),'Q2 Daily Log'!$B$4:$B$861,"&lt;="&amp;DATE(2026,9,30),'Q2 Daily Log'!$C$4:$C$861,'Q2 Setup'!$C$10)/SUMIFS('Q2 Daily Log'!$O$4:$O$861,'Q2 Daily Log'!$B$4:$B$861,"&gt;="&amp;DATE(2026,9,28),'Q2 Daily Log'!$B$4:$B$861,"&lt;="&amp;DATE(2026,9,30),'Q2 Daily Log'!$C$4:$C$861,'Q2 Setup'!$C$10),"" )</f>
        <v/>
      </c>
    </row>
    <row r="201" spans="2:13" ht="18.75" customHeight="1" x14ac:dyDescent="0.2">
      <c r="B201" s="48" t="s">
        <v>129</v>
      </c>
      <c r="C201" s="49" t="str">
        <f>'Q2 Setup'!$C$11</f>
        <v>Rep 5</v>
      </c>
      <c r="D201" s="50" t="str">
        <f>IFERROR(AVERAGEIFS('Q2 Daily Log'!$E$4:$E$861,'Q2 Daily Log'!$B$4:$B$861,"&gt;="&amp;DATE(2026,9,28),'Q2 Daily Log'!$B$4:$B$861,"&lt;="&amp;DATE(2026,9,30),'Q2 Daily Log'!$C$4:$C$861,'Q2 Setup'!$C$11),"")</f>
        <v/>
      </c>
      <c r="E201" s="51" t="str">
        <f>IFERROR(AVERAGEIFS('Q2 Daily Log'!$H$4:$H$861,'Q2 Daily Log'!$B$4:$B$861,"&gt;="&amp;DATE(2026,9,28),'Q2 Daily Log'!$B$4:$B$861,"&lt;="&amp;DATE(2026,9,30),'Q2 Daily Log'!$C$4:$C$861,'Q2 Setup'!$C$11),"")</f>
        <v/>
      </c>
      <c r="F201" s="52" t="str">
        <f>IFERROR(AVERAGEIFS('Q2 Daily Log'!$I$4:$I$861,'Q2 Daily Log'!$B$4:$B$861,"&gt;="&amp;DATE(2026,9,28),'Q2 Daily Log'!$B$4:$B$861,"&lt;="&amp;DATE(2026,9,30),'Q2 Daily Log'!$C$4:$C$861,'Q2 Setup'!$C$11),"")</f>
        <v/>
      </c>
      <c r="G201" s="51" t="str">
        <f>IFERROR(AVERAGEIFS('Q2 Daily Log'!$K$4:$K$861,'Q2 Daily Log'!$B$4:$B$861,"&gt;="&amp;DATE(2026,9,28),'Q2 Daily Log'!$B$4:$B$861,"&lt;="&amp;DATE(2026,9,30),'Q2 Daily Log'!$C$4:$C$861,'Q2 Setup'!$C$11),"")</f>
        <v/>
      </c>
      <c r="H201" s="50">
        <f>IFERROR(SUMIFS('Q2 Daily Log'!$E$4:$E$861,'Q2 Daily Log'!$B$4:$B$861,"&gt;="&amp;DATE(2026,9,28),'Q2 Daily Log'!$B$4:$B$861,"&lt;="&amp;DATE(2026,9,30),'Q2 Daily Log'!$C$4:$C$861,'Q2 Setup'!$C$11),"")</f>
        <v>0</v>
      </c>
      <c r="I201" s="52">
        <f>IFERROR(SUMIFS('Q2 Daily Log'!$I$4:$I$861,'Q2 Daily Log'!$B$4:$B$861,"&gt;="&amp;DATE(2026,9,28),'Q2 Daily Log'!$B$4:$B$861,"&lt;="&amp;DATE(2026,9,30),'Q2 Daily Log'!$C$4:$C$861,'Q2 Setup'!$C$11),"")</f>
        <v>0</v>
      </c>
      <c r="J201" s="50">
        <f>IFERROR(SUMIFS('Q2 Daily Log'!$L$4:$L$861,'Q2 Daily Log'!$B$4:$B$861,"&gt;="&amp;DATE(2026,9,28),'Q2 Daily Log'!$B$4:$B$861,"&lt;="&amp;DATE(2026,9,30),'Q2 Daily Log'!$C$4:$C$861,'Q2 Setup'!$C$11),"")</f>
        <v>0</v>
      </c>
      <c r="K201" s="50">
        <f>IFERROR(SUMIFS('Q2 Daily Log'!$M$4:$M$861,'Q2 Daily Log'!$B$4:$B$861,"&gt;="&amp;DATE(2026,9,28),'Q2 Daily Log'!$B$4:$B$861,"&lt;="&amp;DATE(2026,9,30),'Q2 Daily Log'!$C$4:$C$861,'Q2 Setup'!$C$11),"")</f>
        <v>0</v>
      </c>
      <c r="L201" s="29">
        <f>IFERROR(SUMIFS('Q2 Daily Log'!$N$4:$N$861,'Q2 Daily Log'!$B$4:$B$861,"&gt;="&amp;DATE(2026,9,28),'Q2 Daily Log'!$B$4:$B$861,"&lt;="&amp;DATE(2026,9,30),'Q2 Daily Log'!$C$4:$C$861,'Q2 Setup'!$C$11),"")</f>
        <v>0</v>
      </c>
      <c r="M201" s="51" t="str">
        <f>IFERROR(SUMIFS('Q2 Daily Log'!$N$4:$N$861,'Q2 Daily Log'!$B$4:$B$861,"&gt;="&amp;DATE(2026,9,28),'Q2 Daily Log'!$B$4:$B$861,"&lt;="&amp;DATE(2026,9,30),'Q2 Daily Log'!$C$4:$C$861,'Q2 Setup'!$C$11)/SUMIFS('Q2 Daily Log'!$O$4:$O$861,'Q2 Daily Log'!$B$4:$B$861,"&gt;="&amp;DATE(2026,9,28),'Q2 Daily Log'!$B$4:$B$861,"&lt;="&amp;DATE(2026,9,30),'Q2 Daily Log'!$C$4:$C$861,'Q2 Setup'!$C$11),"" )</f>
        <v/>
      </c>
    </row>
    <row r="202" spans="2:13" ht="18.75" customHeight="1" x14ac:dyDescent="0.2">
      <c r="B202" s="53" t="s">
        <v>129</v>
      </c>
      <c r="C202" s="54" t="str">
        <f>'Q2 Setup'!$C$12</f>
        <v>Rep 6</v>
      </c>
      <c r="D202" s="55" t="str">
        <f>IFERROR(AVERAGEIFS('Q2 Daily Log'!$E$4:$E$861,'Q2 Daily Log'!$B$4:$B$861,"&gt;="&amp;DATE(2026,9,28),'Q2 Daily Log'!$B$4:$B$861,"&lt;="&amp;DATE(2026,9,30),'Q2 Daily Log'!$C$4:$C$861,'Q2 Setup'!$C$12),"")</f>
        <v/>
      </c>
      <c r="E202" s="56" t="str">
        <f>IFERROR(AVERAGEIFS('Q2 Daily Log'!$H$4:$H$861,'Q2 Daily Log'!$B$4:$B$861,"&gt;="&amp;DATE(2026,9,28),'Q2 Daily Log'!$B$4:$B$861,"&lt;="&amp;DATE(2026,9,30),'Q2 Daily Log'!$C$4:$C$861,'Q2 Setup'!$C$12),"")</f>
        <v/>
      </c>
      <c r="F202" s="57" t="str">
        <f>IFERROR(AVERAGEIFS('Q2 Daily Log'!$I$4:$I$861,'Q2 Daily Log'!$B$4:$B$861,"&gt;="&amp;DATE(2026,9,28),'Q2 Daily Log'!$B$4:$B$861,"&lt;="&amp;DATE(2026,9,30),'Q2 Daily Log'!$C$4:$C$861,'Q2 Setup'!$C$12),"")</f>
        <v/>
      </c>
      <c r="G202" s="56" t="str">
        <f>IFERROR(AVERAGEIFS('Q2 Daily Log'!$K$4:$K$861,'Q2 Daily Log'!$B$4:$B$861,"&gt;="&amp;DATE(2026,9,28),'Q2 Daily Log'!$B$4:$B$861,"&lt;="&amp;DATE(2026,9,30),'Q2 Daily Log'!$C$4:$C$861,'Q2 Setup'!$C$12),"")</f>
        <v/>
      </c>
      <c r="H202" s="55">
        <f>IFERROR(SUMIFS('Q2 Daily Log'!$E$4:$E$861,'Q2 Daily Log'!$B$4:$B$861,"&gt;="&amp;DATE(2026,9,28),'Q2 Daily Log'!$B$4:$B$861,"&lt;="&amp;DATE(2026,9,30),'Q2 Daily Log'!$C$4:$C$861,'Q2 Setup'!$C$12),"")</f>
        <v>0</v>
      </c>
      <c r="I202" s="57">
        <f>IFERROR(SUMIFS('Q2 Daily Log'!$I$4:$I$861,'Q2 Daily Log'!$B$4:$B$861,"&gt;="&amp;DATE(2026,9,28),'Q2 Daily Log'!$B$4:$B$861,"&lt;="&amp;DATE(2026,9,30),'Q2 Daily Log'!$C$4:$C$861,'Q2 Setup'!$C$12),"")</f>
        <v>0</v>
      </c>
      <c r="J202" s="55">
        <f>IFERROR(SUMIFS('Q2 Daily Log'!$L$4:$L$861,'Q2 Daily Log'!$B$4:$B$861,"&gt;="&amp;DATE(2026,9,28),'Q2 Daily Log'!$B$4:$B$861,"&lt;="&amp;DATE(2026,9,30),'Q2 Daily Log'!$C$4:$C$861,'Q2 Setup'!$C$12),"")</f>
        <v>0</v>
      </c>
      <c r="K202" s="55">
        <f>IFERROR(SUMIFS('Q2 Daily Log'!$M$4:$M$861,'Q2 Daily Log'!$B$4:$B$861,"&gt;="&amp;DATE(2026,9,28),'Q2 Daily Log'!$B$4:$B$861,"&lt;="&amp;DATE(2026,9,30),'Q2 Daily Log'!$C$4:$C$861,'Q2 Setup'!$C$12),"")</f>
        <v>0</v>
      </c>
      <c r="L202" s="29">
        <f>IFERROR(SUMIFS('Q2 Daily Log'!$N$4:$N$861,'Q2 Daily Log'!$B$4:$B$861,"&gt;="&amp;DATE(2026,9,28),'Q2 Daily Log'!$B$4:$B$861,"&lt;="&amp;DATE(2026,9,30),'Q2 Daily Log'!$C$4:$C$861,'Q2 Setup'!$C$12),"")</f>
        <v>0</v>
      </c>
      <c r="M202" s="56" t="str">
        <f>IFERROR(SUMIFS('Q2 Daily Log'!$N$4:$N$861,'Q2 Daily Log'!$B$4:$B$861,"&gt;="&amp;DATE(2026,9,28),'Q2 Daily Log'!$B$4:$B$861,"&lt;="&amp;DATE(2026,9,30),'Q2 Daily Log'!$C$4:$C$861,'Q2 Setup'!$C$12)/SUMIFS('Q2 Daily Log'!$O$4:$O$861,'Q2 Daily Log'!$B$4:$B$861,"&gt;="&amp;DATE(2026,9,28),'Q2 Daily Log'!$B$4:$B$861,"&lt;="&amp;DATE(2026,9,30),'Q2 Daily Log'!$C$4:$C$861,'Q2 Setup'!$C$12),"" )</f>
        <v/>
      </c>
    </row>
    <row r="203" spans="2:13" ht="18.75" customHeight="1" x14ac:dyDescent="0.2">
      <c r="B203" s="48" t="s">
        <v>129</v>
      </c>
      <c r="C203" s="49" t="str">
        <f>'Q2 Setup'!$C$13</f>
        <v>Rep 7</v>
      </c>
      <c r="D203" s="50" t="str">
        <f>IFERROR(AVERAGEIFS('Q2 Daily Log'!$E$4:$E$861,'Q2 Daily Log'!$B$4:$B$861,"&gt;="&amp;DATE(2026,9,28),'Q2 Daily Log'!$B$4:$B$861,"&lt;="&amp;DATE(2026,9,30),'Q2 Daily Log'!$C$4:$C$861,'Q2 Setup'!$C$13),"")</f>
        <v/>
      </c>
      <c r="E203" s="51" t="str">
        <f>IFERROR(AVERAGEIFS('Q2 Daily Log'!$H$4:$H$861,'Q2 Daily Log'!$B$4:$B$861,"&gt;="&amp;DATE(2026,9,28),'Q2 Daily Log'!$B$4:$B$861,"&lt;="&amp;DATE(2026,9,30),'Q2 Daily Log'!$C$4:$C$861,'Q2 Setup'!$C$13),"")</f>
        <v/>
      </c>
      <c r="F203" s="52" t="str">
        <f>IFERROR(AVERAGEIFS('Q2 Daily Log'!$I$4:$I$861,'Q2 Daily Log'!$B$4:$B$861,"&gt;="&amp;DATE(2026,9,28),'Q2 Daily Log'!$B$4:$B$861,"&lt;="&amp;DATE(2026,9,30),'Q2 Daily Log'!$C$4:$C$861,'Q2 Setup'!$C$13),"")</f>
        <v/>
      </c>
      <c r="G203" s="51" t="str">
        <f>IFERROR(AVERAGEIFS('Q2 Daily Log'!$K$4:$K$861,'Q2 Daily Log'!$B$4:$B$861,"&gt;="&amp;DATE(2026,9,28),'Q2 Daily Log'!$B$4:$B$861,"&lt;="&amp;DATE(2026,9,30),'Q2 Daily Log'!$C$4:$C$861,'Q2 Setup'!$C$13),"")</f>
        <v/>
      </c>
      <c r="H203" s="50">
        <f>IFERROR(SUMIFS('Q2 Daily Log'!$E$4:$E$861,'Q2 Daily Log'!$B$4:$B$861,"&gt;="&amp;DATE(2026,9,28),'Q2 Daily Log'!$B$4:$B$861,"&lt;="&amp;DATE(2026,9,30),'Q2 Daily Log'!$C$4:$C$861,'Q2 Setup'!$C$13),"")</f>
        <v>0</v>
      </c>
      <c r="I203" s="52">
        <f>IFERROR(SUMIFS('Q2 Daily Log'!$I$4:$I$861,'Q2 Daily Log'!$B$4:$B$861,"&gt;="&amp;DATE(2026,9,28),'Q2 Daily Log'!$B$4:$B$861,"&lt;="&amp;DATE(2026,9,30),'Q2 Daily Log'!$C$4:$C$861,'Q2 Setup'!$C$13),"")</f>
        <v>0</v>
      </c>
      <c r="J203" s="50">
        <f>IFERROR(SUMIFS('Q2 Daily Log'!$L$4:$L$861,'Q2 Daily Log'!$B$4:$B$861,"&gt;="&amp;DATE(2026,9,28),'Q2 Daily Log'!$B$4:$B$861,"&lt;="&amp;DATE(2026,9,30),'Q2 Daily Log'!$C$4:$C$861,'Q2 Setup'!$C$13),"")</f>
        <v>0</v>
      </c>
      <c r="K203" s="50">
        <f>IFERROR(SUMIFS('Q2 Daily Log'!$M$4:$M$861,'Q2 Daily Log'!$B$4:$B$861,"&gt;="&amp;DATE(2026,9,28),'Q2 Daily Log'!$B$4:$B$861,"&lt;="&amp;DATE(2026,9,30),'Q2 Daily Log'!$C$4:$C$861,'Q2 Setup'!$C$13),"")</f>
        <v>0</v>
      </c>
      <c r="L203" s="29">
        <f>IFERROR(SUMIFS('Q2 Daily Log'!$N$4:$N$861,'Q2 Daily Log'!$B$4:$B$861,"&gt;="&amp;DATE(2026,9,28),'Q2 Daily Log'!$B$4:$B$861,"&lt;="&amp;DATE(2026,9,30),'Q2 Daily Log'!$C$4:$C$861,'Q2 Setup'!$C$13),"")</f>
        <v>0</v>
      </c>
      <c r="M203" s="51" t="str">
        <f>IFERROR(SUMIFS('Q2 Daily Log'!$N$4:$N$861,'Q2 Daily Log'!$B$4:$B$861,"&gt;="&amp;DATE(2026,9,28),'Q2 Daily Log'!$B$4:$B$861,"&lt;="&amp;DATE(2026,9,30),'Q2 Daily Log'!$C$4:$C$861,'Q2 Setup'!$C$13)/SUMIFS('Q2 Daily Log'!$O$4:$O$861,'Q2 Daily Log'!$B$4:$B$861,"&gt;="&amp;DATE(2026,9,28),'Q2 Daily Log'!$B$4:$B$861,"&lt;="&amp;DATE(2026,9,30),'Q2 Daily Log'!$C$4:$C$861,'Q2 Setup'!$C$13),"" )</f>
        <v/>
      </c>
    </row>
    <row r="204" spans="2:13" ht="18.75" customHeight="1" x14ac:dyDescent="0.2">
      <c r="B204" s="53" t="s">
        <v>129</v>
      </c>
      <c r="C204" s="54" t="str">
        <f>'Q2 Setup'!$C$14</f>
        <v>Rep 8</v>
      </c>
      <c r="D204" s="55" t="str">
        <f>IFERROR(AVERAGEIFS('Q2 Daily Log'!$E$4:$E$861,'Q2 Daily Log'!$B$4:$B$861,"&gt;="&amp;DATE(2026,9,28),'Q2 Daily Log'!$B$4:$B$861,"&lt;="&amp;DATE(2026,9,30),'Q2 Daily Log'!$C$4:$C$861,'Q2 Setup'!$C$14),"")</f>
        <v/>
      </c>
      <c r="E204" s="56" t="str">
        <f>IFERROR(AVERAGEIFS('Q2 Daily Log'!$H$4:$H$861,'Q2 Daily Log'!$B$4:$B$861,"&gt;="&amp;DATE(2026,9,28),'Q2 Daily Log'!$B$4:$B$861,"&lt;="&amp;DATE(2026,9,30),'Q2 Daily Log'!$C$4:$C$861,'Q2 Setup'!$C$14),"")</f>
        <v/>
      </c>
      <c r="F204" s="57" t="str">
        <f>IFERROR(AVERAGEIFS('Q2 Daily Log'!$I$4:$I$861,'Q2 Daily Log'!$B$4:$B$861,"&gt;="&amp;DATE(2026,9,28),'Q2 Daily Log'!$B$4:$B$861,"&lt;="&amp;DATE(2026,9,30),'Q2 Daily Log'!$C$4:$C$861,'Q2 Setup'!$C$14),"")</f>
        <v/>
      </c>
      <c r="G204" s="56" t="str">
        <f>IFERROR(AVERAGEIFS('Q2 Daily Log'!$K$4:$K$861,'Q2 Daily Log'!$B$4:$B$861,"&gt;="&amp;DATE(2026,9,28),'Q2 Daily Log'!$B$4:$B$861,"&lt;="&amp;DATE(2026,9,30),'Q2 Daily Log'!$C$4:$C$861,'Q2 Setup'!$C$14),"")</f>
        <v/>
      </c>
      <c r="H204" s="55">
        <f>IFERROR(SUMIFS('Q2 Daily Log'!$E$4:$E$861,'Q2 Daily Log'!$B$4:$B$861,"&gt;="&amp;DATE(2026,9,28),'Q2 Daily Log'!$B$4:$B$861,"&lt;="&amp;DATE(2026,9,30),'Q2 Daily Log'!$C$4:$C$861,'Q2 Setup'!$C$14),"")</f>
        <v>0</v>
      </c>
      <c r="I204" s="57">
        <f>IFERROR(SUMIFS('Q2 Daily Log'!$I$4:$I$861,'Q2 Daily Log'!$B$4:$B$861,"&gt;="&amp;DATE(2026,9,28),'Q2 Daily Log'!$B$4:$B$861,"&lt;="&amp;DATE(2026,9,30),'Q2 Daily Log'!$C$4:$C$861,'Q2 Setup'!$C$14),"")</f>
        <v>0</v>
      </c>
      <c r="J204" s="55">
        <f>IFERROR(SUMIFS('Q2 Daily Log'!$L$4:$L$861,'Q2 Daily Log'!$B$4:$B$861,"&gt;="&amp;DATE(2026,9,28),'Q2 Daily Log'!$B$4:$B$861,"&lt;="&amp;DATE(2026,9,30),'Q2 Daily Log'!$C$4:$C$861,'Q2 Setup'!$C$14),"")</f>
        <v>0</v>
      </c>
      <c r="K204" s="55">
        <f>IFERROR(SUMIFS('Q2 Daily Log'!$M$4:$M$861,'Q2 Daily Log'!$B$4:$B$861,"&gt;="&amp;DATE(2026,9,28),'Q2 Daily Log'!$B$4:$B$861,"&lt;="&amp;DATE(2026,9,30),'Q2 Daily Log'!$C$4:$C$861,'Q2 Setup'!$C$14),"")</f>
        <v>0</v>
      </c>
      <c r="L204" s="29">
        <f>IFERROR(SUMIFS('Q2 Daily Log'!$N$4:$N$861,'Q2 Daily Log'!$B$4:$B$861,"&gt;="&amp;DATE(2026,9,28),'Q2 Daily Log'!$B$4:$B$861,"&lt;="&amp;DATE(2026,9,30),'Q2 Daily Log'!$C$4:$C$861,'Q2 Setup'!$C$14),"")</f>
        <v>0</v>
      </c>
      <c r="M204" s="56" t="str">
        <f>IFERROR(SUMIFS('Q2 Daily Log'!$N$4:$N$861,'Q2 Daily Log'!$B$4:$B$861,"&gt;="&amp;DATE(2026,9,28),'Q2 Daily Log'!$B$4:$B$861,"&lt;="&amp;DATE(2026,9,30),'Q2 Daily Log'!$C$4:$C$861,'Q2 Setup'!$C$14)/SUMIFS('Q2 Daily Log'!$O$4:$O$861,'Q2 Daily Log'!$B$4:$B$861,"&gt;="&amp;DATE(2026,9,28),'Q2 Daily Log'!$B$4:$B$861,"&lt;="&amp;DATE(2026,9,30),'Q2 Daily Log'!$C$4:$C$861,'Q2 Setup'!$C$14),"" )</f>
        <v/>
      </c>
    </row>
    <row r="205" spans="2:13" ht="18.75" customHeight="1" x14ac:dyDescent="0.2">
      <c r="B205" s="48" t="s">
        <v>129</v>
      </c>
      <c r="C205" s="49" t="str">
        <f>'Q2 Setup'!$C$15</f>
        <v>Rep 9</v>
      </c>
      <c r="D205" s="50" t="str">
        <f>IFERROR(AVERAGEIFS('Q2 Daily Log'!$E$4:$E$861,'Q2 Daily Log'!$B$4:$B$861,"&gt;="&amp;DATE(2026,9,28),'Q2 Daily Log'!$B$4:$B$861,"&lt;="&amp;DATE(2026,9,30),'Q2 Daily Log'!$C$4:$C$861,'Q2 Setup'!$C$15),"")</f>
        <v/>
      </c>
      <c r="E205" s="51" t="str">
        <f>IFERROR(AVERAGEIFS('Q2 Daily Log'!$H$4:$H$861,'Q2 Daily Log'!$B$4:$B$861,"&gt;="&amp;DATE(2026,9,28),'Q2 Daily Log'!$B$4:$B$861,"&lt;="&amp;DATE(2026,9,30),'Q2 Daily Log'!$C$4:$C$861,'Q2 Setup'!$C$15),"")</f>
        <v/>
      </c>
      <c r="F205" s="52" t="str">
        <f>IFERROR(AVERAGEIFS('Q2 Daily Log'!$I$4:$I$861,'Q2 Daily Log'!$B$4:$B$861,"&gt;="&amp;DATE(2026,9,28),'Q2 Daily Log'!$B$4:$B$861,"&lt;="&amp;DATE(2026,9,30),'Q2 Daily Log'!$C$4:$C$861,'Q2 Setup'!$C$15),"")</f>
        <v/>
      </c>
      <c r="G205" s="51" t="str">
        <f>IFERROR(AVERAGEIFS('Q2 Daily Log'!$K$4:$K$861,'Q2 Daily Log'!$B$4:$B$861,"&gt;="&amp;DATE(2026,9,28),'Q2 Daily Log'!$B$4:$B$861,"&lt;="&amp;DATE(2026,9,30),'Q2 Daily Log'!$C$4:$C$861,'Q2 Setup'!$C$15),"")</f>
        <v/>
      </c>
      <c r="H205" s="50">
        <f>IFERROR(SUMIFS('Q2 Daily Log'!$E$4:$E$861,'Q2 Daily Log'!$B$4:$B$861,"&gt;="&amp;DATE(2026,9,28),'Q2 Daily Log'!$B$4:$B$861,"&lt;="&amp;DATE(2026,9,30),'Q2 Daily Log'!$C$4:$C$861,'Q2 Setup'!$C$15),"")</f>
        <v>0</v>
      </c>
      <c r="I205" s="52">
        <f>IFERROR(SUMIFS('Q2 Daily Log'!$I$4:$I$861,'Q2 Daily Log'!$B$4:$B$861,"&gt;="&amp;DATE(2026,9,28),'Q2 Daily Log'!$B$4:$B$861,"&lt;="&amp;DATE(2026,9,30),'Q2 Daily Log'!$C$4:$C$861,'Q2 Setup'!$C$15),"")</f>
        <v>0</v>
      </c>
      <c r="J205" s="50">
        <f>IFERROR(SUMIFS('Q2 Daily Log'!$L$4:$L$861,'Q2 Daily Log'!$B$4:$B$861,"&gt;="&amp;DATE(2026,9,28),'Q2 Daily Log'!$B$4:$B$861,"&lt;="&amp;DATE(2026,9,30),'Q2 Daily Log'!$C$4:$C$861,'Q2 Setup'!$C$15),"")</f>
        <v>0</v>
      </c>
      <c r="K205" s="50">
        <f>IFERROR(SUMIFS('Q2 Daily Log'!$M$4:$M$861,'Q2 Daily Log'!$B$4:$B$861,"&gt;="&amp;DATE(2026,9,28),'Q2 Daily Log'!$B$4:$B$861,"&lt;="&amp;DATE(2026,9,30),'Q2 Daily Log'!$C$4:$C$861,'Q2 Setup'!$C$15),"")</f>
        <v>0</v>
      </c>
      <c r="L205" s="29">
        <f>IFERROR(SUMIFS('Q2 Daily Log'!$N$4:$N$861,'Q2 Daily Log'!$B$4:$B$861,"&gt;="&amp;DATE(2026,9,28),'Q2 Daily Log'!$B$4:$B$861,"&lt;="&amp;DATE(2026,9,30),'Q2 Daily Log'!$C$4:$C$861,'Q2 Setup'!$C$15),"")</f>
        <v>0</v>
      </c>
      <c r="M205" s="51" t="str">
        <f>IFERROR(SUMIFS('Q2 Daily Log'!$N$4:$N$861,'Q2 Daily Log'!$B$4:$B$861,"&gt;="&amp;DATE(2026,9,28),'Q2 Daily Log'!$B$4:$B$861,"&lt;="&amp;DATE(2026,9,30),'Q2 Daily Log'!$C$4:$C$861,'Q2 Setup'!$C$15)/SUMIFS('Q2 Daily Log'!$O$4:$O$861,'Q2 Daily Log'!$B$4:$B$861,"&gt;="&amp;DATE(2026,9,28),'Q2 Daily Log'!$B$4:$B$861,"&lt;="&amp;DATE(2026,9,30),'Q2 Daily Log'!$C$4:$C$861,'Q2 Setup'!$C$15),"" )</f>
        <v/>
      </c>
    </row>
    <row r="206" spans="2:13" ht="18.75" customHeight="1" x14ac:dyDescent="0.2">
      <c r="B206" s="53" t="s">
        <v>129</v>
      </c>
      <c r="C206" s="54" t="str">
        <f>'Q2 Setup'!$C$16</f>
        <v>Rep 10</v>
      </c>
      <c r="D206" s="55" t="str">
        <f>IFERROR(AVERAGEIFS('Q2 Daily Log'!$E$4:$E$861,'Q2 Daily Log'!$B$4:$B$861,"&gt;="&amp;DATE(2026,9,28),'Q2 Daily Log'!$B$4:$B$861,"&lt;="&amp;DATE(2026,9,30),'Q2 Daily Log'!$C$4:$C$861,'Q2 Setup'!$C$16),"")</f>
        <v/>
      </c>
      <c r="E206" s="56" t="str">
        <f>IFERROR(AVERAGEIFS('Q2 Daily Log'!$H$4:$H$861,'Q2 Daily Log'!$B$4:$B$861,"&gt;="&amp;DATE(2026,9,28),'Q2 Daily Log'!$B$4:$B$861,"&lt;="&amp;DATE(2026,9,30),'Q2 Daily Log'!$C$4:$C$861,'Q2 Setup'!$C$16),"")</f>
        <v/>
      </c>
      <c r="F206" s="57" t="str">
        <f>IFERROR(AVERAGEIFS('Q2 Daily Log'!$I$4:$I$861,'Q2 Daily Log'!$B$4:$B$861,"&gt;="&amp;DATE(2026,9,28),'Q2 Daily Log'!$B$4:$B$861,"&lt;="&amp;DATE(2026,9,30),'Q2 Daily Log'!$C$4:$C$861,'Q2 Setup'!$C$16),"")</f>
        <v/>
      </c>
      <c r="G206" s="56" t="str">
        <f>IFERROR(AVERAGEIFS('Q2 Daily Log'!$K$4:$K$861,'Q2 Daily Log'!$B$4:$B$861,"&gt;="&amp;DATE(2026,9,28),'Q2 Daily Log'!$B$4:$B$861,"&lt;="&amp;DATE(2026,9,30),'Q2 Daily Log'!$C$4:$C$861,'Q2 Setup'!$C$16),"")</f>
        <v/>
      </c>
      <c r="H206" s="55">
        <f>IFERROR(SUMIFS('Q2 Daily Log'!$E$4:$E$861,'Q2 Daily Log'!$B$4:$B$861,"&gt;="&amp;DATE(2026,9,28),'Q2 Daily Log'!$B$4:$B$861,"&lt;="&amp;DATE(2026,9,30),'Q2 Daily Log'!$C$4:$C$861,'Q2 Setup'!$C$16),"")</f>
        <v>0</v>
      </c>
      <c r="I206" s="57">
        <f>IFERROR(SUMIFS('Q2 Daily Log'!$I$4:$I$861,'Q2 Daily Log'!$B$4:$B$861,"&gt;="&amp;DATE(2026,9,28),'Q2 Daily Log'!$B$4:$B$861,"&lt;="&amp;DATE(2026,9,30),'Q2 Daily Log'!$C$4:$C$861,'Q2 Setup'!$C$16),"")</f>
        <v>0</v>
      </c>
      <c r="J206" s="55">
        <f>IFERROR(SUMIFS('Q2 Daily Log'!$L$4:$L$861,'Q2 Daily Log'!$B$4:$B$861,"&gt;="&amp;DATE(2026,9,28),'Q2 Daily Log'!$B$4:$B$861,"&lt;="&amp;DATE(2026,9,30),'Q2 Daily Log'!$C$4:$C$861,'Q2 Setup'!$C$16),"")</f>
        <v>0</v>
      </c>
      <c r="K206" s="55">
        <f>IFERROR(SUMIFS('Q2 Daily Log'!$M$4:$M$861,'Q2 Daily Log'!$B$4:$B$861,"&gt;="&amp;DATE(2026,9,28),'Q2 Daily Log'!$B$4:$B$861,"&lt;="&amp;DATE(2026,9,30),'Q2 Daily Log'!$C$4:$C$861,'Q2 Setup'!$C$16),"")</f>
        <v>0</v>
      </c>
      <c r="L206" s="29">
        <f>IFERROR(SUMIFS('Q2 Daily Log'!$N$4:$N$861,'Q2 Daily Log'!$B$4:$B$861,"&gt;="&amp;DATE(2026,9,28),'Q2 Daily Log'!$B$4:$B$861,"&lt;="&amp;DATE(2026,9,30),'Q2 Daily Log'!$C$4:$C$861,'Q2 Setup'!$C$16),"")</f>
        <v>0</v>
      </c>
      <c r="M206" s="56" t="str">
        <f>IFERROR(SUMIFS('Q2 Daily Log'!$N$4:$N$861,'Q2 Daily Log'!$B$4:$B$861,"&gt;="&amp;DATE(2026,9,28),'Q2 Daily Log'!$B$4:$B$861,"&lt;="&amp;DATE(2026,9,30),'Q2 Daily Log'!$C$4:$C$861,'Q2 Setup'!$C$16)/SUMIFS('Q2 Daily Log'!$O$4:$O$861,'Q2 Daily Log'!$B$4:$B$861,"&gt;="&amp;DATE(2026,9,28),'Q2 Daily Log'!$B$4:$B$861,"&lt;="&amp;DATE(2026,9,30),'Q2 Daily Log'!$C$4:$C$861,'Q2 Setup'!$C$16),"" )</f>
        <v/>
      </c>
    </row>
    <row r="207" spans="2:13" ht="18.75" customHeight="1" x14ac:dyDescent="0.2">
      <c r="B207" s="48" t="s">
        <v>129</v>
      </c>
      <c r="C207" s="49">
        <f>'Q2 Setup'!$C$17</f>
        <v>0</v>
      </c>
      <c r="D207" s="50" t="str">
        <f>IFERROR(AVERAGEIFS('Q2 Daily Log'!$E$4:$E$861,'Q2 Daily Log'!$B$4:$B$861,"&gt;="&amp;DATE(2026,9,28),'Q2 Daily Log'!$B$4:$B$861,"&lt;="&amp;DATE(2026,9,30),'Q2 Daily Log'!$C$4:$C$861,'Q2 Setup'!$C$17),"")</f>
        <v/>
      </c>
      <c r="E207" s="51" t="str">
        <f>IFERROR(AVERAGEIFS('Q2 Daily Log'!$H$4:$H$861,'Q2 Daily Log'!$B$4:$B$861,"&gt;="&amp;DATE(2026,9,28),'Q2 Daily Log'!$B$4:$B$861,"&lt;="&amp;DATE(2026,9,30),'Q2 Daily Log'!$C$4:$C$861,'Q2 Setup'!$C$17),"")</f>
        <v/>
      </c>
      <c r="F207" s="52" t="str">
        <f>IFERROR(AVERAGEIFS('Q2 Daily Log'!$I$4:$I$861,'Q2 Daily Log'!$B$4:$B$861,"&gt;="&amp;DATE(2026,9,28),'Q2 Daily Log'!$B$4:$B$861,"&lt;="&amp;DATE(2026,9,30),'Q2 Daily Log'!$C$4:$C$861,'Q2 Setup'!$C$17),"")</f>
        <v/>
      </c>
      <c r="G207" s="51" t="str">
        <f>IFERROR(AVERAGEIFS('Q2 Daily Log'!$K$4:$K$861,'Q2 Daily Log'!$B$4:$B$861,"&gt;="&amp;DATE(2026,9,28),'Q2 Daily Log'!$B$4:$B$861,"&lt;="&amp;DATE(2026,9,30),'Q2 Daily Log'!$C$4:$C$861,'Q2 Setup'!$C$17),"")</f>
        <v/>
      </c>
      <c r="H207" s="50">
        <f>IFERROR(SUMIFS('Q2 Daily Log'!$E$4:$E$861,'Q2 Daily Log'!$B$4:$B$861,"&gt;="&amp;DATE(2026,9,28),'Q2 Daily Log'!$B$4:$B$861,"&lt;="&amp;DATE(2026,9,30),'Q2 Daily Log'!$C$4:$C$861,'Q2 Setup'!$C$17),"")</f>
        <v>0</v>
      </c>
      <c r="I207" s="52">
        <f>IFERROR(SUMIFS('Q2 Daily Log'!$I$4:$I$861,'Q2 Daily Log'!$B$4:$B$861,"&gt;="&amp;DATE(2026,9,28),'Q2 Daily Log'!$B$4:$B$861,"&lt;="&amp;DATE(2026,9,30),'Q2 Daily Log'!$C$4:$C$861,'Q2 Setup'!$C$17),"")</f>
        <v>0</v>
      </c>
      <c r="J207" s="50">
        <f>IFERROR(SUMIFS('Q2 Daily Log'!$L$4:$L$861,'Q2 Daily Log'!$B$4:$B$861,"&gt;="&amp;DATE(2026,9,28),'Q2 Daily Log'!$B$4:$B$861,"&lt;="&amp;DATE(2026,9,30),'Q2 Daily Log'!$C$4:$C$861,'Q2 Setup'!$C$17),"")</f>
        <v>0</v>
      </c>
      <c r="K207" s="50">
        <f>IFERROR(SUMIFS('Q2 Daily Log'!$M$4:$M$861,'Q2 Daily Log'!$B$4:$B$861,"&gt;="&amp;DATE(2026,9,28),'Q2 Daily Log'!$B$4:$B$861,"&lt;="&amp;DATE(2026,9,30),'Q2 Daily Log'!$C$4:$C$861,'Q2 Setup'!$C$17),"")</f>
        <v>0</v>
      </c>
      <c r="L207" s="29">
        <f>IFERROR(SUMIFS('Q2 Daily Log'!$N$4:$N$861,'Q2 Daily Log'!$B$4:$B$861,"&gt;="&amp;DATE(2026,9,28),'Q2 Daily Log'!$B$4:$B$861,"&lt;="&amp;DATE(2026,9,30),'Q2 Daily Log'!$C$4:$C$861,'Q2 Setup'!$C$17),"")</f>
        <v>0</v>
      </c>
      <c r="M207" s="51" t="str">
        <f>IFERROR(SUMIFS('Q2 Daily Log'!$N$4:$N$861,'Q2 Daily Log'!$B$4:$B$861,"&gt;="&amp;DATE(2026,9,28),'Q2 Daily Log'!$B$4:$B$861,"&lt;="&amp;DATE(2026,9,30),'Q2 Daily Log'!$C$4:$C$861,'Q2 Setup'!$C$17)/SUMIFS('Q2 Daily Log'!$O$4:$O$861,'Q2 Daily Log'!$B$4:$B$861,"&gt;="&amp;DATE(2026,9,28),'Q2 Daily Log'!$B$4:$B$861,"&lt;="&amp;DATE(2026,9,30),'Q2 Daily Log'!$C$4:$C$861,'Q2 Setup'!$C$17),"" )</f>
        <v/>
      </c>
    </row>
    <row r="208" spans="2:13" ht="18.75" customHeight="1" x14ac:dyDescent="0.2">
      <c r="B208" s="53" t="s">
        <v>129</v>
      </c>
      <c r="C208" s="54">
        <f>'Q2 Setup'!$C$18</f>
        <v>0</v>
      </c>
      <c r="D208" s="55" t="str">
        <f>IFERROR(AVERAGEIFS('Q2 Daily Log'!$E$4:$E$861,'Q2 Daily Log'!$B$4:$B$861,"&gt;="&amp;DATE(2026,9,28),'Q2 Daily Log'!$B$4:$B$861,"&lt;="&amp;DATE(2026,9,30),'Q2 Daily Log'!$C$4:$C$861,'Q2 Setup'!$C$18),"")</f>
        <v/>
      </c>
      <c r="E208" s="56" t="str">
        <f>IFERROR(AVERAGEIFS('Q2 Daily Log'!$H$4:$H$861,'Q2 Daily Log'!$B$4:$B$861,"&gt;="&amp;DATE(2026,9,28),'Q2 Daily Log'!$B$4:$B$861,"&lt;="&amp;DATE(2026,9,30),'Q2 Daily Log'!$C$4:$C$861,'Q2 Setup'!$C$18),"")</f>
        <v/>
      </c>
      <c r="F208" s="57" t="str">
        <f>IFERROR(AVERAGEIFS('Q2 Daily Log'!$I$4:$I$861,'Q2 Daily Log'!$B$4:$B$861,"&gt;="&amp;DATE(2026,9,28),'Q2 Daily Log'!$B$4:$B$861,"&lt;="&amp;DATE(2026,9,30),'Q2 Daily Log'!$C$4:$C$861,'Q2 Setup'!$C$18),"")</f>
        <v/>
      </c>
      <c r="G208" s="56" t="str">
        <f>IFERROR(AVERAGEIFS('Q2 Daily Log'!$K$4:$K$861,'Q2 Daily Log'!$B$4:$B$861,"&gt;="&amp;DATE(2026,9,28),'Q2 Daily Log'!$B$4:$B$861,"&lt;="&amp;DATE(2026,9,30),'Q2 Daily Log'!$C$4:$C$861,'Q2 Setup'!$C$18),"")</f>
        <v/>
      </c>
      <c r="H208" s="55">
        <f>IFERROR(SUMIFS('Q2 Daily Log'!$E$4:$E$861,'Q2 Daily Log'!$B$4:$B$861,"&gt;="&amp;DATE(2026,9,28),'Q2 Daily Log'!$B$4:$B$861,"&lt;="&amp;DATE(2026,9,30),'Q2 Daily Log'!$C$4:$C$861,'Q2 Setup'!$C$18),"")</f>
        <v>0</v>
      </c>
      <c r="I208" s="57">
        <f>IFERROR(SUMIFS('Q2 Daily Log'!$I$4:$I$861,'Q2 Daily Log'!$B$4:$B$861,"&gt;="&amp;DATE(2026,9,28),'Q2 Daily Log'!$B$4:$B$861,"&lt;="&amp;DATE(2026,9,30),'Q2 Daily Log'!$C$4:$C$861,'Q2 Setup'!$C$18),"")</f>
        <v>0</v>
      </c>
      <c r="J208" s="55">
        <f>IFERROR(SUMIFS('Q2 Daily Log'!$L$4:$L$861,'Q2 Daily Log'!$B$4:$B$861,"&gt;="&amp;DATE(2026,9,28),'Q2 Daily Log'!$B$4:$B$861,"&lt;="&amp;DATE(2026,9,30),'Q2 Daily Log'!$C$4:$C$861,'Q2 Setup'!$C$18),"")</f>
        <v>0</v>
      </c>
      <c r="K208" s="55">
        <f>IFERROR(SUMIFS('Q2 Daily Log'!$M$4:$M$861,'Q2 Daily Log'!$B$4:$B$861,"&gt;="&amp;DATE(2026,9,28),'Q2 Daily Log'!$B$4:$B$861,"&lt;="&amp;DATE(2026,9,30),'Q2 Daily Log'!$C$4:$C$861,'Q2 Setup'!$C$18),"")</f>
        <v>0</v>
      </c>
      <c r="L208" s="29">
        <f>IFERROR(SUMIFS('Q2 Daily Log'!$N$4:$N$861,'Q2 Daily Log'!$B$4:$B$861,"&gt;="&amp;DATE(2026,9,28),'Q2 Daily Log'!$B$4:$B$861,"&lt;="&amp;DATE(2026,9,30),'Q2 Daily Log'!$C$4:$C$861,'Q2 Setup'!$C$18),"")</f>
        <v>0</v>
      </c>
      <c r="M208" s="56" t="str">
        <f>IFERROR(SUMIFS('Q2 Daily Log'!$N$4:$N$861,'Q2 Daily Log'!$B$4:$B$861,"&gt;="&amp;DATE(2026,9,28),'Q2 Daily Log'!$B$4:$B$861,"&lt;="&amp;DATE(2026,9,30),'Q2 Daily Log'!$C$4:$C$861,'Q2 Setup'!$C$18)/SUMIFS('Q2 Daily Log'!$O$4:$O$861,'Q2 Daily Log'!$B$4:$B$861,"&gt;="&amp;DATE(2026,9,28),'Q2 Daily Log'!$B$4:$B$861,"&lt;="&amp;DATE(2026,9,30),'Q2 Daily Log'!$C$4:$C$861,'Q2 Setup'!$C$18),"" )</f>
        <v/>
      </c>
    </row>
    <row r="209" spans="2:13" ht="18.75" customHeight="1" x14ac:dyDescent="0.2">
      <c r="B209" s="1" t="s">
        <v>130</v>
      </c>
      <c r="C209" s="1"/>
      <c r="D209" s="67" t="str">
        <f>IFERROR(AVERAGE(D197:D208),"")</f>
        <v/>
      </c>
      <c r="E209" s="68" t="str">
        <f>IFERROR(AVERAGE(E197:E208),"")</f>
        <v/>
      </c>
      <c r="F209" s="69" t="str">
        <f>IFERROR(AVERAGE(F197:F208),"")</f>
        <v/>
      </c>
      <c r="G209" s="68" t="str">
        <f>IFERROR(AVERAGE(G197:G208),"")</f>
        <v/>
      </c>
      <c r="H209" s="67">
        <f>IFERROR(SUM(H197:H208),"")</f>
        <v>0</v>
      </c>
      <c r="I209" s="70">
        <f>IFERROR(SUM(I197:I208),"")</f>
        <v>0</v>
      </c>
      <c r="J209" s="67">
        <f>IFERROR(SUM(J197:J208),"")</f>
        <v>0</v>
      </c>
      <c r="K209" s="67">
        <f>IFERROR(SUM(K197:K208),"")</f>
        <v>0</v>
      </c>
      <c r="L209" s="71">
        <f>IFERROR(SUM(L197:L208),"")</f>
        <v>0</v>
      </c>
      <c r="M209" s="68" t="str">
        <f>IFERROR(AVERAGE(M197:M208),"")</f>
        <v/>
      </c>
    </row>
    <row r="210" spans="2:13" ht="7.5" customHeight="1" x14ac:dyDescent="0.2"/>
  </sheetData>
  <mergeCells count="28">
    <mergeCell ref="B193:C193"/>
    <mergeCell ref="B195:C195"/>
    <mergeCell ref="B209:C209"/>
    <mergeCell ref="B147:C147"/>
    <mergeCell ref="B161:C161"/>
    <mergeCell ref="B163:C163"/>
    <mergeCell ref="B177:C177"/>
    <mergeCell ref="B179:C179"/>
    <mergeCell ref="B113:C113"/>
    <mergeCell ref="B115:C115"/>
    <mergeCell ref="B129:C129"/>
    <mergeCell ref="B131:C131"/>
    <mergeCell ref="B145:C145"/>
    <mergeCell ref="B67:C67"/>
    <mergeCell ref="B81:C81"/>
    <mergeCell ref="B83:C83"/>
    <mergeCell ref="B97:C97"/>
    <mergeCell ref="B99:C99"/>
    <mergeCell ref="B33:C33"/>
    <mergeCell ref="B35:C35"/>
    <mergeCell ref="B49:C49"/>
    <mergeCell ref="B51:C51"/>
    <mergeCell ref="B65:C65"/>
    <mergeCell ref="B1:M1"/>
    <mergeCell ref="B2:M2"/>
    <mergeCell ref="B3:C3"/>
    <mergeCell ref="B17:C17"/>
    <mergeCell ref="B19:C19"/>
  </mergeCells>
  <conditionalFormatting sqref="M5:M16">
    <cfRule type="cellIs" dxfId="1313" priority="2" operator="lessThan">
      <formula>0.8</formula>
    </cfRule>
    <cfRule type="cellIs" dxfId="1312" priority="3" operator="between">
      <formula>0.8</formula>
      <formula>0.9999</formula>
    </cfRule>
    <cfRule type="cellIs" dxfId="1311" priority="4" operator="greaterThanOrEqual">
      <formula>1</formula>
    </cfRule>
  </conditionalFormatting>
  <conditionalFormatting sqref="M21:M32">
    <cfRule type="cellIs" dxfId="1310" priority="5" operator="lessThan">
      <formula>0.8</formula>
    </cfRule>
    <cfRule type="cellIs" dxfId="1309" priority="6" operator="between">
      <formula>0.8</formula>
      <formula>0.9999</formula>
    </cfRule>
    <cfRule type="cellIs" dxfId="1308" priority="7" operator="greaterThanOrEqual">
      <formula>1</formula>
    </cfRule>
  </conditionalFormatting>
  <conditionalFormatting sqref="M37:M48">
    <cfRule type="cellIs" dxfId="1307" priority="8" operator="lessThan">
      <formula>0.8</formula>
    </cfRule>
    <cfRule type="cellIs" dxfId="1306" priority="9" operator="between">
      <formula>0.8</formula>
      <formula>0.9999</formula>
    </cfRule>
    <cfRule type="cellIs" dxfId="1305" priority="10" operator="greaterThanOrEqual">
      <formula>1</formula>
    </cfRule>
  </conditionalFormatting>
  <conditionalFormatting sqref="M53:M64">
    <cfRule type="cellIs" dxfId="1304" priority="11" operator="lessThan">
      <formula>0.8</formula>
    </cfRule>
    <cfRule type="cellIs" dxfId="1303" priority="12" operator="between">
      <formula>0.8</formula>
      <formula>0.9999</formula>
    </cfRule>
    <cfRule type="cellIs" dxfId="1302" priority="13" operator="greaterThanOrEqual">
      <formula>1</formula>
    </cfRule>
  </conditionalFormatting>
  <conditionalFormatting sqref="M69:M80">
    <cfRule type="cellIs" dxfId="1301" priority="14" operator="lessThan">
      <formula>0.8</formula>
    </cfRule>
    <cfRule type="cellIs" dxfId="1300" priority="15" operator="between">
      <formula>0.8</formula>
      <formula>0.9999</formula>
    </cfRule>
    <cfRule type="cellIs" dxfId="1299" priority="16" operator="greaterThanOrEqual">
      <formula>1</formula>
    </cfRule>
  </conditionalFormatting>
  <conditionalFormatting sqref="M85:M96">
    <cfRule type="cellIs" dxfId="1298" priority="17" operator="lessThan">
      <formula>0.8</formula>
    </cfRule>
    <cfRule type="cellIs" dxfId="1297" priority="18" operator="between">
      <formula>0.8</formula>
      <formula>0.9999</formula>
    </cfRule>
    <cfRule type="cellIs" dxfId="1296" priority="19" operator="greaterThanOrEqual">
      <formula>1</formula>
    </cfRule>
  </conditionalFormatting>
  <conditionalFormatting sqref="M101:M112">
    <cfRule type="cellIs" dxfId="1295" priority="21" operator="between">
      <formula>0.8</formula>
      <formula>0.9999</formula>
    </cfRule>
    <cfRule type="cellIs" dxfId="1294" priority="20" operator="lessThan">
      <formula>0.8</formula>
    </cfRule>
    <cfRule type="cellIs" dxfId="1293" priority="22" operator="greaterThanOrEqual">
      <formula>1</formula>
    </cfRule>
  </conditionalFormatting>
  <conditionalFormatting sqref="M117:M128">
    <cfRule type="cellIs" dxfId="1292" priority="23" operator="lessThan">
      <formula>0.8</formula>
    </cfRule>
    <cfRule type="cellIs" dxfId="1291" priority="24" operator="between">
      <formula>0.8</formula>
      <formula>0.9999</formula>
    </cfRule>
    <cfRule type="cellIs" dxfId="1290" priority="25" operator="greaterThanOrEqual">
      <formula>1</formula>
    </cfRule>
  </conditionalFormatting>
  <conditionalFormatting sqref="M133:M144">
    <cfRule type="cellIs" dxfId="1289" priority="26" operator="lessThan">
      <formula>0.8</formula>
    </cfRule>
    <cfRule type="cellIs" dxfId="1288" priority="27" operator="between">
      <formula>0.8</formula>
      <formula>0.9999</formula>
    </cfRule>
    <cfRule type="cellIs" dxfId="1287" priority="28" operator="greaterThanOrEqual">
      <formula>1</formula>
    </cfRule>
  </conditionalFormatting>
  <conditionalFormatting sqref="M149:M160">
    <cfRule type="cellIs" dxfId="1286" priority="29" operator="lessThan">
      <formula>0.8</formula>
    </cfRule>
    <cfRule type="cellIs" dxfId="1285" priority="30" operator="between">
      <formula>0.8</formula>
      <formula>0.9999</formula>
    </cfRule>
    <cfRule type="cellIs" dxfId="1284" priority="31" operator="greaterThanOrEqual">
      <formula>1</formula>
    </cfRule>
  </conditionalFormatting>
  <conditionalFormatting sqref="M165:M176">
    <cfRule type="cellIs" dxfId="1283" priority="32" operator="lessThan">
      <formula>0.8</formula>
    </cfRule>
    <cfRule type="cellIs" dxfId="1282" priority="33" operator="between">
      <formula>0.8</formula>
      <formula>0.9999</formula>
    </cfRule>
    <cfRule type="cellIs" dxfId="1281" priority="34" operator="greaterThanOrEqual">
      <formula>1</formula>
    </cfRule>
  </conditionalFormatting>
  <conditionalFormatting sqref="M181:M192">
    <cfRule type="cellIs" dxfId="1280" priority="35" operator="lessThan">
      <formula>0.8</formula>
    </cfRule>
    <cfRule type="cellIs" dxfId="1279" priority="36" operator="between">
      <formula>0.8</formula>
      <formula>0.9999</formula>
    </cfRule>
    <cfRule type="cellIs" dxfId="1278" priority="37" operator="greaterThanOrEqual">
      <formula>1</formula>
    </cfRule>
  </conditionalFormatting>
  <conditionalFormatting sqref="M197:M208">
    <cfRule type="cellIs" dxfId="1277" priority="38" operator="lessThan">
      <formula>0.8</formula>
    </cfRule>
    <cfRule type="cellIs" dxfId="1276" priority="39" operator="between">
      <formula>0.8</formula>
      <formula>0.9999</formula>
    </cfRule>
    <cfRule type="cellIs" dxfId="1275" priority="40" operator="greaterThanOrEqual">
      <formula>1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75623"/>
  </sheetPr>
  <dimension ref="B1:L50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8.6640625" defaultRowHeight="15" x14ac:dyDescent="0.2"/>
  <cols>
    <col min="1" max="1" width="3" customWidth="1"/>
    <col min="2" max="2" width="22" customWidth="1"/>
    <col min="3" max="3" width="16" customWidth="1"/>
    <col min="4" max="6" width="14" customWidth="1"/>
    <col min="7" max="10" width="13" customWidth="1"/>
    <col min="11" max="11" width="16" customWidth="1"/>
    <col min="12" max="12" width="13" customWidth="1"/>
  </cols>
  <sheetData>
    <row r="1" spans="2:12" ht="33.75" customHeight="1" x14ac:dyDescent="0.2">
      <c r="B1" s="4" t="s">
        <v>131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">
      <c r="B2" s="13" t="s">
        <v>83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ht="25.5" customHeight="1" x14ac:dyDescent="0.2">
      <c r="B3" s="90" t="s">
        <v>92</v>
      </c>
      <c r="C3" s="90"/>
      <c r="D3" s="65">
        <v>46204</v>
      </c>
      <c r="E3" s="65">
        <v>46234</v>
      </c>
      <c r="F3" s="66"/>
      <c r="G3" s="66"/>
      <c r="H3" s="66"/>
      <c r="I3" s="66"/>
      <c r="J3" s="66"/>
      <c r="K3" s="66"/>
      <c r="L3" s="66"/>
    </row>
    <row r="4" spans="2:12" ht="39.75" customHeight="1" x14ac:dyDescent="0.2">
      <c r="B4" s="47" t="s">
        <v>24</v>
      </c>
      <c r="C4" s="47" t="s">
        <v>85</v>
      </c>
      <c r="D4" s="47" t="s">
        <v>86</v>
      </c>
      <c r="E4" s="47" t="s">
        <v>87</v>
      </c>
      <c r="F4" s="47" t="s">
        <v>88</v>
      </c>
      <c r="G4" s="47" t="s">
        <v>89</v>
      </c>
      <c r="H4" s="47" t="s">
        <v>61</v>
      </c>
      <c r="I4" s="47" t="s">
        <v>63</v>
      </c>
      <c r="J4" s="47" t="s">
        <v>68</v>
      </c>
      <c r="K4" s="47" t="s">
        <v>90</v>
      </c>
      <c r="L4" s="47" t="s">
        <v>27</v>
      </c>
    </row>
    <row r="5" spans="2:12" ht="19.5" customHeight="1" x14ac:dyDescent="0.2">
      <c r="B5" s="49" t="str">
        <f>'Q2 Setup'!$C$7</f>
        <v>Rep 1</v>
      </c>
      <c r="C5" s="28">
        <f>'Q2 Setup'!$D$7</f>
        <v>0</v>
      </c>
      <c r="D5" s="29">
        <f ca="1">'Q2 Setup'!$H$7</f>
        <v>0</v>
      </c>
      <c r="E5" s="28">
        <f>IFERROR(SUMIFS('Q2 Daily Log'!$N$4:$N$861,'Q2 Daily Log'!$B$4:$B$861,"&gt;="&amp;DATE(2026,7,1),'Q2 Daily Log'!$B$4:$B$861,"&lt;="&amp;DATE(2026,7,31),'Q2 Daily Log'!$C$4:$C$861,'Q2 Setup'!$C$7),"")</f>
        <v>0</v>
      </c>
      <c r="F5" s="26">
        <v>0</v>
      </c>
      <c r="G5" s="51" t="str">
        <f>IFERROR(SUMIFS('Q2 Daily Log'!$N$4:$N$861,'Q2 Daily Log'!$B$4:$B$861,"&gt;="&amp;D3,'Q2 Daily Log'!$B$4:$B$861,"&lt;="&amp;E3,'Q2 Daily Log'!$C$4:$C$861,'Q2 Setup'!$C$7)/F5,"")</f>
        <v/>
      </c>
      <c r="H5" s="50" t="str">
        <f>IFERROR(AVERAGEIFS('Q2 Daily Log'!$E$4:$E$861,'Q2 Daily Log'!$B$4:$B$861,"&gt;="&amp;DATE(2026,7,1),'Q2 Daily Log'!$B$4:$B$861,"&lt;="&amp;DATE(2026,7,31),'Q2 Daily Log'!$C$4:$C$861,'Q2 Setup'!$C$7),"")</f>
        <v/>
      </c>
      <c r="I5" s="52" t="str">
        <f>IFERROR(AVERAGEIFS('Q2 Daily Log'!$I$4:$I$861,'Q2 Daily Log'!$B$4:$B$861,"&gt;="&amp;DATE(2026,7,1),'Q2 Daily Log'!$B$4:$B$861,"&lt;="&amp;DATE(2026,7,31),'Q2 Daily Log'!$C$4:$C$861,'Q2 Setup'!$C$7),"")</f>
        <v/>
      </c>
      <c r="J5" s="50">
        <f>IFERROR(SUMIFS('Q2 Daily Log'!$M$4:$M$861,'Q2 Daily Log'!$B$4:$B$861,"&gt;="&amp;DATE(2026,7,1),'Q2 Daily Log'!$B$4:$B$861,"&lt;="&amp;DATE(2026,7,31),'Q2 Daily Log'!$C$4:$C$861,'Q2 Setup'!$C$7),"")</f>
        <v>0</v>
      </c>
      <c r="K5" s="28">
        <f>'Q2 Setup'!$E$7</f>
        <v>0</v>
      </c>
      <c r="L5" s="28">
        <f>IFERROR('Q2 Setup'!$D$7-K5,"")</f>
        <v>0</v>
      </c>
    </row>
    <row r="6" spans="2:12" ht="19.5" customHeight="1" x14ac:dyDescent="0.2">
      <c r="B6" s="54" t="str">
        <f>'Q2 Setup'!$C$8</f>
        <v>Rep 2</v>
      </c>
      <c r="C6" s="27">
        <f>'Q2 Setup'!$D$8</f>
        <v>0</v>
      </c>
      <c r="D6" s="29">
        <f ca="1">'Q2 Setup'!$H$8</f>
        <v>0</v>
      </c>
      <c r="E6" s="27">
        <f>IFERROR(SUMIFS('Q2 Daily Log'!$N$4:$N$861,'Q2 Daily Log'!$B$4:$B$861,"&gt;="&amp;DATE(2026,7,1),'Q2 Daily Log'!$B$4:$B$861,"&lt;="&amp;DATE(2026,7,31),'Q2 Daily Log'!$C$4:$C$861,'Q2 Setup'!$C$8),"")</f>
        <v>0</v>
      </c>
      <c r="F6" s="26">
        <v>0</v>
      </c>
      <c r="G6" s="56" t="str">
        <f>IFERROR(SUMIFS('Q2 Daily Log'!$N$4:$N$861,'Q2 Daily Log'!$B$4:$B$861,"&gt;="&amp;D3,'Q2 Daily Log'!$B$4:$B$861,"&lt;="&amp;E3,'Q2 Daily Log'!$C$4:$C$861,'Q2 Setup'!$C$8)/F6,"")</f>
        <v/>
      </c>
      <c r="H6" s="55" t="str">
        <f>IFERROR(AVERAGEIFS('Q2 Daily Log'!$E$4:$E$861,'Q2 Daily Log'!$B$4:$B$861,"&gt;="&amp;DATE(2026,7,1),'Q2 Daily Log'!$B$4:$B$861,"&lt;="&amp;DATE(2026,7,31),'Q2 Daily Log'!$C$4:$C$861,'Q2 Setup'!$C$8),"")</f>
        <v/>
      </c>
      <c r="I6" s="57" t="str">
        <f>IFERROR(AVERAGEIFS('Q2 Daily Log'!$I$4:$I$861,'Q2 Daily Log'!$B$4:$B$861,"&gt;="&amp;DATE(2026,7,1),'Q2 Daily Log'!$B$4:$B$861,"&lt;="&amp;DATE(2026,7,31),'Q2 Daily Log'!$C$4:$C$861,'Q2 Setup'!$C$8),"")</f>
        <v/>
      </c>
      <c r="J6" s="55">
        <f>IFERROR(SUMIFS('Q2 Daily Log'!$M$4:$M$861,'Q2 Daily Log'!$B$4:$B$861,"&gt;="&amp;DATE(2026,7,1),'Q2 Daily Log'!$B$4:$B$861,"&lt;="&amp;DATE(2026,7,31),'Q2 Daily Log'!$C$4:$C$861,'Q2 Setup'!$C$8),"")</f>
        <v>0</v>
      </c>
      <c r="K6" s="27">
        <f>'Q2 Setup'!$E$8</f>
        <v>0</v>
      </c>
      <c r="L6" s="27">
        <f>IFERROR('Q2 Setup'!$D$8-K6,"")</f>
        <v>0</v>
      </c>
    </row>
    <row r="7" spans="2:12" ht="19.5" customHeight="1" x14ac:dyDescent="0.2">
      <c r="B7" s="49" t="str">
        <f>'Q2 Setup'!$C$9</f>
        <v>Rep 3</v>
      </c>
      <c r="C7" s="28">
        <f>'Q2 Setup'!$D$9</f>
        <v>0</v>
      </c>
      <c r="D7" s="29">
        <f ca="1">'Q2 Setup'!$H$9</f>
        <v>0</v>
      </c>
      <c r="E7" s="28">
        <f>IFERROR(SUMIFS('Q2 Daily Log'!$N$4:$N$861,'Q2 Daily Log'!$B$4:$B$861,"&gt;="&amp;DATE(2026,7,1),'Q2 Daily Log'!$B$4:$B$861,"&lt;="&amp;DATE(2026,7,31),'Q2 Daily Log'!$C$4:$C$861,'Q2 Setup'!$C$9),"")</f>
        <v>0</v>
      </c>
      <c r="F7" s="26">
        <v>0</v>
      </c>
      <c r="G7" s="51" t="str">
        <f>IFERROR(SUMIFS('Q2 Daily Log'!$N$4:$N$861,'Q2 Daily Log'!$B$4:$B$861,"&gt;="&amp;D3,'Q2 Daily Log'!$B$4:$B$861,"&lt;="&amp;E3,'Q2 Daily Log'!$C$4:$C$861,'Q2 Setup'!$C$9)/F7,"")</f>
        <v/>
      </c>
      <c r="H7" s="50" t="str">
        <f>IFERROR(AVERAGEIFS('Q2 Daily Log'!$E$4:$E$861,'Q2 Daily Log'!$B$4:$B$861,"&gt;="&amp;DATE(2026,7,1),'Q2 Daily Log'!$B$4:$B$861,"&lt;="&amp;DATE(2026,7,31),'Q2 Daily Log'!$C$4:$C$861,'Q2 Setup'!$C$9),"")</f>
        <v/>
      </c>
      <c r="I7" s="52" t="str">
        <f>IFERROR(AVERAGEIFS('Q2 Daily Log'!$I$4:$I$861,'Q2 Daily Log'!$B$4:$B$861,"&gt;="&amp;DATE(2026,7,1),'Q2 Daily Log'!$B$4:$B$861,"&lt;="&amp;DATE(2026,7,31),'Q2 Daily Log'!$C$4:$C$861,'Q2 Setup'!$C$9),"")</f>
        <v/>
      </c>
      <c r="J7" s="50">
        <f>IFERROR(SUMIFS('Q2 Daily Log'!$M$4:$M$861,'Q2 Daily Log'!$B$4:$B$861,"&gt;="&amp;DATE(2026,7,1),'Q2 Daily Log'!$B$4:$B$861,"&lt;="&amp;DATE(2026,7,31),'Q2 Daily Log'!$C$4:$C$861,'Q2 Setup'!$C$9),"")</f>
        <v>0</v>
      </c>
      <c r="K7" s="28">
        <f>'Q2 Setup'!$E$9</f>
        <v>0</v>
      </c>
      <c r="L7" s="28">
        <f>IFERROR('Q2 Setup'!$D$9-K7,"")</f>
        <v>0</v>
      </c>
    </row>
    <row r="8" spans="2:12" ht="19.5" customHeight="1" x14ac:dyDescent="0.2">
      <c r="B8" s="54" t="str">
        <f>'Q2 Setup'!$C$10</f>
        <v>Rep 4</v>
      </c>
      <c r="C8" s="27">
        <f>'Q2 Setup'!$D$10</f>
        <v>0</v>
      </c>
      <c r="D8" s="29">
        <f ca="1">'Q2 Setup'!$H$10</f>
        <v>0</v>
      </c>
      <c r="E8" s="27">
        <f>IFERROR(SUMIFS('Q2 Daily Log'!$N$4:$N$861,'Q2 Daily Log'!$B$4:$B$861,"&gt;="&amp;DATE(2026,7,1),'Q2 Daily Log'!$B$4:$B$861,"&lt;="&amp;DATE(2026,7,31),'Q2 Daily Log'!$C$4:$C$861,'Q2 Setup'!$C$10),"")</f>
        <v>0</v>
      </c>
      <c r="F8" s="26">
        <v>0</v>
      </c>
      <c r="G8" s="56" t="str">
        <f>IFERROR(SUMIFS('Q2 Daily Log'!$N$4:$N$861,'Q2 Daily Log'!$B$4:$B$861,"&gt;="&amp;D3,'Q2 Daily Log'!$B$4:$B$861,"&lt;="&amp;E3,'Q2 Daily Log'!$C$4:$C$861,'Q2 Setup'!$C$10)/F8,"")</f>
        <v/>
      </c>
      <c r="H8" s="55" t="str">
        <f>IFERROR(AVERAGEIFS('Q2 Daily Log'!$E$4:$E$861,'Q2 Daily Log'!$B$4:$B$861,"&gt;="&amp;DATE(2026,7,1),'Q2 Daily Log'!$B$4:$B$861,"&lt;="&amp;DATE(2026,7,31),'Q2 Daily Log'!$C$4:$C$861,'Q2 Setup'!$C$10),"")</f>
        <v/>
      </c>
      <c r="I8" s="57" t="str">
        <f>IFERROR(AVERAGEIFS('Q2 Daily Log'!$I$4:$I$861,'Q2 Daily Log'!$B$4:$B$861,"&gt;="&amp;DATE(2026,7,1),'Q2 Daily Log'!$B$4:$B$861,"&lt;="&amp;DATE(2026,7,31),'Q2 Daily Log'!$C$4:$C$861,'Q2 Setup'!$C$10),"")</f>
        <v/>
      </c>
      <c r="J8" s="55">
        <f>IFERROR(SUMIFS('Q2 Daily Log'!$M$4:$M$861,'Q2 Daily Log'!$B$4:$B$861,"&gt;="&amp;DATE(2026,7,1),'Q2 Daily Log'!$B$4:$B$861,"&lt;="&amp;DATE(2026,7,31),'Q2 Daily Log'!$C$4:$C$861,'Q2 Setup'!$C$10),"")</f>
        <v>0</v>
      </c>
      <c r="K8" s="27">
        <f>'Q2 Setup'!$E$10</f>
        <v>0</v>
      </c>
      <c r="L8" s="27">
        <f>IFERROR('Q2 Setup'!$D$10-K8,"")</f>
        <v>0</v>
      </c>
    </row>
    <row r="9" spans="2:12" ht="19.5" customHeight="1" x14ac:dyDescent="0.2">
      <c r="B9" s="49" t="str">
        <f>'Q2 Setup'!$C$11</f>
        <v>Rep 5</v>
      </c>
      <c r="C9" s="28">
        <f>'Q2 Setup'!$D$11</f>
        <v>0</v>
      </c>
      <c r="D9" s="29">
        <f ca="1">'Q2 Setup'!$H$11</f>
        <v>0</v>
      </c>
      <c r="E9" s="28">
        <f>IFERROR(SUMIFS('Q2 Daily Log'!$N$4:$N$861,'Q2 Daily Log'!$B$4:$B$861,"&gt;="&amp;DATE(2026,7,1),'Q2 Daily Log'!$B$4:$B$861,"&lt;="&amp;DATE(2026,7,31),'Q2 Daily Log'!$C$4:$C$861,'Q2 Setup'!$C$11),"")</f>
        <v>0</v>
      </c>
      <c r="F9" s="26">
        <v>0</v>
      </c>
      <c r="G9" s="51" t="str">
        <f>IFERROR(SUMIFS('Q2 Daily Log'!$N$4:$N$861,'Q2 Daily Log'!$B$4:$B$861,"&gt;="&amp;D3,'Q2 Daily Log'!$B$4:$B$861,"&lt;="&amp;E3,'Q2 Daily Log'!$C$4:$C$861,'Q2 Setup'!$C$11)/F9,"")</f>
        <v/>
      </c>
      <c r="H9" s="50" t="str">
        <f>IFERROR(AVERAGEIFS('Q2 Daily Log'!$E$4:$E$861,'Q2 Daily Log'!$B$4:$B$861,"&gt;="&amp;DATE(2026,7,1),'Q2 Daily Log'!$B$4:$B$861,"&lt;="&amp;DATE(2026,7,31),'Q2 Daily Log'!$C$4:$C$861,'Q2 Setup'!$C$11),"")</f>
        <v/>
      </c>
      <c r="I9" s="52" t="str">
        <f>IFERROR(AVERAGEIFS('Q2 Daily Log'!$I$4:$I$861,'Q2 Daily Log'!$B$4:$B$861,"&gt;="&amp;DATE(2026,7,1),'Q2 Daily Log'!$B$4:$B$861,"&lt;="&amp;DATE(2026,7,31),'Q2 Daily Log'!$C$4:$C$861,'Q2 Setup'!$C$11),"")</f>
        <v/>
      </c>
      <c r="J9" s="50">
        <f>IFERROR(SUMIFS('Q2 Daily Log'!$M$4:$M$861,'Q2 Daily Log'!$B$4:$B$861,"&gt;="&amp;DATE(2026,7,1),'Q2 Daily Log'!$B$4:$B$861,"&lt;="&amp;DATE(2026,7,31),'Q2 Daily Log'!$C$4:$C$861,'Q2 Setup'!$C$11),"")</f>
        <v>0</v>
      </c>
      <c r="K9" s="28">
        <f>'Q2 Setup'!$E$11</f>
        <v>0</v>
      </c>
      <c r="L9" s="28">
        <f>IFERROR('Q2 Setup'!$D$11-K9,"")</f>
        <v>0</v>
      </c>
    </row>
    <row r="10" spans="2:12" ht="19.5" customHeight="1" x14ac:dyDescent="0.2">
      <c r="B10" s="54" t="str">
        <f>'Q2 Setup'!$C$12</f>
        <v>Rep 6</v>
      </c>
      <c r="C10" s="27">
        <f>'Q2 Setup'!$D$12</f>
        <v>0</v>
      </c>
      <c r="D10" s="29">
        <f ca="1">'Q2 Setup'!$H$12</f>
        <v>0</v>
      </c>
      <c r="E10" s="27">
        <f>IFERROR(SUMIFS('Q2 Daily Log'!$N$4:$N$861,'Q2 Daily Log'!$B$4:$B$861,"&gt;="&amp;DATE(2026,7,1),'Q2 Daily Log'!$B$4:$B$861,"&lt;="&amp;DATE(2026,7,31),'Q2 Daily Log'!$C$4:$C$861,'Q2 Setup'!$C$12),"")</f>
        <v>0</v>
      </c>
      <c r="F10" s="26">
        <v>0</v>
      </c>
      <c r="G10" s="56" t="str">
        <f>IFERROR(SUMIFS('Q2 Daily Log'!$N$4:$N$861,'Q2 Daily Log'!$B$4:$B$861,"&gt;="&amp;D3,'Q2 Daily Log'!$B$4:$B$861,"&lt;="&amp;E3,'Q2 Daily Log'!$C$4:$C$861,'Q2 Setup'!$C$12)/F10,"")</f>
        <v/>
      </c>
      <c r="H10" s="55" t="str">
        <f>IFERROR(AVERAGEIFS('Q2 Daily Log'!$E$4:$E$861,'Q2 Daily Log'!$B$4:$B$861,"&gt;="&amp;DATE(2026,7,1),'Q2 Daily Log'!$B$4:$B$861,"&lt;="&amp;DATE(2026,7,31),'Q2 Daily Log'!$C$4:$C$861,'Q2 Setup'!$C$12),"")</f>
        <v/>
      </c>
      <c r="I10" s="57" t="str">
        <f>IFERROR(AVERAGEIFS('Q2 Daily Log'!$I$4:$I$861,'Q2 Daily Log'!$B$4:$B$861,"&gt;="&amp;DATE(2026,7,1),'Q2 Daily Log'!$B$4:$B$861,"&lt;="&amp;DATE(2026,7,31),'Q2 Daily Log'!$C$4:$C$861,'Q2 Setup'!$C$12),"")</f>
        <v/>
      </c>
      <c r="J10" s="55">
        <f>IFERROR(SUMIFS('Q2 Daily Log'!$M$4:$M$861,'Q2 Daily Log'!$B$4:$B$861,"&gt;="&amp;DATE(2026,7,1),'Q2 Daily Log'!$B$4:$B$861,"&lt;="&amp;DATE(2026,7,31),'Q2 Daily Log'!$C$4:$C$861,'Q2 Setup'!$C$12),"")</f>
        <v>0</v>
      </c>
      <c r="K10" s="27">
        <f>'Q2 Setup'!$E$12</f>
        <v>0</v>
      </c>
      <c r="L10" s="27">
        <f>IFERROR('Q2 Setup'!$D$12-K10,"")</f>
        <v>0</v>
      </c>
    </row>
    <row r="11" spans="2:12" ht="19.5" customHeight="1" x14ac:dyDescent="0.2">
      <c r="B11" s="49" t="str">
        <f>'Q2 Setup'!$C$13</f>
        <v>Rep 7</v>
      </c>
      <c r="C11" s="28">
        <f>'Q2 Setup'!$D$13</f>
        <v>0</v>
      </c>
      <c r="D11" s="29">
        <f ca="1">'Q2 Setup'!$H$13</f>
        <v>0</v>
      </c>
      <c r="E11" s="28">
        <f>IFERROR(SUMIFS('Q2 Daily Log'!$N$4:$N$861,'Q2 Daily Log'!$B$4:$B$861,"&gt;="&amp;DATE(2026,7,1),'Q2 Daily Log'!$B$4:$B$861,"&lt;="&amp;DATE(2026,7,31),'Q2 Daily Log'!$C$4:$C$861,'Q2 Setup'!$C$13),"")</f>
        <v>0</v>
      </c>
      <c r="F11" s="26">
        <v>0</v>
      </c>
      <c r="G11" s="51" t="str">
        <f>IFERROR(SUMIFS('Q2 Daily Log'!$N$4:$N$861,'Q2 Daily Log'!$B$4:$B$861,"&gt;="&amp;D3,'Q2 Daily Log'!$B$4:$B$861,"&lt;="&amp;E3,'Q2 Daily Log'!$C$4:$C$861,'Q2 Setup'!$C$13)/F11,"")</f>
        <v/>
      </c>
      <c r="H11" s="50" t="str">
        <f>IFERROR(AVERAGEIFS('Q2 Daily Log'!$E$4:$E$861,'Q2 Daily Log'!$B$4:$B$861,"&gt;="&amp;DATE(2026,7,1),'Q2 Daily Log'!$B$4:$B$861,"&lt;="&amp;DATE(2026,7,31),'Q2 Daily Log'!$C$4:$C$861,'Q2 Setup'!$C$13),"")</f>
        <v/>
      </c>
      <c r="I11" s="52" t="str">
        <f>IFERROR(AVERAGEIFS('Q2 Daily Log'!$I$4:$I$861,'Q2 Daily Log'!$B$4:$B$861,"&gt;="&amp;DATE(2026,7,1),'Q2 Daily Log'!$B$4:$B$861,"&lt;="&amp;DATE(2026,7,31),'Q2 Daily Log'!$C$4:$C$861,'Q2 Setup'!$C$13),"")</f>
        <v/>
      </c>
      <c r="J11" s="50">
        <f>IFERROR(SUMIFS('Q2 Daily Log'!$M$4:$M$861,'Q2 Daily Log'!$B$4:$B$861,"&gt;="&amp;DATE(2026,7,1),'Q2 Daily Log'!$B$4:$B$861,"&lt;="&amp;DATE(2026,7,31),'Q2 Daily Log'!$C$4:$C$861,'Q2 Setup'!$C$13),"")</f>
        <v>0</v>
      </c>
      <c r="K11" s="28">
        <f>'Q2 Setup'!$E$13</f>
        <v>0</v>
      </c>
      <c r="L11" s="28">
        <f>IFERROR('Q2 Setup'!$D$13-K11,"")</f>
        <v>0</v>
      </c>
    </row>
    <row r="12" spans="2:12" ht="19.5" customHeight="1" x14ac:dyDescent="0.2">
      <c r="B12" s="54" t="str">
        <f>'Q2 Setup'!$C$14</f>
        <v>Rep 8</v>
      </c>
      <c r="C12" s="27">
        <f>'Q2 Setup'!$D$14</f>
        <v>0</v>
      </c>
      <c r="D12" s="29">
        <f ca="1">'Q2 Setup'!$H$14</f>
        <v>0</v>
      </c>
      <c r="E12" s="27">
        <f>IFERROR(SUMIFS('Q2 Daily Log'!$N$4:$N$861,'Q2 Daily Log'!$B$4:$B$861,"&gt;="&amp;DATE(2026,7,1),'Q2 Daily Log'!$B$4:$B$861,"&lt;="&amp;DATE(2026,7,31),'Q2 Daily Log'!$C$4:$C$861,'Q2 Setup'!$C$14),"")</f>
        <v>0</v>
      </c>
      <c r="F12" s="26">
        <v>0</v>
      </c>
      <c r="G12" s="56" t="str">
        <f>IFERROR(SUMIFS('Q2 Daily Log'!$N$4:$N$861,'Q2 Daily Log'!$B$4:$B$861,"&gt;="&amp;D3,'Q2 Daily Log'!$B$4:$B$861,"&lt;="&amp;E3,'Q2 Daily Log'!$C$4:$C$861,'Q2 Setup'!$C$14)/F12,"")</f>
        <v/>
      </c>
      <c r="H12" s="55" t="str">
        <f>IFERROR(AVERAGEIFS('Q2 Daily Log'!$E$4:$E$861,'Q2 Daily Log'!$B$4:$B$861,"&gt;="&amp;DATE(2026,7,1),'Q2 Daily Log'!$B$4:$B$861,"&lt;="&amp;DATE(2026,7,31),'Q2 Daily Log'!$C$4:$C$861,'Q2 Setup'!$C$14),"")</f>
        <v/>
      </c>
      <c r="I12" s="57" t="str">
        <f>IFERROR(AVERAGEIFS('Q2 Daily Log'!$I$4:$I$861,'Q2 Daily Log'!$B$4:$B$861,"&gt;="&amp;DATE(2026,7,1),'Q2 Daily Log'!$B$4:$B$861,"&lt;="&amp;DATE(2026,7,31),'Q2 Daily Log'!$C$4:$C$861,'Q2 Setup'!$C$14),"")</f>
        <v/>
      </c>
      <c r="J12" s="55">
        <f>IFERROR(SUMIFS('Q2 Daily Log'!$M$4:$M$861,'Q2 Daily Log'!$B$4:$B$861,"&gt;="&amp;DATE(2026,7,1),'Q2 Daily Log'!$B$4:$B$861,"&lt;="&amp;DATE(2026,7,31),'Q2 Daily Log'!$C$4:$C$861,'Q2 Setup'!$C$14),"")</f>
        <v>0</v>
      </c>
      <c r="K12" s="27">
        <f>'Q2 Setup'!$E$14</f>
        <v>0</v>
      </c>
      <c r="L12" s="27">
        <f>IFERROR('Q2 Setup'!$D$14-K12,"")</f>
        <v>0</v>
      </c>
    </row>
    <row r="13" spans="2:12" ht="19.5" customHeight="1" x14ac:dyDescent="0.2">
      <c r="B13" s="49" t="str">
        <f>'Q2 Setup'!$C$15</f>
        <v>Rep 9</v>
      </c>
      <c r="C13" s="28">
        <f>'Q2 Setup'!$D$15</f>
        <v>0</v>
      </c>
      <c r="D13" s="29">
        <f ca="1">'Q2 Setup'!$H$15</f>
        <v>0</v>
      </c>
      <c r="E13" s="28">
        <f>IFERROR(SUMIFS('Q2 Daily Log'!$N$4:$N$861,'Q2 Daily Log'!$B$4:$B$861,"&gt;="&amp;DATE(2026,7,1),'Q2 Daily Log'!$B$4:$B$861,"&lt;="&amp;DATE(2026,7,31),'Q2 Daily Log'!$C$4:$C$861,'Q2 Setup'!$C$15),"")</f>
        <v>0</v>
      </c>
      <c r="F13" s="26">
        <v>0</v>
      </c>
      <c r="G13" s="51" t="str">
        <f>IFERROR(SUMIFS('Q2 Daily Log'!$N$4:$N$861,'Q2 Daily Log'!$B$4:$B$861,"&gt;="&amp;D3,'Q2 Daily Log'!$B$4:$B$861,"&lt;="&amp;E3,'Q2 Daily Log'!$C$4:$C$861,'Q2 Setup'!$C$15)/F13,"")</f>
        <v/>
      </c>
      <c r="H13" s="50" t="str">
        <f>IFERROR(AVERAGEIFS('Q2 Daily Log'!$E$4:$E$861,'Q2 Daily Log'!$B$4:$B$861,"&gt;="&amp;DATE(2026,7,1),'Q2 Daily Log'!$B$4:$B$861,"&lt;="&amp;DATE(2026,7,31),'Q2 Daily Log'!$C$4:$C$861,'Q2 Setup'!$C$15),"")</f>
        <v/>
      </c>
      <c r="I13" s="52" t="str">
        <f>IFERROR(AVERAGEIFS('Q2 Daily Log'!$I$4:$I$861,'Q2 Daily Log'!$B$4:$B$861,"&gt;="&amp;DATE(2026,7,1),'Q2 Daily Log'!$B$4:$B$861,"&lt;="&amp;DATE(2026,7,31),'Q2 Daily Log'!$C$4:$C$861,'Q2 Setup'!$C$15),"")</f>
        <v/>
      </c>
      <c r="J13" s="50">
        <f>IFERROR(SUMIFS('Q2 Daily Log'!$M$4:$M$861,'Q2 Daily Log'!$B$4:$B$861,"&gt;="&amp;DATE(2026,7,1),'Q2 Daily Log'!$B$4:$B$861,"&lt;="&amp;DATE(2026,7,31),'Q2 Daily Log'!$C$4:$C$861,'Q2 Setup'!$C$15),"")</f>
        <v>0</v>
      </c>
      <c r="K13" s="28">
        <f>'Q2 Setup'!$E$15</f>
        <v>0</v>
      </c>
      <c r="L13" s="28">
        <f>IFERROR('Q2 Setup'!$D$15-K13,"")</f>
        <v>0</v>
      </c>
    </row>
    <row r="14" spans="2:12" ht="19.5" customHeight="1" x14ac:dyDescent="0.2">
      <c r="B14" s="54" t="str">
        <f>'Q2 Setup'!$C$16</f>
        <v>Rep 10</v>
      </c>
      <c r="C14" s="27">
        <f>'Q2 Setup'!$D$16</f>
        <v>0</v>
      </c>
      <c r="D14" s="29">
        <f ca="1">'Q2 Setup'!$H$16</f>
        <v>0</v>
      </c>
      <c r="E14" s="27">
        <f>IFERROR(SUMIFS('Q2 Daily Log'!$N$4:$N$861,'Q2 Daily Log'!$B$4:$B$861,"&gt;="&amp;DATE(2026,7,1),'Q2 Daily Log'!$B$4:$B$861,"&lt;="&amp;DATE(2026,7,31),'Q2 Daily Log'!$C$4:$C$861,'Q2 Setup'!$C$16),"")</f>
        <v>0</v>
      </c>
      <c r="F14" s="26">
        <v>0</v>
      </c>
      <c r="G14" s="56" t="str">
        <f>IFERROR(SUMIFS('Q2 Daily Log'!$N$4:$N$861,'Q2 Daily Log'!$B$4:$B$861,"&gt;="&amp;D3,'Q2 Daily Log'!$B$4:$B$861,"&lt;="&amp;E3,'Q2 Daily Log'!$C$4:$C$861,'Q2 Setup'!$C$16)/F14,"")</f>
        <v/>
      </c>
      <c r="H14" s="55" t="str">
        <f>IFERROR(AVERAGEIFS('Q2 Daily Log'!$E$4:$E$861,'Q2 Daily Log'!$B$4:$B$861,"&gt;="&amp;DATE(2026,7,1),'Q2 Daily Log'!$B$4:$B$861,"&lt;="&amp;DATE(2026,7,31),'Q2 Daily Log'!$C$4:$C$861,'Q2 Setup'!$C$16),"")</f>
        <v/>
      </c>
      <c r="I14" s="57" t="str">
        <f>IFERROR(AVERAGEIFS('Q2 Daily Log'!$I$4:$I$861,'Q2 Daily Log'!$B$4:$B$861,"&gt;="&amp;DATE(2026,7,1),'Q2 Daily Log'!$B$4:$B$861,"&lt;="&amp;DATE(2026,7,31),'Q2 Daily Log'!$C$4:$C$861,'Q2 Setup'!$C$16),"")</f>
        <v/>
      </c>
      <c r="J14" s="55">
        <f>IFERROR(SUMIFS('Q2 Daily Log'!$M$4:$M$861,'Q2 Daily Log'!$B$4:$B$861,"&gt;="&amp;DATE(2026,7,1),'Q2 Daily Log'!$B$4:$B$861,"&lt;="&amp;DATE(2026,7,31),'Q2 Daily Log'!$C$4:$C$861,'Q2 Setup'!$C$16),"")</f>
        <v>0</v>
      </c>
      <c r="K14" s="27">
        <f>'Q2 Setup'!$E$16</f>
        <v>0</v>
      </c>
      <c r="L14" s="27">
        <f>IFERROR('Q2 Setup'!$D$16-K14,"")</f>
        <v>0</v>
      </c>
    </row>
    <row r="15" spans="2:12" ht="19.5" customHeight="1" x14ac:dyDescent="0.2">
      <c r="B15" s="49">
        <f>'Q2 Setup'!$C$17</f>
        <v>0</v>
      </c>
      <c r="C15" s="28">
        <f>'Q2 Setup'!$D$17</f>
        <v>0</v>
      </c>
      <c r="D15" s="29">
        <f ca="1">'Q2 Setup'!$H$17</f>
        <v>0</v>
      </c>
      <c r="E15" s="28">
        <f>IFERROR(SUMIFS('Q2 Daily Log'!$N$4:$N$861,'Q2 Daily Log'!$B$4:$B$861,"&gt;="&amp;DATE(2026,7,1),'Q2 Daily Log'!$B$4:$B$861,"&lt;="&amp;DATE(2026,7,31),'Q2 Daily Log'!$C$4:$C$861,'Q2 Setup'!$C$17),"")</f>
        <v>0</v>
      </c>
      <c r="F15" s="26">
        <v>0</v>
      </c>
      <c r="G15" s="51" t="str">
        <f>IFERROR(SUMIFS('Q2 Daily Log'!$N$4:$N$861,'Q2 Daily Log'!$B$4:$B$861,"&gt;="&amp;D3,'Q2 Daily Log'!$B$4:$B$861,"&lt;="&amp;E3,'Q2 Daily Log'!$C$4:$C$861,'Q2 Setup'!$C$17)/F15,"")</f>
        <v/>
      </c>
      <c r="H15" s="50" t="str">
        <f>IFERROR(AVERAGEIFS('Q2 Daily Log'!$E$4:$E$861,'Q2 Daily Log'!$B$4:$B$861,"&gt;="&amp;DATE(2026,7,1),'Q2 Daily Log'!$B$4:$B$861,"&lt;="&amp;DATE(2026,7,31),'Q2 Daily Log'!$C$4:$C$861,'Q2 Setup'!$C$17),"")</f>
        <v/>
      </c>
      <c r="I15" s="52" t="str">
        <f>IFERROR(AVERAGEIFS('Q2 Daily Log'!$I$4:$I$861,'Q2 Daily Log'!$B$4:$B$861,"&gt;="&amp;DATE(2026,7,1),'Q2 Daily Log'!$B$4:$B$861,"&lt;="&amp;DATE(2026,7,31),'Q2 Daily Log'!$C$4:$C$861,'Q2 Setup'!$C$17),"")</f>
        <v/>
      </c>
      <c r="J15" s="50">
        <f>IFERROR(SUMIFS('Q2 Daily Log'!$M$4:$M$861,'Q2 Daily Log'!$B$4:$B$861,"&gt;="&amp;DATE(2026,7,1),'Q2 Daily Log'!$B$4:$B$861,"&lt;="&amp;DATE(2026,7,31),'Q2 Daily Log'!$C$4:$C$861,'Q2 Setup'!$C$17),"")</f>
        <v>0</v>
      </c>
      <c r="K15" s="28">
        <f>'Q2 Setup'!$E$17</f>
        <v>0</v>
      </c>
      <c r="L15" s="28">
        <f>IFERROR('Q2 Setup'!$D$17-K15,"")</f>
        <v>0</v>
      </c>
    </row>
    <row r="16" spans="2:12" ht="19.5" customHeight="1" x14ac:dyDescent="0.2">
      <c r="B16" s="54">
        <f>'Q2 Setup'!$C$18</f>
        <v>0</v>
      </c>
      <c r="C16" s="27">
        <f>'Q2 Setup'!$D$18</f>
        <v>0</v>
      </c>
      <c r="D16" s="29">
        <f ca="1">'Q2 Setup'!$H$18</f>
        <v>0</v>
      </c>
      <c r="E16" s="27">
        <f>IFERROR(SUMIFS('Q2 Daily Log'!$N$4:$N$861,'Q2 Daily Log'!$B$4:$B$861,"&gt;="&amp;DATE(2026,7,1),'Q2 Daily Log'!$B$4:$B$861,"&lt;="&amp;DATE(2026,7,31),'Q2 Daily Log'!$C$4:$C$861,'Q2 Setup'!$C$18),"")</f>
        <v>0</v>
      </c>
      <c r="F16" s="26">
        <v>0</v>
      </c>
      <c r="G16" s="56" t="str">
        <f>IFERROR(SUMIFS('Q2 Daily Log'!$N$4:$N$861,'Q2 Daily Log'!$B$4:$B$861,"&gt;="&amp;D3,'Q2 Daily Log'!$B$4:$B$861,"&lt;="&amp;E3,'Q2 Daily Log'!$C$4:$C$861,'Q2 Setup'!$C$18)/F16,"")</f>
        <v/>
      </c>
      <c r="H16" s="55" t="str">
        <f>IFERROR(AVERAGEIFS('Q2 Daily Log'!$E$4:$E$861,'Q2 Daily Log'!$B$4:$B$861,"&gt;="&amp;DATE(2026,7,1),'Q2 Daily Log'!$B$4:$B$861,"&lt;="&amp;DATE(2026,7,31),'Q2 Daily Log'!$C$4:$C$861,'Q2 Setup'!$C$18),"")</f>
        <v/>
      </c>
      <c r="I16" s="57" t="str">
        <f>IFERROR(AVERAGEIFS('Q2 Daily Log'!$I$4:$I$861,'Q2 Daily Log'!$B$4:$B$861,"&gt;="&amp;DATE(2026,7,1),'Q2 Daily Log'!$B$4:$B$861,"&lt;="&amp;DATE(2026,7,31),'Q2 Daily Log'!$C$4:$C$861,'Q2 Setup'!$C$18),"")</f>
        <v/>
      </c>
      <c r="J16" s="55">
        <f>IFERROR(SUMIFS('Q2 Daily Log'!$M$4:$M$861,'Q2 Daily Log'!$B$4:$B$861,"&gt;="&amp;DATE(2026,7,1),'Q2 Daily Log'!$B$4:$B$861,"&lt;="&amp;DATE(2026,7,31),'Q2 Daily Log'!$C$4:$C$861,'Q2 Setup'!$C$18),"")</f>
        <v>0</v>
      </c>
      <c r="K16" s="27">
        <f>'Q2 Setup'!$E$18</f>
        <v>0</v>
      </c>
      <c r="L16" s="27">
        <f>IFERROR('Q2 Setup'!$D$18-K16,"")</f>
        <v>0</v>
      </c>
    </row>
    <row r="17" spans="2:12" ht="19.5" customHeight="1" x14ac:dyDescent="0.2">
      <c r="B17" s="91" t="s">
        <v>93</v>
      </c>
      <c r="C17" s="91"/>
      <c r="D17" s="71">
        <f ca="1">IFERROR(AVERAGE(D5:D16),"")</f>
        <v>0</v>
      </c>
      <c r="E17" s="71">
        <f>IFERROR(SUM(E5:E16),"")</f>
        <v>0</v>
      </c>
      <c r="F17" s="71">
        <f>IFERROR(SUM(F5:F16),"")</f>
        <v>0</v>
      </c>
      <c r="G17" s="68" t="str">
        <f>IFERROR(E17/F17,"")</f>
        <v/>
      </c>
      <c r="H17" s="67" t="str">
        <f>IFERROR(AVERAGE(H5:H16),"")</f>
        <v/>
      </c>
      <c r="I17" s="70" t="str">
        <f>IFERROR(AVERAGE(I5:I16),"")</f>
        <v/>
      </c>
      <c r="J17" s="67">
        <f>IFERROR(SUM(J5:J16),"")</f>
        <v>0</v>
      </c>
      <c r="K17" s="71">
        <f>IFERROR(SUM(K5:K16),"")</f>
        <v>0</v>
      </c>
      <c r="L17" s="71">
        <f>IFERROR(SUM(L5:L16),"")</f>
        <v>0</v>
      </c>
    </row>
    <row r="18" spans="2:12" ht="7.5" customHeight="1" x14ac:dyDescent="0.2"/>
    <row r="19" spans="2:12" ht="25.5" customHeight="1" x14ac:dyDescent="0.2">
      <c r="B19" s="90" t="s">
        <v>94</v>
      </c>
      <c r="C19" s="90"/>
      <c r="D19" s="65">
        <v>46235</v>
      </c>
      <c r="E19" s="65">
        <v>46265</v>
      </c>
      <c r="F19" s="66"/>
      <c r="G19" s="66"/>
      <c r="H19" s="66"/>
      <c r="I19" s="66"/>
      <c r="J19" s="66"/>
      <c r="K19" s="66"/>
      <c r="L19" s="66"/>
    </row>
    <row r="20" spans="2:12" ht="39.75" customHeight="1" x14ac:dyDescent="0.2">
      <c r="B20" s="47" t="s">
        <v>24</v>
      </c>
      <c r="C20" s="47" t="s">
        <v>85</v>
      </c>
      <c r="D20" s="47" t="s">
        <v>86</v>
      </c>
      <c r="E20" s="47" t="s">
        <v>87</v>
      </c>
      <c r="F20" s="47" t="s">
        <v>88</v>
      </c>
      <c r="G20" s="47" t="s">
        <v>89</v>
      </c>
      <c r="H20" s="47" t="s">
        <v>61</v>
      </c>
      <c r="I20" s="47" t="s">
        <v>63</v>
      </c>
      <c r="J20" s="47" t="s">
        <v>68</v>
      </c>
      <c r="K20" s="47" t="s">
        <v>90</v>
      </c>
      <c r="L20" s="47" t="s">
        <v>27</v>
      </c>
    </row>
    <row r="21" spans="2:12" ht="19.5" customHeight="1" x14ac:dyDescent="0.2">
      <c r="B21" s="49" t="str">
        <f>'Q2 Setup'!$C$7</f>
        <v>Rep 1</v>
      </c>
      <c r="C21" s="28">
        <f>'Q2 Setup'!$D$7</f>
        <v>0</v>
      </c>
      <c r="D21" s="29">
        <f ca="1">'Q2 Setup'!$H$7</f>
        <v>0</v>
      </c>
      <c r="E21" s="28">
        <f>IFERROR(SUMIFS('Q2 Daily Log'!$N$4:$N$861,'Q2 Daily Log'!$B$4:$B$861,"&gt;="&amp;DATE(2026,8,1),'Q2 Daily Log'!$B$4:$B$861,"&lt;="&amp;DATE(2026,8,31),'Q2 Daily Log'!$C$4:$C$861,'Q2 Setup'!$C$7),"")</f>
        <v>0</v>
      </c>
      <c r="F21" s="26">
        <v>0</v>
      </c>
      <c r="G21" s="51" t="str">
        <f>IFERROR(SUMIFS('Q2 Daily Log'!$N$4:$N$861,'Q2 Daily Log'!$B$4:$B$861,"&gt;="&amp;D19,'Q2 Daily Log'!$B$4:$B$861,"&lt;="&amp;E19,'Q2 Daily Log'!$C$4:$C$861,'Q2 Setup'!$C$7)/F21,"")</f>
        <v/>
      </c>
      <c r="H21" s="50" t="str">
        <f>IFERROR(AVERAGEIFS('Q2 Daily Log'!$E$4:$E$861,'Q2 Daily Log'!$B$4:$B$861,"&gt;="&amp;DATE(2026,8,1),'Q2 Daily Log'!$B$4:$B$861,"&lt;="&amp;DATE(2026,8,31),'Q2 Daily Log'!$C$4:$C$861,'Q2 Setup'!$C$7),"")</f>
        <v/>
      </c>
      <c r="I21" s="52" t="str">
        <f>IFERROR(AVERAGEIFS('Q2 Daily Log'!$I$4:$I$861,'Q2 Daily Log'!$B$4:$B$861,"&gt;="&amp;DATE(2026,8,1),'Q2 Daily Log'!$B$4:$B$861,"&lt;="&amp;DATE(2026,8,31),'Q2 Daily Log'!$C$4:$C$861,'Q2 Setup'!$C$7),"")</f>
        <v/>
      </c>
      <c r="J21" s="50">
        <f>IFERROR(SUMIFS('Q2 Daily Log'!$M$4:$M$861,'Q2 Daily Log'!$B$4:$B$861,"&gt;="&amp;DATE(2026,8,1),'Q2 Daily Log'!$B$4:$B$861,"&lt;="&amp;DATE(2026,8,31),'Q2 Daily Log'!$C$4:$C$861,'Q2 Setup'!$C$7),"")</f>
        <v>0</v>
      </c>
      <c r="K21" s="28">
        <f>'Q2 Setup'!$E$7</f>
        <v>0</v>
      </c>
      <c r="L21" s="28">
        <f>IFERROR('Q2 Setup'!$D$7-K21,"")</f>
        <v>0</v>
      </c>
    </row>
    <row r="22" spans="2:12" ht="19.5" customHeight="1" x14ac:dyDescent="0.2">
      <c r="B22" s="54" t="str">
        <f>'Q2 Setup'!$C$8</f>
        <v>Rep 2</v>
      </c>
      <c r="C22" s="27">
        <f>'Q2 Setup'!$D$8</f>
        <v>0</v>
      </c>
      <c r="D22" s="29">
        <f ca="1">'Q2 Setup'!$H$8</f>
        <v>0</v>
      </c>
      <c r="E22" s="27">
        <f>IFERROR(SUMIFS('Q2 Daily Log'!$N$4:$N$861,'Q2 Daily Log'!$B$4:$B$861,"&gt;="&amp;DATE(2026,8,1),'Q2 Daily Log'!$B$4:$B$861,"&lt;="&amp;DATE(2026,8,31),'Q2 Daily Log'!$C$4:$C$861,'Q2 Setup'!$C$8),"")</f>
        <v>0</v>
      </c>
      <c r="F22" s="26">
        <v>0</v>
      </c>
      <c r="G22" s="56" t="str">
        <f>IFERROR(SUMIFS('Q2 Daily Log'!$N$4:$N$861,'Q2 Daily Log'!$B$4:$B$861,"&gt;="&amp;D19,'Q2 Daily Log'!$B$4:$B$861,"&lt;="&amp;E19,'Q2 Daily Log'!$C$4:$C$861,'Q2 Setup'!$C$8)/F22,"")</f>
        <v/>
      </c>
      <c r="H22" s="55" t="str">
        <f>IFERROR(AVERAGEIFS('Q2 Daily Log'!$E$4:$E$861,'Q2 Daily Log'!$B$4:$B$861,"&gt;="&amp;DATE(2026,8,1),'Q2 Daily Log'!$B$4:$B$861,"&lt;="&amp;DATE(2026,8,31),'Q2 Daily Log'!$C$4:$C$861,'Q2 Setup'!$C$8),"")</f>
        <v/>
      </c>
      <c r="I22" s="57" t="str">
        <f>IFERROR(AVERAGEIFS('Q2 Daily Log'!$I$4:$I$861,'Q2 Daily Log'!$B$4:$B$861,"&gt;="&amp;DATE(2026,8,1),'Q2 Daily Log'!$B$4:$B$861,"&lt;="&amp;DATE(2026,8,31),'Q2 Daily Log'!$C$4:$C$861,'Q2 Setup'!$C$8),"")</f>
        <v/>
      </c>
      <c r="J22" s="55">
        <f>IFERROR(SUMIFS('Q2 Daily Log'!$M$4:$M$861,'Q2 Daily Log'!$B$4:$B$861,"&gt;="&amp;DATE(2026,8,1),'Q2 Daily Log'!$B$4:$B$861,"&lt;="&amp;DATE(2026,8,31),'Q2 Daily Log'!$C$4:$C$861,'Q2 Setup'!$C$8),"")</f>
        <v>0</v>
      </c>
      <c r="K22" s="27">
        <f>'Q2 Setup'!$E$8</f>
        <v>0</v>
      </c>
      <c r="L22" s="27">
        <f>IFERROR('Q2 Setup'!$D$8-K22,"")</f>
        <v>0</v>
      </c>
    </row>
    <row r="23" spans="2:12" ht="19.5" customHeight="1" x14ac:dyDescent="0.2">
      <c r="B23" s="49" t="str">
        <f>'Q2 Setup'!$C$9</f>
        <v>Rep 3</v>
      </c>
      <c r="C23" s="28">
        <f>'Q2 Setup'!$D$9</f>
        <v>0</v>
      </c>
      <c r="D23" s="29">
        <f ca="1">'Q2 Setup'!$H$9</f>
        <v>0</v>
      </c>
      <c r="E23" s="28">
        <f>IFERROR(SUMIFS('Q2 Daily Log'!$N$4:$N$861,'Q2 Daily Log'!$B$4:$B$861,"&gt;="&amp;DATE(2026,8,1),'Q2 Daily Log'!$B$4:$B$861,"&lt;="&amp;DATE(2026,8,31),'Q2 Daily Log'!$C$4:$C$861,'Q2 Setup'!$C$9),"")</f>
        <v>0</v>
      </c>
      <c r="F23" s="26">
        <v>0</v>
      </c>
      <c r="G23" s="51" t="str">
        <f>IFERROR(SUMIFS('Q2 Daily Log'!$N$4:$N$861,'Q2 Daily Log'!$B$4:$B$861,"&gt;="&amp;D19,'Q2 Daily Log'!$B$4:$B$861,"&lt;="&amp;E19,'Q2 Daily Log'!$C$4:$C$861,'Q2 Setup'!$C$9)/F23,"")</f>
        <v/>
      </c>
      <c r="H23" s="50" t="str">
        <f>IFERROR(AVERAGEIFS('Q2 Daily Log'!$E$4:$E$861,'Q2 Daily Log'!$B$4:$B$861,"&gt;="&amp;DATE(2026,8,1),'Q2 Daily Log'!$B$4:$B$861,"&lt;="&amp;DATE(2026,8,31),'Q2 Daily Log'!$C$4:$C$861,'Q2 Setup'!$C$9),"")</f>
        <v/>
      </c>
      <c r="I23" s="52" t="str">
        <f>IFERROR(AVERAGEIFS('Q2 Daily Log'!$I$4:$I$861,'Q2 Daily Log'!$B$4:$B$861,"&gt;="&amp;DATE(2026,8,1),'Q2 Daily Log'!$B$4:$B$861,"&lt;="&amp;DATE(2026,8,31),'Q2 Daily Log'!$C$4:$C$861,'Q2 Setup'!$C$9),"")</f>
        <v/>
      </c>
      <c r="J23" s="50">
        <f>IFERROR(SUMIFS('Q2 Daily Log'!$M$4:$M$861,'Q2 Daily Log'!$B$4:$B$861,"&gt;="&amp;DATE(2026,8,1),'Q2 Daily Log'!$B$4:$B$861,"&lt;="&amp;DATE(2026,8,31),'Q2 Daily Log'!$C$4:$C$861,'Q2 Setup'!$C$9),"")</f>
        <v>0</v>
      </c>
      <c r="K23" s="28">
        <f>'Q2 Setup'!$E$9</f>
        <v>0</v>
      </c>
      <c r="L23" s="28">
        <f>IFERROR('Q2 Setup'!$D$9-K23,"")</f>
        <v>0</v>
      </c>
    </row>
    <row r="24" spans="2:12" ht="19.5" customHeight="1" x14ac:dyDescent="0.2">
      <c r="B24" s="54" t="str">
        <f>'Q2 Setup'!$C$10</f>
        <v>Rep 4</v>
      </c>
      <c r="C24" s="27">
        <f>'Q2 Setup'!$D$10</f>
        <v>0</v>
      </c>
      <c r="D24" s="29">
        <f ca="1">'Q2 Setup'!$H$10</f>
        <v>0</v>
      </c>
      <c r="E24" s="27">
        <f>IFERROR(SUMIFS('Q2 Daily Log'!$N$4:$N$861,'Q2 Daily Log'!$B$4:$B$861,"&gt;="&amp;DATE(2026,8,1),'Q2 Daily Log'!$B$4:$B$861,"&lt;="&amp;DATE(2026,8,31),'Q2 Daily Log'!$C$4:$C$861,'Q2 Setup'!$C$10),"")</f>
        <v>0</v>
      </c>
      <c r="F24" s="26">
        <v>0</v>
      </c>
      <c r="G24" s="56" t="str">
        <f>IFERROR(SUMIFS('Q2 Daily Log'!$N$4:$N$861,'Q2 Daily Log'!$B$4:$B$861,"&gt;="&amp;D19,'Q2 Daily Log'!$B$4:$B$861,"&lt;="&amp;E19,'Q2 Daily Log'!$C$4:$C$861,'Q2 Setup'!$C$10)/F24,"")</f>
        <v/>
      </c>
      <c r="H24" s="55" t="str">
        <f>IFERROR(AVERAGEIFS('Q2 Daily Log'!$E$4:$E$861,'Q2 Daily Log'!$B$4:$B$861,"&gt;="&amp;DATE(2026,8,1),'Q2 Daily Log'!$B$4:$B$861,"&lt;="&amp;DATE(2026,8,31),'Q2 Daily Log'!$C$4:$C$861,'Q2 Setup'!$C$10),"")</f>
        <v/>
      </c>
      <c r="I24" s="57" t="str">
        <f>IFERROR(AVERAGEIFS('Q2 Daily Log'!$I$4:$I$861,'Q2 Daily Log'!$B$4:$B$861,"&gt;="&amp;DATE(2026,8,1),'Q2 Daily Log'!$B$4:$B$861,"&lt;="&amp;DATE(2026,8,31),'Q2 Daily Log'!$C$4:$C$861,'Q2 Setup'!$C$10),"")</f>
        <v/>
      </c>
      <c r="J24" s="55">
        <f>IFERROR(SUMIFS('Q2 Daily Log'!$M$4:$M$861,'Q2 Daily Log'!$B$4:$B$861,"&gt;="&amp;DATE(2026,8,1),'Q2 Daily Log'!$B$4:$B$861,"&lt;="&amp;DATE(2026,8,31),'Q2 Daily Log'!$C$4:$C$861,'Q2 Setup'!$C$10),"")</f>
        <v>0</v>
      </c>
      <c r="K24" s="27">
        <f>'Q2 Setup'!$E$10</f>
        <v>0</v>
      </c>
      <c r="L24" s="27">
        <f>IFERROR('Q2 Setup'!$D$10-K24,"")</f>
        <v>0</v>
      </c>
    </row>
    <row r="25" spans="2:12" ht="19.5" customHeight="1" x14ac:dyDescent="0.2">
      <c r="B25" s="49" t="str">
        <f>'Q2 Setup'!$C$11</f>
        <v>Rep 5</v>
      </c>
      <c r="C25" s="28">
        <f>'Q2 Setup'!$D$11</f>
        <v>0</v>
      </c>
      <c r="D25" s="29">
        <f ca="1">'Q2 Setup'!$H$11</f>
        <v>0</v>
      </c>
      <c r="E25" s="28">
        <f>IFERROR(SUMIFS('Q2 Daily Log'!$N$4:$N$861,'Q2 Daily Log'!$B$4:$B$861,"&gt;="&amp;DATE(2026,8,1),'Q2 Daily Log'!$B$4:$B$861,"&lt;="&amp;DATE(2026,8,31),'Q2 Daily Log'!$C$4:$C$861,'Q2 Setup'!$C$11),"")</f>
        <v>0</v>
      </c>
      <c r="F25" s="26">
        <v>0</v>
      </c>
      <c r="G25" s="51" t="str">
        <f>IFERROR(SUMIFS('Q2 Daily Log'!$N$4:$N$861,'Q2 Daily Log'!$B$4:$B$861,"&gt;="&amp;D19,'Q2 Daily Log'!$B$4:$B$861,"&lt;="&amp;E19,'Q2 Daily Log'!$C$4:$C$861,'Q2 Setup'!$C$11)/F25,"")</f>
        <v/>
      </c>
      <c r="H25" s="50" t="str">
        <f>IFERROR(AVERAGEIFS('Q2 Daily Log'!$E$4:$E$861,'Q2 Daily Log'!$B$4:$B$861,"&gt;="&amp;DATE(2026,8,1),'Q2 Daily Log'!$B$4:$B$861,"&lt;="&amp;DATE(2026,8,31),'Q2 Daily Log'!$C$4:$C$861,'Q2 Setup'!$C$11),"")</f>
        <v/>
      </c>
      <c r="I25" s="52" t="str">
        <f>IFERROR(AVERAGEIFS('Q2 Daily Log'!$I$4:$I$861,'Q2 Daily Log'!$B$4:$B$861,"&gt;="&amp;DATE(2026,8,1),'Q2 Daily Log'!$B$4:$B$861,"&lt;="&amp;DATE(2026,8,31),'Q2 Daily Log'!$C$4:$C$861,'Q2 Setup'!$C$11),"")</f>
        <v/>
      </c>
      <c r="J25" s="50">
        <f>IFERROR(SUMIFS('Q2 Daily Log'!$M$4:$M$861,'Q2 Daily Log'!$B$4:$B$861,"&gt;="&amp;DATE(2026,8,1),'Q2 Daily Log'!$B$4:$B$861,"&lt;="&amp;DATE(2026,8,31),'Q2 Daily Log'!$C$4:$C$861,'Q2 Setup'!$C$11),"")</f>
        <v>0</v>
      </c>
      <c r="K25" s="28">
        <f>'Q2 Setup'!$E$11</f>
        <v>0</v>
      </c>
      <c r="L25" s="28">
        <f>IFERROR('Q2 Setup'!$D$11-K25,"")</f>
        <v>0</v>
      </c>
    </row>
    <row r="26" spans="2:12" ht="19.5" customHeight="1" x14ac:dyDescent="0.2">
      <c r="B26" s="54" t="str">
        <f>'Q2 Setup'!$C$12</f>
        <v>Rep 6</v>
      </c>
      <c r="C26" s="27">
        <f>'Q2 Setup'!$D$12</f>
        <v>0</v>
      </c>
      <c r="D26" s="29">
        <f ca="1">'Q2 Setup'!$H$12</f>
        <v>0</v>
      </c>
      <c r="E26" s="27">
        <f>IFERROR(SUMIFS('Q2 Daily Log'!$N$4:$N$861,'Q2 Daily Log'!$B$4:$B$861,"&gt;="&amp;DATE(2026,8,1),'Q2 Daily Log'!$B$4:$B$861,"&lt;="&amp;DATE(2026,8,31),'Q2 Daily Log'!$C$4:$C$861,'Q2 Setup'!$C$12),"")</f>
        <v>0</v>
      </c>
      <c r="F26" s="26">
        <v>0</v>
      </c>
      <c r="G26" s="56" t="str">
        <f>IFERROR(SUMIFS('Q2 Daily Log'!$N$4:$N$861,'Q2 Daily Log'!$B$4:$B$861,"&gt;="&amp;D19,'Q2 Daily Log'!$B$4:$B$861,"&lt;="&amp;E19,'Q2 Daily Log'!$C$4:$C$861,'Q2 Setup'!$C$12)/F26,"")</f>
        <v/>
      </c>
      <c r="H26" s="55" t="str">
        <f>IFERROR(AVERAGEIFS('Q2 Daily Log'!$E$4:$E$861,'Q2 Daily Log'!$B$4:$B$861,"&gt;="&amp;DATE(2026,8,1),'Q2 Daily Log'!$B$4:$B$861,"&lt;="&amp;DATE(2026,8,31),'Q2 Daily Log'!$C$4:$C$861,'Q2 Setup'!$C$12),"")</f>
        <v/>
      </c>
      <c r="I26" s="57" t="str">
        <f>IFERROR(AVERAGEIFS('Q2 Daily Log'!$I$4:$I$861,'Q2 Daily Log'!$B$4:$B$861,"&gt;="&amp;DATE(2026,8,1),'Q2 Daily Log'!$B$4:$B$861,"&lt;="&amp;DATE(2026,8,31),'Q2 Daily Log'!$C$4:$C$861,'Q2 Setup'!$C$12),"")</f>
        <v/>
      </c>
      <c r="J26" s="55">
        <f>IFERROR(SUMIFS('Q2 Daily Log'!$M$4:$M$861,'Q2 Daily Log'!$B$4:$B$861,"&gt;="&amp;DATE(2026,8,1),'Q2 Daily Log'!$B$4:$B$861,"&lt;="&amp;DATE(2026,8,31),'Q2 Daily Log'!$C$4:$C$861,'Q2 Setup'!$C$12),"")</f>
        <v>0</v>
      </c>
      <c r="K26" s="27">
        <f>'Q2 Setup'!$E$12</f>
        <v>0</v>
      </c>
      <c r="L26" s="27">
        <f>IFERROR('Q2 Setup'!$D$12-K26,"")</f>
        <v>0</v>
      </c>
    </row>
    <row r="27" spans="2:12" ht="19.5" customHeight="1" x14ac:dyDescent="0.2">
      <c r="B27" s="49" t="str">
        <f>'Q2 Setup'!$C$13</f>
        <v>Rep 7</v>
      </c>
      <c r="C27" s="28">
        <f>'Q2 Setup'!$D$13</f>
        <v>0</v>
      </c>
      <c r="D27" s="29">
        <f ca="1">'Q2 Setup'!$H$13</f>
        <v>0</v>
      </c>
      <c r="E27" s="28">
        <f>IFERROR(SUMIFS('Q2 Daily Log'!$N$4:$N$861,'Q2 Daily Log'!$B$4:$B$861,"&gt;="&amp;DATE(2026,8,1),'Q2 Daily Log'!$B$4:$B$861,"&lt;="&amp;DATE(2026,8,31),'Q2 Daily Log'!$C$4:$C$861,'Q2 Setup'!$C$13),"")</f>
        <v>0</v>
      </c>
      <c r="F27" s="26">
        <v>0</v>
      </c>
      <c r="G27" s="51" t="str">
        <f>IFERROR(SUMIFS('Q2 Daily Log'!$N$4:$N$861,'Q2 Daily Log'!$B$4:$B$861,"&gt;="&amp;D19,'Q2 Daily Log'!$B$4:$B$861,"&lt;="&amp;E19,'Q2 Daily Log'!$C$4:$C$861,'Q2 Setup'!$C$13)/F27,"")</f>
        <v/>
      </c>
      <c r="H27" s="50" t="str">
        <f>IFERROR(AVERAGEIFS('Q2 Daily Log'!$E$4:$E$861,'Q2 Daily Log'!$B$4:$B$861,"&gt;="&amp;DATE(2026,8,1),'Q2 Daily Log'!$B$4:$B$861,"&lt;="&amp;DATE(2026,8,31),'Q2 Daily Log'!$C$4:$C$861,'Q2 Setup'!$C$13),"")</f>
        <v/>
      </c>
      <c r="I27" s="52" t="str">
        <f>IFERROR(AVERAGEIFS('Q2 Daily Log'!$I$4:$I$861,'Q2 Daily Log'!$B$4:$B$861,"&gt;="&amp;DATE(2026,8,1),'Q2 Daily Log'!$B$4:$B$861,"&lt;="&amp;DATE(2026,8,31),'Q2 Daily Log'!$C$4:$C$861,'Q2 Setup'!$C$13),"")</f>
        <v/>
      </c>
      <c r="J27" s="50">
        <f>IFERROR(SUMIFS('Q2 Daily Log'!$M$4:$M$861,'Q2 Daily Log'!$B$4:$B$861,"&gt;="&amp;DATE(2026,8,1),'Q2 Daily Log'!$B$4:$B$861,"&lt;="&amp;DATE(2026,8,31),'Q2 Daily Log'!$C$4:$C$861,'Q2 Setup'!$C$13),"")</f>
        <v>0</v>
      </c>
      <c r="K27" s="28">
        <f>'Q2 Setup'!$E$13</f>
        <v>0</v>
      </c>
      <c r="L27" s="28">
        <f>IFERROR('Q2 Setup'!$D$13-K27,"")</f>
        <v>0</v>
      </c>
    </row>
    <row r="28" spans="2:12" ht="19.5" customHeight="1" x14ac:dyDescent="0.2">
      <c r="B28" s="54" t="str">
        <f>'Q2 Setup'!$C$14</f>
        <v>Rep 8</v>
      </c>
      <c r="C28" s="27">
        <f>'Q2 Setup'!$D$14</f>
        <v>0</v>
      </c>
      <c r="D28" s="29">
        <f ca="1">'Q2 Setup'!$H$14</f>
        <v>0</v>
      </c>
      <c r="E28" s="27">
        <f>IFERROR(SUMIFS('Q2 Daily Log'!$N$4:$N$861,'Q2 Daily Log'!$B$4:$B$861,"&gt;="&amp;DATE(2026,8,1),'Q2 Daily Log'!$B$4:$B$861,"&lt;="&amp;DATE(2026,8,31),'Q2 Daily Log'!$C$4:$C$861,'Q2 Setup'!$C$14),"")</f>
        <v>0</v>
      </c>
      <c r="F28" s="26">
        <v>0</v>
      </c>
      <c r="G28" s="56" t="str">
        <f>IFERROR(SUMIFS('Q2 Daily Log'!$N$4:$N$861,'Q2 Daily Log'!$B$4:$B$861,"&gt;="&amp;D19,'Q2 Daily Log'!$B$4:$B$861,"&lt;="&amp;E19,'Q2 Daily Log'!$C$4:$C$861,'Q2 Setup'!$C$14)/F28,"")</f>
        <v/>
      </c>
      <c r="H28" s="55" t="str">
        <f>IFERROR(AVERAGEIFS('Q2 Daily Log'!$E$4:$E$861,'Q2 Daily Log'!$B$4:$B$861,"&gt;="&amp;DATE(2026,8,1),'Q2 Daily Log'!$B$4:$B$861,"&lt;="&amp;DATE(2026,8,31),'Q2 Daily Log'!$C$4:$C$861,'Q2 Setup'!$C$14),"")</f>
        <v/>
      </c>
      <c r="I28" s="57" t="str">
        <f>IFERROR(AVERAGEIFS('Q2 Daily Log'!$I$4:$I$861,'Q2 Daily Log'!$B$4:$B$861,"&gt;="&amp;DATE(2026,8,1),'Q2 Daily Log'!$B$4:$B$861,"&lt;="&amp;DATE(2026,8,31),'Q2 Daily Log'!$C$4:$C$861,'Q2 Setup'!$C$14),"")</f>
        <v/>
      </c>
      <c r="J28" s="55">
        <f>IFERROR(SUMIFS('Q2 Daily Log'!$M$4:$M$861,'Q2 Daily Log'!$B$4:$B$861,"&gt;="&amp;DATE(2026,8,1),'Q2 Daily Log'!$B$4:$B$861,"&lt;="&amp;DATE(2026,8,31),'Q2 Daily Log'!$C$4:$C$861,'Q2 Setup'!$C$14),"")</f>
        <v>0</v>
      </c>
      <c r="K28" s="27">
        <f>'Q2 Setup'!$E$14</f>
        <v>0</v>
      </c>
      <c r="L28" s="27">
        <f>IFERROR('Q2 Setup'!$D$14-K28,"")</f>
        <v>0</v>
      </c>
    </row>
    <row r="29" spans="2:12" ht="19.5" customHeight="1" x14ac:dyDescent="0.2">
      <c r="B29" s="49" t="str">
        <f>'Q2 Setup'!$C$15</f>
        <v>Rep 9</v>
      </c>
      <c r="C29" s="28">
        <f>'Q2 Setup'!$D$15</f>
        <v>0</v>
      </c>
      <c r="D29" s="29">
        <f ca="1">'Q2 Setup'!$H$15</f>
        <v>0</v>
      </c>
      <c r="E29" s="28">
        <f>IFERROR(SUMIFS('Q2 Daily Log'!$N$4:$N$861,'Q2 Daily Log'!$B$4:$B$861,"&gt;="&amp;DATE(2026,8,1),'Q2 Daily Log'!$B$4:$B$861,"&lt;="&amp;DATE(2026,8,31),'Q2 Daily Log'!$C$4:$C$861,'Q2 Setup'!$C$15),"")</f>
        <v>0</v>
      </c>
      <c r="F29" s="26">
        <v>0</v>
      </c>
      <c r="G29" s="51" t="str">
        <f>IFERROR(SUMIFS('Q2 Daily Log'!$N$4:$N$861,'Q2 Daily Log'!$B$4:$B$861,"&gt;="&amp;D19,'Q2 Daily Log'!$B$4:$B$861,"&lt;="&amp;E19,'Q2 Daily Log'!$C$4:$C$861,'Q2 Setup'!$C$15)/F29,"")</f>
        <v/>
      </c>
      <c r="H29" s="50" t="str">
        <f>IFERROR(AVERAGEIFS('Q2 Daily Log'!$E$4:$E$861,'Q2 Daily Log'!$B$4:$B$861,"&gt;="&amp;DATE(2026,8,1),'Q2 Daily Log'!$B$4:$B$861,"&lt;="&amp;DATE(2026,8,31),'Q2 Daily Log'!$C$4:$C$861,'Q2 Setup'!$C$15),"")</f>
        <v/>
      </c>
      <c r="I29" s="52" t="str">
        <f>IFERROR(AVERAGEIFS('Q2 Daily Log'!$I$4:$I$861,'Q2 Daily Log'!$B$4:$B$861,"&gt;="&amp;DATE(2026,8,1),'Q2 Daily Log'!$B$4:$B$861,"&lt;="&amp;DATE(2026,8,31),'Q2 Daily Log'!$C$4:$C$861,'Q2 Setup'!$C$15),"")</f>
        <v/>
      </c>
      <c r="J29" s="50">
        <f>IFERROR(SUMIFS('Q2 Daily Log'!$M$4:$M$861,'Q2 Daily Log'!$B$4:$B$861,"&gt;="&amp;DATE(2026,8,1),'Q2 Daily Log'!$B$4:$B$861,"&lt;="&amp;DATE(2026,8,31),'Q2 Daily Log'!$C$4:$C$861,'Q2 Setup'!$C$15),"")</f>
        <v>0</v>
      </c>
      <c r="K29" s="28">
        <f>'Q2 Setup'!$E$15</f>
        <v>0</v>
      </c>
      <c r="L29" s="28">
        <f>IFERROR('Q2 Setup'!$D$15-K29,"")</f>
        <v>0</v>
      </c>
    </row>
    <row r="30" spans="2:12" ht="19.5" customHeight="1" x14ac:dyDescent="0.2">
      <c r="B30" s="54" t="str">
        <f>'Q2 Setup'!$C$16</f>
        <v>Rep 10</v>
      </c>
      <c r="C30" s="27">
        <f>'Q2 Setup'!$D$16</f>
        <v>0</v>
      </c>
      <c r="D30" s="29">
        <f ca="1">'Q2 Setup'!$H$16</f>
        <v>0</v>
      </c>
      <c r="E30" s="27">
        <f>IFERROR(SUMIFS('Q2 Daily Log'!$N$4:$N$861,'Q2 Daily Log'!$B$4:$B$861,"&gt;="&amp;DATE(2026,8,1),'Q2 Daily Log'!$B$4:$B$861,"&lt;="&amp;DATE(2026,8,31),'Q2 Daily Log'!$C$4:$C$861,'Q2 Setup'!$C$16),"")</f>
        <v>0</v>
      </c>
      <c r="F30" s="26">
        <v>0</v>
      </c>
      <c r="G30" s="56" t="str">
        <f>IFERROR(SUMIFS('Q2 Daily Log'!$N$4:$N$861,'Q2 Daily Log'!$B$4:$B$861,"&gt;="&amp;D19,'Q2 Daily Log'!$B$4:$B$861,"&lt;="&amp;E19,'Q2 Daily Log'!$C$4:$C$861,'Q2 Setup'!$C$16)/F30,"")</f>
        <v/>
      </c>
      <c r="H30" s="55" t="str">
        <f>IFERROR(AVERAGEIFS('Q2 Daily Log'!$E$4:$E$861,'Q2 Daily Log'!$B$4:$B$861,"&gt;="&amp;DATE(2026,8,1),'Q2 Daily Log'!$B$4:$B$861,"&lt;="&amp;DATE(2026,8,31),'Q2 Daily Log'!$C$4:$C$861,'Q2 Setup'!$C$16),"")</f>
        <v/>
      </c>
      <c r="I30" s="57" t="str">
        <f>IFERROR(AVERAGEIFS('Q2 Daily Log'!$I$4:$I$861,'Q2 Daily Log'!$B$4:$B$861,"&gt;="&amp;DATE(2026,8,1),'Q2 Daily Log'!$B$4:$B$861,"&lt;="&amp;DATE(2026,8,31),'Q2 Daily Log'!$C$4:$C$861,'Q2 Setup'!$C$16),"")</f>
        <v/>
      </c>
      <c r="J30" s="55">
        <f>IFERROR(SUMIFS('Q2 Daily Log'!$M$4:$M$861,'Q2 Daily Log'!$B$4:$B$861,"&gt;="&amp;DATE(2026,8,1),'Q2 Daily Log'!$B$4:$B$861,"&lt;="&amp;DATE(2026,8,31),'Q2 Daily Log'!$C$4:$C$861,'Q2 Setup'!$C$16),"")</f>
        <v>0</v>
      </c>
      <c r="K30" s="27">
        <f>'Q2 Setup'!$E$16</f>
        <v>0</v>
      </c>
      <c r="L30" s="27">
        <f>IFERROR('Q2 Setup'!$D$16-K30,"")</f>
        <v>0</v>
      </c>
    </row>
    <row r="31" spans="2:12" ht="19.5" customHeight="1" x14ac:dyDescent="0.2">
      <c r="B31" s="49">
        <f>'Q2 Setup'!$C$17</f>
        <v>0</v>
      </c>
      <c r="C31" s="28">
        <f>'Q2 Setup'!$D$17</f>
        <v>0</v>
      </c>
      <c r="D31" s="29">
        <f ca="1">'Q2 Setup'!$H$17</f>
        <v>0</v>
      </c>
      <c r="E31" s="28">
        <f>IFERROR(SUMIFS('Q2 Daily Log'!$N$4:$N$861,'Q2 Daily Log'!$B$4:$B$861,"&gt;="&amp;DATE(2026,8,1),'Q2 Daily Log'!$B$4:$B$861,"&lt;="&amp;DATE(2026,8,31),'Q2 Daily Log'!$C$4:$C$861,'Q2 Setup'!$C$17),"")</f>
        <v>0</v>
      </c>
      <c r="F31" s="26">
        <v>0</v>
      </c>
      <c r="G31" s="51" t="str">
        <f>IFERROR(SUMIFS('Q2 Daily Log'!$N$4:$N$861,'Q2 Daily Log'!$B$4:$B$861,"&gt;="&amp;D19,'Q2 Daily Log'!$B$4:$B$861,"&lt;="&amp;E19,'Q2 Daily Log'!$C$4:$C$861,'Q2 Setup'!$C$17)/F31,"")</f>
        <v/>
      </c>
      <c r="H31" s="50" t="str">
        <f>IFERROR(AVERAGEIFS('Q2 Daily Log'!$E$4:$E$861,'Q2 Daily Log'!$B$4:$B$861,"&gt;="&amp;DATE(2026,8,1),'Q2 Daily Log'!$B$4:$B$861,"&lt;="&amp;DATE(2026,8,31),'Q2 Daily Log'!$C$4:$C$861,'Q2 Setup'!$C$17),"")</f>
        <v/>
      </c>
      <c r="I31" s="52" t="str">
        <f>IFERROR(AVERAGEIFS('Q2 Daily Log'!$I$4:$I$861,'Q2 Daily Log'!$B$4:$B$861,"&gt;="&amp;DATE(2026,8,1),'Q2 Daily Log'!$B$4:$B$861,"&lt;="&amp;DATE(2026,8,31),'Q2 Daily Log'!$C$4:$C$861,'Q2 Setup'!$C$17),"")</f>
        <v/>
      </c>
      <c r="J31" s="50">
        <f>IFERROR(SUMIFS('Q2 Daily Log'!$M$4:$M$861,'Q2 Daily Log'!$B$4:$B$861,"&gt;="&amp;DATE(2026,8,1),'Q2 Daily Log'!$B$4:$B$861,"&lt;="&amp;DATE(2026,8,31),'Q2 Daily Log'!$C$4:$C$861,'Q2 Setup'!$C$17),"")</f>
        <v>0</v>
      </c>
      <c r="K31" s="28">
        <f>'Q2 Setup'!$E$17</f>
        <v>0</v>
      </c>
      <c r="L31" s="28">
        <f>IFERROR('Q2 Setup'!$D$17-K31,"")</f>
        <v>0</v>
      </c>
    </row>
    <row r="32" spans="2:12" ht="19.5" customHeight="1" x14ac:dyDescent="0.2">
      <c r="B32" s="54">
        <f>'Q2 Setup'!$C$18</f>
        <v>0</v>
      </c>
      <c r="C32" s="27">
        <f>'Q2 Setup'!$D$18</f>
        <v>0</v>
      </c>
      <c r="D32" s="29">
        <f ca="1">'Q2 Setup'!$H$18</f>
        <v>0</v>
      </c>
      <c r="E32" s="27">
        <f>IFERROR(SUMIFS('Q2 Daily Log'!$N$4:$N$861,'Q2 Daily Log'!$B$4:$B$861,"&gt;="&amp;DATE(2026,8,1),'Q2 Daily Log'!$B$4:$B$861,"&lt;="&amp;DATE(2026,8,31),'Q2 Daily Log'!$C$4:$C$861,'Q2 Setup'!$C$18),"")</f>
        <v>0</v>
      </c>
      <c r="F32" s="26">
        <v>0</v>
      </c>
      <c r="G32" s="56" t="str">
        <f>IFERROR(SUMIFS('Q2 Daily Log'!$N$4:$N$861,'Q2 Daily Log'!$B$4:$B$861,"&gt;="&amp;D19,'Q2 Daily Log'!$B$4:$B$861,"&lt;="&amp;E19,'Q2 Daily Log'!$C$4:$C$861,'Q2 Setup'!$C$18)/F32,"")</f>
        <v/>
      </c>
      <c r="H32" s="55" t="str">
        <f>IFERROR(AVERAGEIFS('Q2 Daily Log'!$E$4:$E$861,'Q2 Daily Log'!$B$4:$B$861,"&gt;="&amp;DATE(2026,8,1),'Q2 Daily Log'!$B$4:$B$861,"&lt;="&amp;DATE(2026,8,31),'Q2 Daily Log'!$C$4:$C$861,'Q2 Setup'!$C$18),"")</f>
        <v/>
      </c>
      <c r="I32" s="57" t="str">
        <f>IFERROR(AVERAGEIFS('Q2 Daily Log'!$I$4:$I$861,'Q2 Daily Log'!$B$4:$B$861,"&gt;="&amp;DATE(2026,8,1),'Q2 Daily Log'!$B$4:$B$861,"&lt;="&amp;DATE(2026,8,31),'Q2 Daily Log'!$C$4:$C$861,'Q2 Setup'!$C$18),"")</f>
        <v/>
      </c>
      <c r="J32" s="55">
        <f>IFERROR(SUMIFS('Q2 Daily Log'!$M$4:$M$861,'Q2 Daily Log'!$B$4:$B$861,"&gt;="&amp;DATE(2026,8,1),'Q2 Daily Log'!$B$4:$B$861,"&lt;="&amp;DATE(2026,8,31),'Q2 Daily Log'!$C$4:$C$861,'Q2 Setup'!$C$18),"")</f>
        <v>0</v>
      </c>
      <c r="K32" s="27">
        <f>'Q2 Setup'!$E$18</f>
        <v>0</v>
      </c>
      <c r="L32" s="27">
        <f>IFERROR('Q2 Setup'!$D$18-K32,"")</f>
        <v>0</v>
      </c>
    </row>
    <row r="33" spans="2:12" ht="19.5" customHeight="1" x14ac:dyDescent="0.2">
      <c r="B33" s="91" t="s">
        <v>95</v>
      </c>
      <c r="C33" s="91"/>
      <c r="D33" s="71">
        <f ca="1">IFERROR(AVERAGE(D21:D32),"")</f>
        <v>0</v>
      </c>
      <c r="E33" s="71">
        <f>IFERROR(SUM(E21:E32),"")</f>
        <v>0</v>
      </c>
      <c r="F33" s="71">
        <f>IFERROR(SUM(F21:F32),"")</f>
        <v>0</v>
      </c>
      <c r="G33" s="68" t="str">
        <f>IFERROR(E33/F33,"")</f>
        <v/>
      </c>
      <c r="H33" s="67" t="str">
        <f>IFERROR(AVERAGE(H21:H32),"")</f>
        <v/>
      </c>
      <c r="I33" s="70" t="str">
        <f>IFERROR(AVERAGE(I21:I32),"")</f>
        <v/>
      </c>
      <c r="J33" s="67">
        <f>IFERROR(SUM(J21:J32),"")</f>
        <v>0</v>
      </c>
      <c r="K33" s="71">
        <f>IFERROR(SUM(K21:K32),"")</f>
        <v>0</v>
      </c>
      <c r="L33" s="71">
        <f>IFERROR(SUM(L21:L32),"")</f>
        <v>0</v>
      </c>
    </row>
    <row r="34" spans="2:12" ht="7.5" customHeight="1" x14ac:dyDescent="0.2"/>
    <row r="35" spans="2:12" ht="25.5" customHeight="1" x14ac:dyDescent="0.2">
      <c r="B35" s="90" t="s">
        <v>132</v>
      </c>
      <c r="C35" s="90"/>
      <c r="D35" s="65">
        <v>46266</v>
      </c>
      <c r="E35" s="65">
        <v>46295</v>
      </c>
      <c r="F35" s="66"/>
      <c r="G35" s="66"/>
      <c r="H35" s="66"/>
      <c r="I35" s="66"/>
      <c r="J35" s="66"/>
      <c r="K35" s="66"/>
      <c r="L35" s="66"/>
    </row>
    <row r="36" spans="2:12" ht="39.75" customHeight="1" x14ac:dyDescent="0.2">
      <c r="B36" s="47" t="s">
        <v>24</v>
      </c>
      <c r="C36" s="47" t="s">
        <v>85</v>
      </c>
      <c r="D36" s="47" t="s">
        <v>86</v>
      </c>
      <c r="E36" s="47" t="s">
        <v>87</v>
      </c>
      <c r="F36" s="47" t="s">
        <v>88</v>
      </c>
      <c r="G36" s="47" t="s">
        <v>89</v>
      </c>
      <c r="H36" s="47" t="s">
        <v>61</v>
      </c>
      <c r="I36" s="47" t="s">
        <v>63</v>
      </c>
      <c r="J36" s="47" t="s">
        <v>68</v>
      </c>
      <c r="K36" s="47" t="s">
        <v>90</v>
      </c>
      <c r="L36" s="47" t="s">
        <v>27</v>
      </c>
    </row>
    <row r="37" spans="2:12" ht="19.5" customHeight="1" x14ac:dyDescent="0.2">
      <c r="B37" s="49" t="str">
        <f>'Q2 Setup'!$C$7</f>
        <v>Rep 1</v>
      </c>
      <c r="C37" s="28">
        <f>'Q2 Setup'!$D$7</f>
        <v>0</v>
      </c>
      <c r="D37" s="29">
        <f ca="1">'Q2 Setup'!$H$7</f>
        <v>0</v>
      </c>
      <c r="E37" s="28">
        <f>IFERROR(SUMIFS('Q2 Daily Log'!$N$4:$N$861,'Q2 Daily Log'!$B$4:$B$861,"&gt;="&amp;DATE(2026,9,1),'Q2 Daily Log'!$B$4:$B$861,"&lt;="&amp;DATE(2026,9,30),'Q2 Daily Log'!$C$4:$C$861,'Q2 Setup'!$C$7),"")</f>
        <v>0</v>
      </c>
      <c r="F37" s="26">
        <v>0</v>
      </c>
      <c r="G37" s="51" t="str">
        <f>IFERROR(SUMIFS('Q2 Daily Log'!$N$4:$N$861,'Q2 Daily Log'!$B$4:$B$861,"&gt;="&amp;D35,'Q2 Daily Log'!$B$4:$B$861,"&lt;="&amp;E35,'Q2 Daily Log'!$C$4:$C$861,'Q2 Setup'!$C$7)/F37,"")</f>
        <v/>
      </c>
      <c r="H37" s="50" t="str">
        <f>IFERROR(AVERAGEIFS('Q2 Daily Log'!$E$4:$E$861,'Q2 Daily Log'!$B$4:$B$861,"&gt;="&amp;DATE(2026,9,1),'Q2 Daily Log'!$B$4:$B$861,"&lt;="&amp;DATE(2026,9,30),'Q2 Daily Log'!$C$4:$C$861,'Q2 Setup'!$C$7),"")</f>
        <v/>
      </c>
      <c r="I37" s="52" t="str">
        <f>IFERROR(AVERAGEIFS('Q2 Daily Log'!$I$4:$I$861,'Q2 Daily Log'!$B$4:$B$861,"&gt;="&amp;DATE(2026,9,1),'Q2 Daily Log'!$B$4:$B$861,"&lt;="&amp;DATE(2026,9,30),'Q2 Daily Log'!$C$4:$C$861,'Q2 Setup'!$C$7),"")</f>
        <v/>
      </c>
      <c r="J37" s="50">
        <f>IFERROR(SUMIFS('Q2 Daily Log'!$M$4:$M$861,'Q2 Daily Log'!$B$4:$B$861,"&gt;="&amp;DATE(2026,9,1),'Q2 Daily Log'!$B$4:$B$861,"&lt;="&amp;DATE(2026,9,30),'Q2 Daily Log'!$C$4:$C$861,'Q2 Setup'!$C$7),"")</f>
        <v>0</v>
      </c>
      <c r="K37" s="28">
        <f>'Q2 Setup'!$E$7</f>
        <v>0</v>
      </c>
      <c r="L37" s="28">
        <f>IFERROR('Q2 Setup'!$D$7-K37,"")</f>
        <v>0</v>
      </c>
    </row>
    <row r="38" spans="2:12" ht="19.5" customHeight="1" x14ac:dyDescent="0.2">
      <c r="B38" s="54" t="str">
        <f>'Q2 Setup'!$C$8</f>
        <v>Rep 2</v>
      </c>
      <c r="C38" s="27">
        <f>'Q2 Setup'!$D$8</f>
        <v>0</v>
      </c>
      <c r="D38" s="29">
        <f ca="1">'Q2 Setup'!$H$8</f>
        <v>0</v>
      </c>
      <c r="E38" s="27">
        <f>IFERROR(SUMIFS('Q2 Daily Log'!$N$4:$N$861,'Q2 Daily Log'!$B$4:$B$861,"&gt;="&amp;DATE(2026,9,1),'Q2 Daily Log'!$B$4:$B$861,"&lt;="&amp;DATE(2026,9,30),'Q2 Daily Log'!$C$4:$C$861,'Q2 Setup'!$C$8),"")</f>
        <v>0</v>
      </c>
      <c r="F38" s="26">
        <v>0</v>
      </c>
      <c r="G38" s="56" t="str">
        <f>IFERROR(SUMIFS('Q2 Daily Log'!$N$4:$N$861,'Q2 Daily Log'!$B$4:$B$861,"&gt;="&amp;D35,'Q2 Daily Log'!$B$4:$B$861,"&lt;="&amp;E35,'Q2 Daily Log'!$C$4:$C$861,'Q2 Setup'!$C$8)/F38,"")</f>
        <v/>
      </c>
      <c r="H38" s="55" t="str">
        <f>IFERROR(AVERAGEIFS('Q2 Daily Log'!$E$4:$E$861,'Q2 Daily Log'!$B$4:$B$861,"&gt;="&amp;DATE(2026,9,1),'Q2 Daily Log'!$B$4:$B$861,"&lt;="&amp;DATE(2026,9,30),'Q2 Daily Log'!$C$4:$C$861,'Q2 Setup'!$C$8),"")</f>
        <v/>
      </c>
      <c r="I38" s="57" t="str">
        <f>IFERROR(AVERAGEIFS('Q2 Daily Log'!$I$4:$I$861,'Q2 Daily Log'!$B$4:$B$861,"&gt;="&amp;DATE(2026,9,1),'Q2 Daily Log'!$B$4:$B$861,"&lt;="&amp;DATE(2026,9,30),'Q2 Daily Log'!$C$4:$C$861,'Q2 Setup'!$C$8),"")</f>
        <v/>
      </c>
      <c r="J38" s="55">
        <f>IFERROR(SUMIFS('Q2 Daily Log'!$M$4:$M$861,'Q2 Daily Log'!$B$4:$B$861,"&gt;="&amp;DATE(2026,9,1),'Q2 Daily Log'!$B$4:$B$861,"&lt;="&amp;DATE(2026,9,30),'Q2 Daily Log'!$C$4:$C$861,'Q2 Setup'!$C$8),"")</f>
        <v>0</v>
      </c>
      <c r="K38" s="27">
        <f>'Q2 Setup'!$E$8</f>
        <v>0</v>
      </c>
      <c r="L38" s="27">
        <f>IFERROR('Q2 Setup'!$D$8-K38,"")</f>
        <v>0</v>
      </c>
    </row>
    <row r="39" spans="2:12" ht="19.5" customHeight="1" x14ac:dyDescent="0.2">
      <c r="B39" s="49" t="str">
        <f>'Q2 Setup'!$C$9</f>
        <v>Rep 3</v>
      </c>
      <c r="C39" s="28">
        <f>'Q2 Setup'!$D$9</f>
        <v>0</v>
      </c>
      <c r="D39" s="29">
        <f ca="1">'Q2 Setup'!$H$9</f>
        <v>0</v>
      </c>
      <c r="E39" s="28">
        <f>IFERROR(SUMIFS('Q2 Daily Log'!$N$4:$N$861,'Q2 Daily Log'!$B$4:$B$861,"&gt;="&amp;DATE(2026,9,1),'Q2 Daily Log'!$B$4:$B$861,"&lt;="&amp;DATE(2026,9,30),'Q2 Daily Log'!$C$4:$C$861,'Q2 Setup'!$C$9),"")</f>
        <v>0</v>
      </c>
      <c r="F39" s="26">
        <v>0</v>
      </c>
      <c r="G39" s="51" t="str">
        <f>IFERROR(SUMIFS('Q2 Daily Log'!$N$4:$N$861,'Q2 Daily Log'!$B$4:$B$861,"&gt;="&amp;D35,'Q2 Daily Log'!$B$4:$B$861,"&lt;="&amp;E35,'Q2 Daily Log'!$C$4:$C$861,'Q2 Setup'!$C$9)/F39,"")</f>
        <v/>
      </c>
      <c r="H39" s="50" t="str">
        <f>IFERROR(AVERAGEIFS('Q2 Daily Log'!$E$4:$E$861,'Q2 Daily Log'!$B$4:$B$861,"&gt;="&amp;DATE(2026,9,1),'Q2 Daily Log'!$B$4:$B$861,"&lt;="&amp;DATE(2026,9,30),'Q2 Daily Log'!$C$4:$C$861,'Q2 Setup'!$C$9),"")</f>
        <v/>
      </c>
      <c r="I39" s="52" t="str">
        <f>IFERROR(AVERAGEIFS('Q2 Daily Log'!$I$4:$I$861,'Q2 Daily Log'!$B$4:$B$861,"&gt;="&amp;DATE(2026,9,1),'Q2 Daily Log'!$B$4:$B$861,"&lt;="&amp;DATE(2026,9,30),'Q2 Daily Log'!$C$4:$C$861,'Q2 Setup'!$C$9),"")</f>
        <v/>
      </c>
      <c r="J39" s="50">
        <f>IFERROR(SUMIFS('Q2 Daily Log'!$M$4:$M$861,'Q2 Daily Log'!$B$4:$B$861,"&gt;="&amp;DATE(2026,9,1),'Q2 Daily Log'!$B$4:$B$861,"&lt;="&amp;DATE(2026,9,30),'Q2 Daily Log'!$C$4:$C$861,'Q2 Setup'!$C$9),"")</f>
        <v>0</v>
      </c>
      <c r="K39" s="28">
        <f>'Q2 Setup'!$E$9</f>
        <v>0</v>
      </c>
      <c r="L39" s="28">
        <f>IFERROR('Q2 Setup'!$D$9-K39,"")</f>
        <v>0</v>
      </c>
    </row>
    <row r="40" spans="2:12" ht="19.5" customHeight="1" x14ac:dyDescent="0.2">
      <c r="B40" s="54" t="str">
        <f>'Q2 Setup'!$C$10</f>
        <v>Rep 4</v>
      </c>
      <c r="C40" s="27">
        <f>'Q2 Setup'!$D$10</f>
        <v>0</v>
      </c>
      <c r="D40" s="29">
        <f ca="1">'Q2 Setup'!$H$10</f>
        <v>0</v>
      </c>
      <c r="E40" s="27">
        <f>IFERROR(SUMIFS('Q2 Daily Log'!$N$4:$N$861,'Q2 Daily Log'!$B$4:$B$861,"&gt;="&amp;DATE(2026,9,1),'Q2 Daily Log'!$B$4:$B$861,"&lt;="&amp;DATE(2026,9,30),'Q2 Daily Log'!$C$4:$C$861,'Q2 Setup'!$C$10),"")</f>
        <v>0</v>
      </c>
      <c r="F40" s="26">
        <v>0</v>
      </c>
      <c r="G40" s="56" t="str">
        <f>IFERROR(SUMIFS('Q2 Daily Log'!$N$4:$N$861,'Q2 Daily Log'!$B$4:$B$861,"&gt;="&amp;D35,'Q2 Daily Log'!$B$4:$B$861,"&lt;="&amp;E35,'Q2 Daily Log'!$C$4:$C$861,'Q2 Setup'!$C$10)/F40,"")</f>
        <v/>
      </c>
      <c r="H40" s="55" t="str">
        <f>IFERROR(AVERAGEIFS('Q2 Daily Log'!$E$4:$E$861,'Q2 Daily Log'!$B$4:$B$861,"&gt;="&amp;DATE(2026,9,1),'Q2 Daily Log'!$B$4:$B$861,"&lt;="&amp;DATE(2026,9,30),'Q2 Daily Log'!$C$4:$C$861,'Q2 Setup'!$C$10),"")</f>
        <v/>
      </c>
      <c r="I40" s="57" t="str">
        <f>IFERROR(AVERAGEIFS('Q2 Daily Log'!$I$4:$I$861,'Q2 Daily Log'!$B$4:$B$861,"&gt;="&amp;DATE(2026,9,1),'Q2 Daily Log'!$B$4:$B$861,"&lt;="&amp;DATE(2026,9,30),'Q2 Daily Log'!$C$4:$C$861,'Q2 Setup'!$C$10),"")</f>
        <v/>
      </c>
      <c r="J40" s="55">
        <f>IFERROR(SUMIFS('Q2 Daily Log'!$M$4:$M$861,'Q2 Daily Log'!$B$4:$B$861,"&gt;="&amp;DATE(2026,9,1),'Q2 Daily Log'!$B$4:$B$861,"&lt;="&amp;DATE(2026,9,30),'Q2 Daily Log'!$C$4:$C$861,'Q2 Setup'!$C$10),"")</f>
        <v>0</v>
      </c>
      <c r="K40" s="27">
        <f>'Q2 Setup'!$E$10</f>
        <v>0</v>
      </c>
      <c r="L40" s="27">
        <f>IFERROR('Q2 Setup'!$D$10-K40,"")</f>
        <v>0</v>
      </c>
    </row>
    <row r="41" spans="2:12" ht="19.5" customHeight="1" x14ac:dyDescent="0.2">
      <c r="B41" s="49" t="str">
        <f>'Q2 Setup'!$C$11</f>
        <v>Rep 5</v>
      </c>
      <c r="C41" s="28">
        <f>'Q2 Setup'!$D$11</f>
        <v>0</v>
      </c>
      <c r="D41" s="29">
        <f ca="1">'Q2 Setup'!$H$11</f>
        <v>0</v>
      </c>
      <c r="E41" s="28">
        <f>IFERROR(SUMIFS('Q2 Daily Log'!$N$4:$N$861,'Q2 Daily Log'!$B$4:$B$861,"&gt;="&amp;DATE(2026,9,1),'Q2 Daily Log'!$B$4:$B$861,"&lt;="&amp;DATE(2026,9,30),'Q2 Daily Log'!$C$4:$C$861,'Q2 Setup'!$C$11),"")</f>
        <v>0</v>
      </c>
      <c r="F41" s="26">
        <v>0</v>
      </c>
      <c r="G41" s="51" t="str">
        <f>IFERROR(SUMIFS('Q2 Daily Log'!$N$4:$N$861,'Q2 Daily Log'!$B$4:$B$861,"&gt;="&amp;D35,'Q2 Daily Log'!$B$4:$B$861,"&lt;="&amp;E35,'Q2 Daily Log'!$C$4:$C$861,'Q2 Setup'!$C$11)/F41,"")</f>
        <v/>
      </c>
      <c r="H41" s="50" t="str">
        <f>IFERROR(AVERAGEIFS('Q2 Daily Log'!$E$4:$E$861,'Q2 Daily Log'!$B$4:$B$861,"&gt;="&amp;DATE(2026,9,1),'Q2 Daily Log'!$B$4:$B$861,"&lt;="&amp;DATE(2026,9,30),'Q2 Daily Log'!$C$4:$C$861,'Q2 Setup'!$C$11),"")</f>
        <v/>
      </c>
      <c r="I41" s="52" t="str">
        <f>IFERROR(AVERAGEIFS('Q2 Daily Log'!$I$4:$I$861,'Q2 Daily Log'!$B$4:$B$861,"&gt;="&amp;DATE(2026,9,1),'Q2 Daily Log'!$B$4:$B$861,"&lt;="&amp;DATE(2026,9,30),'Q2 Daily Log'!$C$4:$C$861,'Q2 Setup'!$C$11),"")</f>
        <v/>
      </c>
      <c r="J41" s="50">
        <f>IFERROR(SUMIFS('Q2 Daily Log'!$M$4:$M$861,'Q2 Daily Log'!$B$4:$B$861,"&gt;="&amp;DATE(2026,9,1),'Q2 Daily Log'!$B$4:$B$861,"&lt;="&amp;DATE(2026,9,30),'Q2 Daily Log'!$C$4:$C$861,'Q2 Setup'!$C$11),"")</f>
        <v>0</v>
      </c>
      <c r="K41" s="28">
        <f>'Q2 Setup'!$E$11</f>
        <v>0</v>
      </c>
      <c r="L41" s="28">
        <f>IFERROR('Q2 Setup'!$D$11-K41,"")</f>
        <v>0</v>
      </c>
    </row>
    <row r="42" spans="2:12" ht="19.5" customHeight="1" x14ac:dyDescent="0.2">
      <c r="B42" s="54" t="str">
        <f>'Q2 Setup'!$C$12</f>
        <v>Rep 6</v>
      </c>
      <c r="C42" s="27">
        <f>'Q2 Setup'!$D$12</f>
        <v>0</v>
      </c>
      <c r="D42" s="29">
        <f ca="1">'Q2 Setup'!$H$12</f>
        <v>0</v>
      </c>
      <c r="E42" s="27">
        <f>IFERROR(SUMIFS('Q2 Daily Log'!$N$4:$N$861,'Q2 Daily Log'!$B$4:$B$861,"&gt;="&amp;DATE(2026,9,1),'Q2 Daily Log'!$B$4:$B$861,"&lt;="&amp;DATE(2026,9,30),'Q2 Daily Log'!$C$4:$C$861,'Q2 Setup'!$C$12),"")</f>
        <v>0</v>
      </c>
      <c r="F42" s="26">
        <v>0</v>
      </c>
      <c r="G42" s="56" t="str">
        <f>IFERROR(SUMIFS('Q2 Daily Log'!$N$4:$N$861,'Q2 Daily Log'!$B$4:$B$861,"&gt;="&amp;D35,'Q2 Daily Log'!$B$4:$B$861,"&lt;="&amp;E35,'Q2 Daily Log'!$C$4:$C$861,'Q2 Setup'!$C$12)/F42,"")</f>
        <v/>
      </c>
      <c r="H42" s="55" t="str">
        <f>IFERROR(AVERAGEIFS('Q2 Daily Log'!$E$4:$E$861,'Q2 Daily Log'!$B$4:$B$861,"&gt;="&amp;DATE(2026,9,1),'Q2 Daily Log'!$B$4:$B$861,"&lt;="&amp;DATE(2026,9,30),'Q2 Daily Log'!$C$4:$C$861,'Q2 Setup'!$C$12),"")</f>
        <v/>
      </c>
      <c r="I42" s="57" t="str">
        <f>IFERROR(AVERAGEIFS('Q2 Daily Log'!$I$4:$I$861,'Q2 Daily Log'!$B$4:$B$861,"&gt;="&amp;DATE(2026,9,1),'Q2 Daily Log'!$B$4:$B$861,"&lt;="&amp;DATE(2026,9,30),'Q2 Daily Log'!$C$4:$C$861,'Q2 Setup'!$C$12),"")</f>
        <v/>
      </c>
      <c r="J42" s="55">
        <f>IFERROR(SUMIFS('Q2 Daily Log'!$M$4:$M$861,'Q2 Daily Log'!$B$4:$B$861,"&gt;="&amp;DATE(2026,9,1),'Q2 Daily Log'!$B$4:$B$861,"&lt;="&amp;DATE(2026,9,30),'Q2 Daily Log'!$C$4:$C$861,'Q2 Setup'!$C$12),"")</f>
        <v>0</v>
      </c>
      <c r="K42" s="27">
        <f>'Q2 Setup'!$E$12</f>
        <v>0</v>
      </c>
      <c r="L42" s="27">
        <f>IFERROR('Q2 Setup'!$D$12-K42,"")</f>
        <v>0</v>
      </c>
    </row>
    <row r="43" spans="2:12" ht="19.5" customHeight="1" x14ac:dyDescent="0.2">
      <c r="B43" s="49" t="str">
        <f>'Q2 Setup'!$C$13</f>
        <v>Rep 7</v>
      </c>
      <c r="C43" s="28">
        <f>'Q2 Setup'!$D$13</f>
        <v>0</v>
      </c>
      <c r="D43" s="29">
        <f ca="1">'Q2 Setup'!$H$13</f>
        <v>0</v>
      </c>
      <c r="E43" s="28">
        <f>IFERROR(SUMIFS('Q2 Daily Log'!$N$4:$N$861,'Q2 Daily Log'!$B$4:$B$861,"&gt;="&amp;DATE(2026,9,1),'Q2 Daily Log'!$B$4:$B$861,"&lt;="&amp;DATE(2026,9,30),'Q2 Daily Log'!$C$4:$C$861,'Q2 Setup'!$C$13),"")</f>
        <v>0</v>
      </c>
      <c r="F43" s="26">
        <v>0</v>
      </c>
      <c r="G43" s="51" t="str">
        <f>IFERROR(SUMIFS('Q2 Daily Log'!$N$4:$N$861,'Q2 Daily Log'!$B$4:$B$861,"&gt;="&amp;D35,'Q2 Daily Log'!$B$4:$B$861,"&lt;="&amp;E35,'Q2 Daily Log'!$C$4:$C$861,'Q2 Setup'!$C$13)/F43,"")</f>
        <v/>
      </c>
      <c r="H43" s="50" t="str">
        <f>IFERROR(AVERAGEIFS('Q2 Daily Log'!$E$4:$E$861,'Q2 Daily Log'!$B$4:$B$861,"&gt;="&amp;DATE(2026,9,1),'Q2 Daily Log'!$B$4:$B$861,"&lt;="&amp;DATE(2026,9,30),'Q2 Daily Log'!$C$4:$C$861,'Q2 Setup'!$C$13),"")</f>
        <v/>
      </c>
      <c r="I43" s="52" t="str">
        <f>IFERROR(AVERAGEIFS('Q2 Daily Log'!$I$4:$I$861,'Q2 Daily Log'!$B$4:$B$861,"&gt;="&amp;DATE(2026,9,1),'Q2 Daily Log'!$B$4:$B$861,"&lt;="&amp;DATE(2026,9,30),'Q2 Daily Log'!$C$4:$C$861,'Q2 Setup'!$C$13),"")</f>
        <v/>
      </c>
      <c r="J43" s="50">
        <f>IFERROR(SUMIFS('Q2 Daily Log'!$M$4:$M$861,'Q2 Daily Log'!$B$4:$B$861,"&gt;="&amp;DATE(2026,9,1),'Q2 Daily Log'!$B$4:$B$861,"&lt;="&amp;DATE(2026,9,30),'Q2 Daily Log'!$C$4:$C$861,'Q2 Setup'!$C$13),"")</f>
        <v>0</v>
      </c>
      <c r="K43" s="28">
        <f>'Q2 Setup'!$E$13</f>
        <v>0</v>
      </c>
      <c r="L43" s="28">
        <f>IFERROR('Q2 Setup'!$D$13-K43,"")</f>
        <v>0</v>
      </c>
    </row>
    <row r="44" spans="2:12" ht="19.5" customHeight="1" x14ac:dyDescent="0.2">
      <c r="B44" s="54" t="str">
        <f>'Q2 Setup'!$C$14</f>
        <v>Rep 8</v>
      </c>
      <c r="C44" s="27">
        <f>'Q2 Setup'!$D$14</f>
        <v>0</v>
      </c>
      <c r="D44" s="29">
        <f ca="1">'Q2 Setup'!$H$14</f>
        <v>0</v>
      </c>
      <c r="E44" s="27">
        <f>IFERROR(SUMIFS('Q2 Daily Log'!$N$4:$N$861,'Q2 Daily Log'!$B$4:$B$861,"&gt;="&amp;DATE(2026,9,1),'Q2 Daily Log'!$B$4:$B$861,"&lt;="&amp;DATE(2026,9,30),'Q2 Daily Log'!$C$4:$C$861,'Q2 Setup'!$C$14),"")</f>
        <v>0</v>
      </c>
      <c r="F44" s="26">
        <v>0</v>
      </c>
      <c r="G44" s="56" t="str">
        <f>IFERROR(SUMIFS('Q2 Daily Log'!$N$4:$N$861,'Q2 Daily Log'!$B$4:$B$861,"&gt;="&amp;D35,'Q2 Daily Log'!$B$4:$B$861,"&lt;="&amp;E35,'Q2 Daily Log'!$C$4:$C$861,'Q2 Setup'!$C$14)/F44,"")</f>
        <v/>
      </c>
      <c r="H44" s="55" t="str">
        <f>IFERROR(AVERAGEIFS('Q2 Daily Log'!$E$4:$E$861,'Q2 Daily Log'!$B$4:$B$861,"&gt;="&amp;DATE(2026,9,1),'Q2 Daily Log'!$B$4:$B$861,"&lt;="&amp;DATE(2026,9,30),'Q2 Daily Log'!$C$4:$C$861,'Q2 Setup'!$C$14),"")</f>
        <v/>
      </c>
      <c r="I44" s="57" t="str">
        <f>IFERROR(AVERAGEIFS('Q2 Daily Log'!$I$4:$I$861,'Q2 Daily Log'!$B$4:$B$861,"&gt;="&amp;DATE(2026,9,1),'Q2 Daily Log'!$B$4:$B$861,"&lt;="&amp;DATE(2026,9,30),'Q2 Daily Log'!$C$4:$C$861,'Q2 Setup'!$C$14),"")</f>
        <v/>
      </c>
      <c r="J44" s="55">
        <f>IFERROR(SUMIFS('Q2 Daily Log'!$M$4:$M$861,'Q2 Daily Log'!$B$4:$B$861,"&gt;="&amp;DATE(2026,9,1),'Q2 Daily Log'!$B$4:$B$861,"&lt;="&amp;DATE(2026,9,30),'Q2 Daily Log'!$C$4:$C$861,'Q2 Setup'!$C$14),"")</f>
        <v>0</v>
      </c>
      <c r="K44" s="27">
        <f>'Q2 Setup'!$E$14</f>
        <v>0</v>
      </c>
      <c r="L44" s="27">
        <f>IFERROR('Q2 Setup'!$D$14-K44,"")</f>
        <v>0</v>
      </c>
    </row>
    <row r="45" spans="2:12" ht="19.5" customHeight="1" x14ac:dyDescent="0.2">
      <c r="B45" s="49" t="str">
        <f>'Q2 Setup'!$C$15</f>
        <v>Rep 9</v>
      </c>
      <c r="C45" s="28">
        <f>'Q2 Setup'!$D$15</f>
        <v>0</v>
      </c>
      <c r="D45" s="29">
        <f ca="1">'Q2 Setup'!$H$15</f>
        <v>0</v>
      </c>
      <c r="E45" s="28">
        <f>IFERROR(SUMIFS('Q2 Daily Log'!$N$4:$N$861,'Q2 Daily Log'!$B$4:$B$861,"&gt;="&amp;DATE(2026,9,1),'Q2 Daily Log'!$B$4:$B$861,"&lt;="&amp;DATE(2026,9,30),'Q2 Daily Log'!$C$4:$C$861,'Q2 Setup'!$C$15),"")</f>
        <v>0</v>
      </c>
      <c r="F45" s="26">
        <v>0</v>
      </c>
      <c r="G45" s="51" t="str">
        <f>IFERROR(SUMIFS('Q2 Daily Log'!$N$4:$N$861,'Q2 Daily Log'!$B$4:$B$861,"&gt;="&amp;D35,'Q2 Daily Log'!$B$4:$B$861,"&lt;="&amp;E35,'Q2 Daily Log'!$C$4:$C$861,'Q2 Setup'!$C$15)/F45,"")</f>
        <v/>
      </c>
      <c r="H45" s="50" t="str">
        <f>IFERROR(AVERAGEIFS('Q2 Daily Log'!$E$4:$E$861,'Q2 Daily Log'!$B$4:$B$861,"&gt;="&amp;DATE(2026,9,1),'Q2 Daily Log'!$B$4:$B$861,"&lt;="&amp;DATE(2026,9,30),'Q2 Daily Log'!$C$4:$C$861,'Q2 Setup'!$C$15),"")</f>
        <v/>
      </c>
      <c r="I45" s="52" t="str">
        <f>IFERROR(AVERAGEIFS('Q2 Daily Log'!$I$4:$I$861,'Q2 Daily Log'!$B$4:$B$861,"&gt;="&amp;DATE(2026,9,1),'Q2 Daily Log'!$B$4:$B$861,"&lt;="&amp;DATE(2026,9,30),'Q2 Daily Log'!$C$4:$C$861,'Q2 Setup'!$C$15),"")</f>
        <v/>
      </c>
      <c r="J45" s="50">
        <f>IFERROR(SUMIFS('Q2 Daily Log'!$M$4:$M$861,'Q2 Daily Log'!$B$4:$B$861,"&gt;="&amp;DATE(2026,9,1),'Q2 Daily Log'!$B$4:$B$861,"&lt;="&amp;DATE(2026,9,30),'Q2 Daily Log'!$C$4:$C$861,'Q2 Setup'!$C$15),"")</f>
        <v>0</v>
      </c>
      <c r="K45" s="28">
        <f>'Q2 Setup'!$E$15</f>
        <v>0</v>
      </c>
      <c r="L45" s="28">
        <f>IFERROR('Q2 Setup'!$D$15-K45,"")</f>
        <v>0</v>
      </c>
    </row>
    <row r="46" spans="2:12" ht="19.5" customHeight="1" x14ac:dyDescent="0.2">
      <c r="B46" s="54" t="str">
        <f>'Q2 Setup'!$C$16</f>
        <v>Rep 10</v>
      </c>
      <c r="C46" s="27">
        <f>'Q2 Setup'!$D$16</f>
        <v>0</v>
      </c>
      <c r="D46" s="29">
        <f ca="1">'Q2 Setup'!$H$16</f>
        <v>0</v>
      </c>
      <c r="E46" s="27">
        <f>IFERROR(SUMIFS('Q2 Daily Log'!$N$4:$N$861,'Q2 Daily Log'!$B$4:$B$861,"&gt;="&amp;DATE(2026,9,1),'Q2 Daily Log'!$B$4:$B$861,"&lt;="&amp;DATE(2026,9,30),'Q2 Daily Log'!$C$4:$C$861,'Q2 Setup'!$C$16),"")</f>
        <v>0</v>
      </c>
      <c r="F46" s="26">
        <v>0</v>
      </c>
      <c r="G46" s="56" t="str">
        <f>IFERROR(SUMIFS('Q2 Daily Log'!$N$4:$N$861,'Q2 Daily Log'!$B$4:$B$861,"&gt;="&amp;D35,'Q2 Daily Log'!$B$4:$B$861,"&lt;="&amp;E35,'Q2 Daily Log'!$C$4:$C$861,'Q2 Setup'!$C$16)/F46,"")</f>
        <v/>
      </c>
      <c r="H46" s="55" t="str">
        <f>IFERROR(AVERAGEIFS('Q2 Daily Log'!$E$4:$E$861,'Q2 Daily Log'!$B$4:$B$861,"&gt;="&amp;DATE(2026,9,1),'Q2 Daily Log'!$B$4:$B$861,"&lt;="&amp;DATE(2026,9,30),'Q2 Daily Log'!$C$4:$C$861,'Q2 Setup'!$C$16),"")</f>
        <v/>
      </c>
      <c r="I46" s="57" t="str">
        <f>IFERROR(AVERAGEIFS('Q2 Daily Log'!$I$4:$I$861,'Q2 Daily Log'!$B$4:$B$861,"&gt;="&amp;DATE(2026,9,1),'Q2 Daily Log'!$B$4:$B$861,"&lt;="&amp;DATE(2026,9,30),'Q2 Daily Log'!$C$4:$C$861,'Q2 Setup'!$C$16),"")</f>
        <v/>
      </c>
      <c r="J46" s="55">
        <f>IFERROR(SUMIFS('Q2 Daily Log'!$M$4:$M$861,'Q2 Daily Log'!$B$4:$B$861,"&gt;="&amp;DATE(2026,9,1),'Q2 Daily Log'!$B$4:$B$861,"&lt;="&amp;DATE(2026,9,30),'Q2 Daily Log'!$C$4:$C$861,'Q2 Setup'!$C$16),"")</f>
        <v>0</v>
      </c>
      <c r="K46" s="27">
        <f>'Q2 Setup'!$E$16</f>
        <v>0</v>
      </c>
      <c r="L46" s="27">
        <f>IFERROR('Q2 Setup'!$D$16-K46,"")</f>
        <v>0</v>
      </c>
    </row>
    <row r="47" spans="2:12" ht="19.5" customHeight="1" x14ac:dyDescent="0.2">
      <c r="B47" s="49">
        <f>'Q2 Setup'!$C$17</f>
        <v>0</v>
      </c>
      <c r="C47" s="28">
        <f>'Q2 Setup'!$D$17</f>
        <v>0</v>
      </c>
      <c r="D47" s="29">
        <f ca="1">'Q2 Setup'!$H$17</f>
        <v>0</v>
      </c>
      <c r="E47" s="28">
        <f>IFERROR(SUMIFS('Q2 Daily Log'!$N$4:$N$861,'Q2 Daily Log'!$B$4:$B$861,"&gt;="&amp;DATE(2026,9,1),'Q2 Daily Log'!$B$4:$B$861,"&lt;="&amp;DATE(2026,9,30),'Q2 Daily Log'!$C$4:$C$861,'Q2 Setup'!$C$17),"")</f>
        <v>0</v>
      </c>
      <c r="F47" s="26">
        <v>0</v>
      </c>
      <c r="G47" s="51" t="str">
        <f>IFERROR(SUMIFS('Q2 Daily Log'!$N$4:$N$861,'Q2 Daily Log'!$B$4:$B$861,"&gt;="&amp;D35,'Q2 Daily Log'!$B$4:$B$861,"&lt;="&amp;E35,'Q2 Daily Log'!$C$4:$C$861,'Q2 Setup'!$C$17)/F47,"")</f>
        <v/>
      </c>
      <c r="H47" s="50" t="str">
        <f>IFERROR(AVERAGEIFS('Q2 Daily Log'!$E$4:$E$861,'Q2 Daily Log'!$B$4:$B$861,"&gt;="&amp;DATE(2026,9,1),'Q2 Daily Log'!$B$4:$B$861,"&lt;="&amp;DATE(2026,9,30),'Q2 Daily Log'!$C$4:$C$861,'Q2 Setup'!$C$17),"")</f>
        <v/>
      </c>
      <c r="I47" s="52" t="str">
        <f>IFERROR(AVERAGEIFS('Q2 Daily Log'!$I$4:$I$861,'Q2 Daily Log'!$B$4:$B$861,"&gt;="&amp;DATE(2026,9,1),'Q2 Daily Log'!$B$4:$B$861,"&lt;="&amp;DATE(2026,9,30),'Q2 Daily Log'!$C$4:$C$861,'Q2 Setup'!$C$17),"")</f>
        <v/>
      </c>
      <c r="J47" s="50">
        <f>IFERROR(SUMIFS('Q2 Daily Log'!$M$4:$M$861,'Q2 Daily Log'!$B$4:$B$861,"&gt;="&amp;DATE(2026,9,1),'Q2 Daily Log'!$B$4:$B$861,"&lt;="&amp;DATE(2026,9,30),'Q2 Daily Log'!$C$4:$C$861,'Q2 Setup'!$C$17),"")</f>
        <v>0</v>
      </c>
      <c r="K47" s="28">
        <f>'Q2 Setup'!$E$17</f>
        <v>0</v>
      </c>
      <c r="L47" s="28">
        <f>IFERROR('Q2 Setup'!$D$17-K47,"")</f>
        <v>0</v>
      </c>
    </row>
    <row r="48" spans="2:12" ht="19.5" customHeight="1" x14ac:dyDescent="0.2">
      <c r="B48" s="54">
        <f>'Q2 Setup'!$C$18</f>
        <v>0</v>
      </c>
      <c r="C48" s="27">
        <f>'Q2 Setup'!$D$18</f>
        <v>0</v>
      </c>
      <c r="D48" s="29">
        <f ca="1">'Q2 Setup'!$H$18</f>
        <v>0</v>
      </c>
      <c r="E48" s="27">
        <f>IFERROR(SUMIFS('Q2 Daily Log'!$N$4:$N$861,'Q2 Daily Log'!$B$4:$B$861,"&gt;="&amp;DATE(2026,9,1),'Q2 Daily Log'!$B$4:$B$861,"&lt;="&amp;DATE(2026,9,30),'Q2 Daily Log'!$C$4:$C$861,'Q2 Setup'!$C$18),"")</f>
        <v>0</v>
      </c>
      <c r="F48" s="26">
        <v>0</v>
      </c>
      <c r="G48" s="56" t="str">
        <f>IFERROR(SUMIFS('Q2 Daily Log'!$N$4:$N$861,'Q2 Daily Log'!$B$4:$B$861,"&gt;="&amp;D35,'Q2 Daily Log'!$B$4:$B$861,"&lt;="&amp;E35,'Q2 Daily Log'!$C$4:$C$861,'Q2 Setup'!$C$18)/F48,"")</f>
        <v/>
      </c>
      <c r="H48" s="55" t="str">
        <f>IFERROR(AVERAGEIFS('Q2 Daily Log'!$E$4:$E$861,'Q2 Daily Log'!$B$4:$B$861,"&gt;="&amp;DATE(2026,9,1),'Q2 Daily Log'!$B$4:$B$861,"&lt;="&amp;DATE(2026,9,30),'Q2 Daily Log'!$C$4:$C$861,'Q2 Setup'!$C$18),"")</f>
        <v/>
      </c>
      <c r="I48" s="57" t="str">
        <f>IFERROR(AVERAGEIFS('Q2 Daily Log'!$I$4:$I$861,'Q2 Daily Log'!$B$4:$B$861,"&gt;="&amp;DATE(2026,9,1),'Q2 Daily Log'!$B$4:$B$861,"&lt;="&amp;DATE(2026,9,30),'Q2 Daily Log'!$C$4:$C$861,'Q2 Setup'!$C$18),"")</f>
        <v/>
      </c>
      <c r="J48" s="55">
        <f>IFERROR(SUMIFS('Q2 Daily Log'!$M$4:$M$861,'Q2 Daily Log'!$B$4:$B$861,"&gt;="&amp;DATE(2026,9,1),'Q2 Daily Log'!$B$4:$B$861,"&lt;="&amp;DATE(2026,9,30),'Q2 Daily Log'!$C$4:$C$861,'Q2 Setup'!$C$18),"")</f>
        <v>0</v>
      </c>
      <c r="K48" s="27">
        <f>'Q2 Setup'!$E$18</f>
        <v>0</v>
      </c>
      <c r="L48" s="27">
        <f>IFERROR('Q2 Setup'!$D$18-K48,"")</f>
        <v>0</v>
      </c>
    </row>
    <row r="49" spans="2:12" ht="19.5" customHeight="1" x14ac:dyDescent="0.2">
      <c r="B49" s="91" t="s">
        <v>133</v>
      </c>
      <c r="C49" s="91"/>
      <c r="D49" s="71">
        <f ca="1">IFERROR(AVERAGE(D37:D48),"")</f>
        <v>0</v>
      </c>
      <c r="E49" s="71">
        <f>IFERROR(SUM(E37:E48),"")</f>
        <v>0</v>
      </c>
      <c r="F49" s="71">
        <f>IFERROR(SUM(F37:F48),"")</f>
        <v>0</v>
      </c>
      <c r="G49" s="68" t="str">
        <f>IFERROR(E49/F49,"")</f>
        <v/>
      </c>
      <c r="H49" s="67" t="str">
        <f>IFERROR(AVERAGE(H37:H48),"")</f>
        <v/>
      </c>
      <c r="I49" s="70" t="str">
        <f>IFERROR(AVERAGE(I37:I48),"")</f>
        <v/>
      </c>
      <c r="J49" s="67">
        <f>IFERROR(SUM(J37:J48),"")</f>
        <v>0</v>
      </c>
      <c r="K49" s="71">
        <f>IFERROR(SUM(K37:K48),"")</f>
        <v>0</v>
      </c>
      <c r="L49" s="71">
        <f>IFERROR(SUM(L37:L48),"")</f>
        <v>0</v>
      </c>
    </row>
    <row r="50" spans="2:12" ht="7.5" customHeight="1" x14ac:dyDescent="0.2"/>
  </sheetData>
  <mergeCells count="8">
    <mergeCell ref="B33:C33"/>
    <mergeCell ref="B35:C35"/>
    <mergeCell ref="B49:C49"/>
    <mergeCell ref="B1:L1"/>
    <mergeCell ref="B2:L2"/>
    <mergeCell ref="B3:C3"/>
    <mergeCell ref="B17:C17"/>
    <mergeCell ref="B19:C19"/>
  </mergeCells>
  <conditionalFormatting sqref="G5:G16">
    <cfRule type="cellIs" dxfId="1274" priority="2" operator="lessThan">
      <formula>0.8</formula>
    </cfRule>
    <cfRule type="cellIs" dxfId="1273" priority="3" operator="between">
      <formula>0.8</formula>
      <formula>0.9999</formula>
    </cfRule>
    <cfRule type="cellIs" dxfId="1272" priority="4" operator="greaterThanOrEqual">
      <formula>1</formula>
    </cfRule>
  </conditionalFormatting>
  <conditionalFormatting sqref="G21:G32">
    <cfRule type="cellIs" dxfId="1271" priority="5" operator="lessThan">
      <formula>0.8</formula>
    </cfRule>
    <cfRule type="cellIs" dxfId="1270" priority="6" operator="between">
      <formula>0.8</formula>
      <formula>0.9999</formula>
    </cfRule>
    <cfRule type="cellIs" dxfId="1269" priority="7" operator="greaterThanOrEqual">
      <formula>1</formula>
    </cfRule>
  </conditionalFormatting>
  <conditionalFormatting sqref="G37:G48">
    <cfRule type="cellIs" dxfId="1268" priority="8" operator="lessThan">
      <formula>0.8</formula>
    </cfRule>
    <cfRule type="cellIs" dxfId="1267" priority="9" operator="between">
      <formula>0.8</formula>
      <formula>0.9999</formula>
    </cfRule>
    <cfRule type="cellIs" dxfId="1266" priority="10" operator="greaterThanOrEqual">
      <formula>1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START HERE</vt:lpstr>
      <vt:lpstr>Q1 Setup</vt:lpstr>
      <vt:lpstr>Q1 Daily Log</vt:lpstr>
      <vt:lpstr>Q1 Weekly</vt:lpstr>
      <vt:lpstr>Q1 Monthly</vt:lpstr>
      <vt:lpstr>Q2 Setup</vt:lpstr>
      <vt:lpstr>Q2 Daily Log</vt:lpstr>
      <vt:lpstr>Q2 Weekly</vt:lpstr>
      <vt:lpstr>Q2 Monthly</vt:lpstr>
      <vt:lpstr>Q3 Setup</vt:lpstr>
      <vt:lpstr>Q3 Daily Log</vt:lpstr>
      <vt:lpstr>Q3 Weekly</vt:lpstr>
      <vt:lpstr>Q3 Monthly</vt:lpstr>
      <vt:lpstr>Q4 Setup</vt:lpstr>
      <vt:lpstr>Q4 Daily Log</vt:lpstr>
      <vt:lpstr>Q4 Weekly</vt:lpstr>
      <vt:lpstr>Q4 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Arielle LeBlanc</cp:lastModifiedBy>
  <cp:revision>0</cp:revision>
  <dcterms:created xsi:type="dcterms:W3CDTF">2026-06-07T21:14:34Z</dcterms:created>
  <dcterms:modified xsi:type="dcterms:W3CDTF">2026-08-19T19:45:24Z</dcterms:modified>
  <dc:language>en-US</dc:language>
</cp:coreProperties>
</file>